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inance\Finance Mgmt\2018 Mid-Term Rate App Update\1 Models\Working Models - 10. DRO\For Filing with OEB\"/>
    </mc:Choice>
  </mc:AlternateContent>
  <bookViews>
    <workbookView xWindow="0" yWindow="0" windowWidth="28800" windowHeight="13598"/>
  </bookViews>
  <sheets>
    <sheet name="DistRev&amp;COP&amp;LoadFcst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210" localSheetId="0">#REF!</definedName>
    <definedName name="_210">#REF!</definedName>
    <definedName name="_220" localSheetId="0">#REF!</definedName>
    <definedName name="_220">#REF!</definedName>
    <definedName name="_300" localSheetId="0">#REF!</definedName>
    <definedName name="_300">#REF!</definedName>
    <definedName name="_310" localSheetId="0">#REF!</definedName>
    <definedName name="_310">#REF!</definedName>
    <definedName name="_320" localSheetId="0">#REF!</definedName>
    <definedName name="_320">#REF!</definedName>
    <definedName name="_330" localSheetId="0">#REF!</definedName>
    <definedName name="_330">#REF!</definedName>
    <definedName name="_340" localSheetId="0">#REF!</definedName>
    <definedName name="_340">#REF!</definedName>
    <definedName name="_390" localSheetId="0">#REF!</definedName>
    <definedName name="_390">#REF!</definedName>
    <definedName name="_410" localSheetId="0">#REF!</definedName>
    <definedName name="_410">#REF!</definedName>
    <definedName name="_420" localSheetId="0">#REF!</definedName>
    <definedName name="_420">#REF!</definedName>
    <definedName name="_440" localSheetId="0">#REF!</definedName>
    <definedName name="_440">#REF!</definedName>
    <definedName name="_450" localSheetId="0">#REF!</definedName>
    <definedName name="_450">#REF!</definedName>
    <definedName name="_460" localSheetId="0">#REF!</definedName>
    <definedName name="_460">#REF!</definedName>
    <definedName name="_510" localSheetId="0">#REF!</definedName>
    <definedName name="_510">#REF!</definedName>
    <definedName name="_520" localSheetId="0">#REF!</definedName>
    <definedName name="_520">#REF!</definedName>
    <definedName name="_525" localSheetId="0">#REF!</definedName>
    <definedName name="_525">#REF!</definedName>
    <definedName name="_530" localSheetId="0">#REF!</definedName>
    <definedName name="_530">#REF!</definedName>
    <definedName name="_610" localSheetId="0">#REF!</definedName>
    <definedName name="_610">#REF!</definedName>
    <definedName name="_620" localSheetId="0">#REF!</definedName>
    <definedName name="_620">#REF!</definedName>
    <definedName name="_630" localSheetId="0">#REF!</definedName>
    <definedName name="_630">#REF!</definedName>
    <definedName name="_640" localSheetId="0">#REF!</definedName>
    <definedName name="_640">#REF!</definedName>
    <definedName name="_650" localSheetId="0">#REF!</definedName>
    <definedName name="_650">#REF!</definedName>
    <definedName name="_655" localSheetId="0">#REF!</definedName>
    <definedName name="_655">#REF!</definedName>
    <definedName name="_660" localSheetId="0">#REF!</definedName>
    <definedName name="_660">#REF!</definedName>
    <definedName name="_675" localSheetId="0">#REF!</definedName>
    <definedName name="_675">#REF!</definedName>
    <definedName name="_690" localSheetId="0">#REF!</definedName>
    <definedName name="_690">#REF!</definedName>
    <definedName name="_705" localSheetId="0">#REF!</definedName>
    <definedName name="_705">#REF!</definedName>
    <definedName name="_710" localSheetId="0">#REF!</definedName>
    <definedName name="_710">#REF!</definedName>
    <definedName name="_715" localSheetId="0">#REF!</definedName>
    <definedName name="_715">#REF!</definedName>
    <definedName name="_740" localSheetId="0">#REF!</definedName>
    <definedName name="_740">#REF!</definedName>
    <definedName name="_760" localSheetId="0">#REF!</definedName>
    <definedName name="_760">#REF!</definedName>
    <definedName name="_800" localSheetId="0">#REF!</definedName>
    <definedName name="_800">#REF!</definedName>
    <definedName name="_810" localSheetId="0">#REF!</definedName>
    <definedName name="_810">#REF!</definedName>
    <definedName name="_820" localSheetId="0">#REF!</definedName>
    <definedName name="_820">#REF!</definedName>
    <definedName name="_830" localSheetId="0">#REF!</definedName>
    <definedName name="_830">#REF!</definedName>
    <definedName name="Allocations">[2]Allocations!$A$4:$B$95</definedName>
    <definedName name="APR">[3]Data!$G:$H</definedName>
    <definedName name="AUG">[3]Data!$O:$P</definedName>
    <definedName name="BS" localSheetId="0">#REF!</definedName>
    <definedName name="BS">#REF!</definedName>
    <definedName name="ccar">'[4]I6.2 Customer Data'!$D$21</definedName>
    <definedName name="CF">[5]CashFlow!$J:$R</definedName>
    <definedName name="DaysInPreviousYear">'[6]Distribution Revenue by Source'!$B$22</definedName>
    <definedName name="DaysInYear">'[6]Distribution Revenue by Source'!$B$21</definedName>
    <definedName name="DEC">[3]Data!$W:$X</definedName>
    <definedName name="Departments">'[7]Assumptions 2013'!$B$51:$D$80</definedName>
    <definedName name="EBNUMBER">'[8]LDC Info'!$E$16</definedName>
    <definedName name="FEB">[3]Data!$C:$D</definedName>
    <definedName name="FixedAssets">'[9]Fixed Assets'!$A$2:$BH$53</definedName>
    <definedName name="JAN">[3]Data!$A:$B</definedName>
    <definedName name="JUL">[3]Data!$M:$N</definedName>
    <definedName name="JUN">[3]Data!$K:$L</definedName>
    <definedName name="listrem">'[7]Trial Balance New'!$A$1817:$A$3183</definedName>
    <definedName name="MAR">[3]Data!$E:$F</definedName>
    <definedName name="MAY">[3]Data!$I:$J</definedName>
    <definedName name="MofF" localSheetId="0">#REF!</definedName>
    <definedName name="MofF">#REF!</definedName>
    <definedName name="MonthlyPL2011" localSheetId="0">#REF!</definedName>
    <definedName name="MonthlyPL2011">#REF!</definedName>
    <definedName name="NOV">[3]Data!$U:$V</definedName>
    <definedName name="OCT">[3]Data!$S:$T</definedName>
    <definedName name="PLBud">'[5]P&amp;L v Bud'!$S:$AC</definedName>
    <definedName name="PLOct2011YTD" localSheetId="0">#REF!</definedName>
    <definedName name="PLOct2011YTD">#REF!</definedName>
    <definedName name="PLPYr">'[5]P&amp;L v PY'!$S:$AB</definedName>
    <definedName name="_xlnm.Print_Area" localSheetId="0">'DistRev&amp;COP&amp;LoadFcst '!$B$6:$AG$49</definedName>
    <definedName name="_xlnm.Print_Titles" localSheetId="0">'DistRev&amp;COP&amp;LoadFcst '!$1:$5</definedName>
    <definedName name="Profile_ClientName">'[10]Client Profile'!$C$2</definedName>
    <definedName name="Profile_Preparer">'[10]Client Profile'!$I$3</definedName>
    <definedName name="Profile_YearEnd">'[10]Client Profile'!$C$5</definedName>
    <definedName name="RateApp" localSheetId="0">#REF!</definedName>
    <definedName name="RateApp">#REF!</definedName>
    <definedName name="Ratebase">'[6]Distribution Revenue by Source'!$C$25</definedName>
    <definedName name="RevisedTBDec2nd" localSheetId="0">#REF!</definedName>
    <definedName name="RevisedTBDec2nd">#REF!</definedName>
    <definedName name="SEP">[3]Data!$Q:$R</definedName>
    <definedName name="Surtax" localSheetId="0">#REF!</definedName>
    <definedName name="Surtax">#REF!</definedName>
    <definedName name="TB" localSheetId="0">#REF!</definedName>
    <definedName name="TB">#REF!</definedName>
    <definedName name="toberomoved" localSheetId="0">'[7]Trial Balance New'!#REF!</definedName>
    <definedName name="toberomoved">'[7]Trial Balance New'!#REF!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53" i="1" l="1"/>
  <c r="BB354" i="1" s="1"/>
  <c r="AP350" i="1"/>
  <c r="AG350" i="1"/>
  <c r="AM350" i="1" s="1"/>
  <c r="AD350" i="1"/>
  <c r="AS346" i="1"/>
  <c r="AP346" i="1"/>
  <c r="AM346" i="1"/>
  <c r="AJ346" i="1"/>
  <c r="AS345" i="1"/>
  <c r="AP345" i="1"/>
  <c r="AM345" i="1"/>
  <c r="AJ345" i="1"/>
  <c r="AS344" i="1"/>
  <c r="AP344" i="1"/>
  <c r="AM344" i="1"/>
  <c r="AJ344" i="1"/>
  <c r="AS343" i="1"/>
  <c r="AP343" i="1"/>
  <c r="AM343" i="1"/>
  <c r="AJ343" i="1"/>
  <c r="AS342" i="1"/>
  <c r="AP342" i="1"/>
  <c r="AM342" i="1"/>
  <c r="AJ342" i="1"/>
  <c r="AS341" i="1"/>
  <c r="AP341" i="1"/>
  <c r="AM341" i="1"/>
  <c r="AJ341" i="1"/>
  <c r="AS340" i="1"/>
  <c r="AP340" i="1"/>
  <c r="AM340" i="1"/>
  <c r="AJ340" i="1"/>
  <c r="AS339" i="1"/>
  <c r="AP339" i="1"/>
  <c r="AM339" i="1"/>
  <c r="AJ339" i="1"/>
  <c r="F339" i="1"/>
  <c r="AS338" i="1"/>
  <c r="AP338" i="1"/>
  <c r="AM338" i="1"/>
  <c r="AJ338" i="1"/>
  <c r="F338" i="1"/>
  <c r="AS337" i="1"/>
  <c r="AP337" i="1"/>
  <c r="AM337" i="1"/>
  <c r="AJ337" i="1"/>
  <c r="F337" i="1"/>
  <c r="AS336" i="1"/>
  <c r="AP336" i="1"/>
  <c r="AM336" i="1"/>
  <c r="AJ336" i="1"/>
  <c r="F336" i="1"/>
  <c r="AS335" i="1"/>
  <c r="AP335" i="1"/>
  <c r="AM335" i="1"/>
  <c r="AJ335" i="1"/>
  <c r="F335" i="1"/>
  <c r="AS334" i="1"/>
  <c r="AP334" i="1"/>
  <c r="AM334" i="1"/>
  <c r="AJ334" i="1"/>
  <c r="F334" i="1"/>
  <c r="AS333" i="1"/>
  <c r="AP333" i="1"/>
  <c r="AM333" i="1"/>
  <c r="AJ333" i="1"/>
  <c r="F333" i="1"/>
  <c r="AS332" i="1"/>
  <c r="AP332" i="1"/>
  <c r="AM332" i="1"/>
  <c r="AJ332" i="1"/>
  <c r="F332" i="1"/>
  <c r="AS331" i="1"/>
  <c r="AP331" i="1"/>
  <c r="AM331" i="1"/>
  <c r="AJ331" i="1"/>
  <c r="AS330" i="1"/>
  <c r="AP330" i="1"/>
  <c r="AM330" i="1"/>
  <c r="AJ330" i="1"/>
  <c r="AS329" i="1"/>
  <c r="AP329" i="1"/>
  <c r="AM329" i="1"/>
  <c r="AJ329" i="1"/>
  <c r="F329" i="1"/>
  <c r="AS328" i="1"/>
  <c r="AP328" i="1"/>
  <c r="AM328" i="1"/>
  <c r="AJ328" i="1"/>
  <c r="F328" i="1"/>
  <c r="AS327" i="1"/>
  <c r="AP327" i="1"/>
  <c r="AM327" i="1"/>
  <c r="AJ327" i="1"/>
  <c r="F327" i="1"/>
  <c r="AS326" i="1"/>
  <c r="AP326" i="1"/>
  <c r="AM326" i="1"/>
  <c r="AJ326" i="1"/>
  <c r="F326" i="1"/>
  <c r="AS325" i="1"/>
  <c r="AP325" i="1"/>
  <c r="AM325" i="1"/>
  <c r="AJ325" i="1"/>
  <c r="F325" i="1"/>
  <c r="AS324" i="1"/>
  <c r="AP324" i="1"/>
  <c r="AM324" i="1"/>
  <c r="AJ324" i="1"/>
  <c r="F324" i="1"/>
  <c r="AS323" i="1"/>
  <c r="AP323" i="1"/>
  <c r="AM323" i="1"/>
  <c r="AJ323" i="1"/>
  <c r="F323" i="1"/>
  <c r="AS322" i="1"/>
  <c r="AP322" i="1"/>
  <c r="AM322" i="1"/>
  <c r="AJ322" i="1"/>
  <c r="F322" i="1"/>
  <c r="AS321" i="1"/>
  <c r="AP321" i="1"/>
  <c r="AM321" i="1"/>
  <c r="AJ321" i="1"/>
  <c r="AS320" i="1"/>
  <c r="AP320" i="1"/>
  <c r="AM320" i="1"/>
  <c r="AJ320" i="1"/>
  <c r="AS319" i="1"/>
  <c r="AP319" i="1"/>
  <c r="AM319" i="1"/>
  <c r="AJ319" i="1"/>
  <c r="F319" i="1"/>
  <c r="AS318" i="1"/>
  <c r="AP318" i="1"/>
  <c r="AM318" i="1"/>
  <c r="AJ318" i="1"/>
  <c r="F318" i="1"/>
  <c r="AS315" i="1"/>
  <c r="AP315" i="1"/>
  <c r="AM315" i="1"/>
  <c r="AJ315" i="1"/>
  <c r="AS314" i="1"/>
  <c r="AP314" i="1"/>
  <c r="AM314" i="1"/>
  <c r="AJ314" i="1"/>
  <c r="AS313" i="1"/>
  <c r="AP313" i="1"/>
  <c r="AM313" i="1"/>
  <c r="AJ313" i="1"/>
  <c r="AA309" i="1"/>
  <c r="X309" i="1"/>
  <c r="U309" i="1"/>
  <c r="R309" i="1"/>
  <c r="O309" i="1"/>
  <c r="F309" i="1"/>
  <c r="AC307" i="1"/>
  <c r="BE306" i="1"/>
  <c r="BD306" i="1"/>
  <c r="BD307" i="1" s="1"/>
  <c r="BE307" i="1" s="1"/>
  <c r="AF306" i="1"/>
  <c r="AF307" i="1" s="1"/>
  <c r="K302" i="1"/>
  <c r="AC301" i="1"/>
  <c r="AI301" i="1" s="1"/>
  <c r="O301" i="1"/>
  <c r="AC300" i="1"/>
  <c r="AO300" i="1" s="1"/>
  <c r="O300" i="1"/>
  <c r="AC299" i="1"/>
  <c r="AO299" i="1" s="1"/>
  <c r="O299" i="1"/>
  <c r="AI298" i="1"/>
  <c r="AC298" i="1"/>
  <c r="AO298" i="1" s="1"/>
  <c r="O298" i="1"/>
  <c r="AO297" i="1"/>
  <c r="AI297" i="1"/>
  <c r="AC297" i="1"/>
  <c r="O297" i="1"/>
  <c r="AO296" i="1"/>
  <c r="AI296" i="1"/>
  <c r="AC296" i="1"/>
  <c r="Q296" i="1"/>
  <c r="Q297" i="1" s="1"/>
  <c r="Q298" i="1" s="1"/>
  <c r="Q299" i="1" s="1"/>
  <c r="Q300" i="1" s="1"/>
  <c r="Q301" i="1" s="1"/>
  <c r="O296" i="1"/>
  <c r="AC295" i="1"/>
  <c r="AO295" i="1" s="1"/>
  <c r="Z295" i="1"/>
  <c r="Z296" i="1" s="1"/>
  <c r="Z297" i="1" s="1"/>
  <c r="Z298" i="1" s="1"/>
  <c r="Z299" i="1" s="1"/>
  <c r="Z300" i="1" s="1"/>
  <c r="Z301" i="1" s="1"/>
  <c r="T295" i="1"/>
  <c r="T296" i="1" s="1"/>
  <c r="T297" i="1" s="1"/>
  <c r="T298" i="1" s="1"/>
  <c r="T299" i="1" s="1"/>
  <c r="T300" i="1" s="1"/>
  <c r="T301" i="1" s="1"/>
  <c r="O295" i="1"/>
  <c r="K295" i="1"/>
  <c r="K296" i="1" s="1"/>
  <c r="K297" i="1" s="1"/>
  <c r="K298" i="1" s="1"/>
  <c r="K299" i="1" s="1"/>
  <c r="K300" i="1" s="1"/>
  <c r="K301" i="1" s="1"/>
  <c r="E295" i="1"/>
  <c r="AO294" i="1"/>
  <c r="AL294" i="1"/>
  <c r="AI294" i="1"/>
  <c r="AF294" i="1"/>
  <c r="Z294" i="1"/>
  <c r="W294" i="1"/>
  <c r="W295" i="1" s="1"/>
  <c r="W296" i="1" s="1"/>
  <c r="W297" i="1" s="1"/>
  <c r="W298" i="1" s="1"/>
  <c r="W299" i="1" s="1"/>
  <c r="W300" i="1" s="1"/>
  <c r="W301" i="1" s="1"/>
  <c r="Q294" i="1"/>
  <c r="Q295" i="1" s="1"/>
  <c r="O294" i="1"/>
  <c r="H294" i="1"/>
  <c r="H295" i="1" s="1"/>
  <c r="H296" i="1" s="1"/>
  <c r="H297" i="1" s="1"/>
  <c r="H298" i="1" s="1"/>
  <c r="H299" i="1" s="1"/>
  <c r="H300" i="1" s="1"/>
  <c r="H301" i="1" s="1"/>
  <c r="F294" i="1"/>
  <c r="K291" i="1"/>
  <c r="Q290" i="1"/>
  <c r="O290" i="1"/>
  <c r="AC289" i="1"/>
  <c r="AI289" i="1" s="1"/>
  <c r="Q289" i="1"/>
  <c r="O289" i="1"/>
  <c r="AC288" i="1"/>
  <c r="AO288" i="1" s="1"/>
  <c r="Q288" i="1"/>
  <c r="O288" i="1"/>
  <c r="AO287" i="1"/>
  <c r="AI287" i="1"/>
  <c r="AF287" i="1"/>
  <c r="Q287" i="1"/>
  <c r="O287" i="1"/>
  <c r="AC286" i="1"/>
  <c r="AO286" i="1" s="1"/>
  <c r="Q286" i="1"/>
  <c r="O286" i="1"/>
  <c r="E286" i="1"/>
  <c r="AI285" i="1"/>
  <c r="AC285" i="1"/>
  <c r="AO285" i="1" s="1"/>
  <c r="Q285" i="1"/>
  <c r="O285" i="1"/>
  <c r="F285" i="1"/>
  <c r="E285" i="1"/>
  <c r="AC284" i="1"/>
  <c r="AI284" i="1" s="1"/>
  <c r="Q284" i="1"/>
  <c r="O284" i="1"/>
  <c r="K284" i="1"/>
  <c r="K285" i="1" s="1"/>
  <c r="K286" i="1" s="1"/>
  <c r="K287" i="1" s="1"/>
  <c r="K288" i="1" s="1"/>
  <c r="K289" i="1" s="1"/>
  <c r="K290" i="1" s="1"/>
  <c r="H284" i="1"/>
  <c r="H285" i="1" s="1"/>
  <c r="H286" i="1" s="1"/>
  <c r="H287" i="1" s="1"/>
  <c r="H288" i="1" s="1"/>
  <c r="H289" i="1" s="1"/>
  <c r="H290" i="1" s="1"/>
  <c r="F284" i="1"/>
  <c r="E284" i="1"/>
  <c r="AL283" i="1"/>
  <c r="AF283" i="1"/>
  <c r="AF286" i="1" s="1"/>
  <c r="AC283" i="1"/>
  <c r="AC290" i="1" s="1"/>
  <c r="T283" i="1"/>
  <c r="R283" i="1"/>
  <c r="Q283" i="1"/>
  <c r="O283" i="1"/>
  <c r="O291" i="1" s="1"/>
  <c r="F283" i="1"/>
  <c r="AF280" i="1"/>
  <c r="K280" i="1"/>
  <c r="AO279" i="1"/>
  <c r="AI279" i="1"/>
  <c r="AF279" i="1"/>
  <c r="AR279" i="1" s="1"/>
  <c r="T279" i="1"/>
  <c r="W279" i="1" s="1"/>
  <c r="Z279" i="1" s="1"/>
  <c r="R279" i="1"/>
  <c r="Q279" i="1"/>
  <c r="O279" i="1"/>
  <c r="F279" i="1"/>
  <c r="AO278" i="1"/>
  <c r="AI278" i="1"/>
  <c r="AF278" i="1"/>
  <c r="AR278" i="1" s="1"/>
  <c r="Q278" i="1"/>
  <c r="T278" i="1" s="1"/>
  <c r="W278" i="1" s="1"/>
  <c r="Z278" i="1" s="1"/>
  <c r="O278" i="1"/>
  <c r="F278" i="1"/>
  <c r="AO277" i="1"/>
  <c r="AI277" i="1"/>
  <c r="AF277" i="1"/>
  <c r="AL277" i="1" s="1"/>
  <c r="T277" i="1"/>
  <c r="W277" i="1" s="1"/>
  <c r="Z277" i="1" s="1"/>
  <c r="R277" i="1"/>
  <c r="Q277" i="1"/>
  <c r="O277" i="1"/>
  <c r="F277" i="1"/>
  <c r="AO276" i="1"/>
  <c r="AI276" i="1"/>
  <c r="AF276" i="1"/>
  <c r="AR276" i="1" s="1"/>
  <c r="Q276" i="1"/>
  <c r="T276" i="1" s="1"/>
  <c r="W276" i="1" s="1"/>
  <c r="Z276" i="1" s="1"/>
  <c r="O276" i="1"/>
  <c r="F276" i="1"/>
  <c r="AO275" i="1"/>
  <c r="AI275" i="1"/>
  <c r="AF275" i="1"/>
  <c r="AR275" i="1" s="1"/>
  <c r="Q275" i="1"/>
  <c r="T275" i="1" s="1"/>
  <c r="W275" i="1" s="1"/>
  <c r="Z275" i="1" s="1"/>
  <c r="O275" i="1"/>
  <c r="F275" i="1"/>
  <c r="AO274" i="1"/>
  <c r="AI274" i="1"/>
  <c r="AF274" i="1"/>
  <c r="AR274" i="1" s="1"/>
  <c r="T274" i="1"/>
  <c r="W274" i="1" s="1"/>
  <c r="Z274" i="1" s="1"/>
  <c r="R274" i="1"/>
  <c r="Q274" i="1"/>
  <c r="O274" i="1"/>
  <c r="F274" i="1"/>
  <c r="AO273" i="1"/>
  <c r="AI273" i="1"/>
  <c r="AF273" i="1"/>
  <c r="AR273" i="1" s="1"/>
  <c r="T273" i="1"/>
  <c r="W273" i="1" s="1"/>
  <c r="Z273" i="1" s="1"/>
  <c r="Q273" i="1"/>
  <c r="O273" i="1"/>
  <c r="F273" i="1"/>
  <c r="AO272" i="1"/>
  <c r="AI272" i="1"/>
  <c r="AF272" i="1"/>
  <c r="AR272" i="1" s="1"/>
  <c r="Q272" i="1"/>
  <c r="T272" i="1" s="1"/>
  <c r="W272" i="1" s="1"/>
  <c r="Z272" i="1" s="1"/>
  <c r="O272" i="1"/>
  <c r="O280" i="1" s="1"/>
  <c r="F272" i="1"/>
  <c r="F280" i="1" s="1"/>
  <c r="AF269" i="1"/>
  <c r="K269" i="1"/>
  <c r="AO268" i="1"/>
  <c r="AI268" i="1"/>
  <c r="AF268" i="1"/>
  <c r="AR268" i="1" s="1"/>
  <c r="Q268" i="1"/>
  <c r="T268" i="1" s="1"/>
  <c r="W268" i="1" s="1"/>
  <c r="Z268" i="1" s="1"/>
  <c r="O268" i="1"/>
  <c r="F268" i="1"/>
  <c r="AO267" i="1"/>
  <c r="AI267" i="1"/>
  <c r="AF267" i="1"/>
  <c r="AR267" i="1" s="1"/>
  <c r="Q267" i="1"/>
  <c r="T267" i="1" s="1"/>
  <c r="W267" i="1" s="1"/>
  <c r="Z267" i="1" s="1"/>
  <c r="O267" i="1"/>
  <c r="F267" i="1"/>
  <c r="AO266" i="1"/>
  <c r="AI266" i="1"/>
  <c r="AF266" i="1"/>
  <c r="AR266" i="1" s="1"/>
  <c r="R266" i="1"/>
  <c r="Q266" i="1"/>
  <c r="T266" i="1" s="1"/>
  <c r="W266" i="1" s="1"/>
  <c r="Z266" i="1" s="1"/>
  <c r="O266" i="1"/>
  <c r="F266" i="1"/>
  <c r="AO265" i="1"/>
  <c r="AI265" i="1"/>
  <c r="AF265" i="1"/>
  <c r="AR265" i="1" s="1"/>
  <c r="T265" i="1"/>
  <c r="W265" i="1" s="1"/>
  <c r="Z265" i="1" s="1"/>
  <c r="R265" i="1"/>
  <c r="Q265" i="1"/>
  <c r="O265" i="1"/>
  <c r="F265" i="1"/>
  <c r="AO264" i="1"/>
  <c r="AI264" i="1"/>
  <c r="AF264" i="1"/>
  <c r="AR264" i="1" s="1"/>
  <c r="Q264" i="1"/>
  <c r="T264" i="1" s="1"/>
  <c r="W264" i="1" s="1"/>
  <c r="Z264" i="1" s="1"/>
  <c r="O264" i="1"/>
  <c r="F264" i="1"/>
  <c r="AO263" i="1"/>
  <c r="AI263" i="1"/>
  <c r="AF263" i="1"/>
  <c r="AR263" i="1" s="1"/>
  <c r="Q263" i="1"/>
  <c r="T263" i="1" s="1"/>
  <c r="W263" i="1" s="1"/>
  <c r="Z263" i="1" s="1"/>
  <c r="O263" i="1"/>
  <c r="F263" i="1"/>
  <c r="AO262" i="1"/>
  <c r="AI262" i="1"/>
  <c r="AF262" i="1"/>
  <c r="AR262" i="1" s="1"/>
  <c r="T262" i="1"/>
  <c r="W262" i="1" s="1"/>
  <c r="Z262" i="1" s="1"/>
  <c r="Q262" i="1"/>
  <c r="O262" i="1"/>
  <c r="F262" i="1"/>
  <c r="AO261" i="1"/>
  <c r="AI261" i="1"/>
  <c r="AF261" i="1"/>
  <c r="AR261" i="1" s="1"/>
  <c r="T261" i="1"/>
  <c r="W261" i="1" s="1"/>
  <c r="Z261" i="1" s="1"/>
  <c r="R261" i="1"/>
  <c r="Q261" i="1"/>
  <c r="O261" i="1"/>
  <c r="O269" i="1" s="1"/>
  <c r="F261" i="1"/>
  <c r="F269" i="1" s="1"/>
  <c r="O259" i="1"/>
  <c r="AF258" i="1"/>
  <c r="AR258" i="1" s="1"/>
  <c r="AC258" i="1"/>
  <c r="AO258" i="1" s="1"/>
  <c r="Z258" i="1"/>
  <c r="W258" i="1"/>
  <c r="T258" i="1"/>
  <c r="K258" i="1"/>
  <c r="T257" i="1"/>
  <c r="O257" i="1"/>
  <c r="K257" i="1"/>
  <c r="H257" i="1"/>
  <c r="F257" i="1"/>
  <c r="T256" i="1"/>
  <c r="O256" i="1"/>
  <c r="K256" i="1"/>
  <c r="H256" i="1"/>
  <c r="F256" i="1"/>
  <c r="T255" i="1"/>
  <c r="O255" i="1"/>
  <c r="K255" i="1"/>
  <c r="H255" i="1"/>
  <c r="F255" i="1"/>
  <c r="AO254" i="1"/>
  <c r="AC254" i="1"/>
  <c r="AC255" i="1" s="1"/>
  <c r="F254" i="1"/>
  <c r="AO253" i="1"/>
  <c r="AI253" i="1"/>
  <c r="AF253" i="1"/>
  <c r="AF254" i="1" s="1"/>
  <c r="T253" i="1"/>
  <c r="O253" i="1"/>
  <c r="K253" i="1"/>
  <c r="Q253" i="1" s="1"/>
  <c r="Q254" i="1" s="1"/>
  <c r="H253" i="1"/>
  <c r="F253" i="1"/>
  <c r="AO252" i="1"/>
  <c r="AI252" i="1"/>
  <c r="AF252" i="1"/>
  <c r="AR252" i="1" s="1"/>
  <c r="T252" i="1"/>
  <c r="O252" i="1"/>
  <c r="K252" i="1"/>
  <c r="Q252" i="1" s="1"/>
  <c r="H252" i="1"/>
  <c r="F252" i="1"/>
  <c r="AC251" i="1"/>
  <c r="AO251" i="1" s="1"/>
  <c r="T251" i="1"/>
  <c r="T254" i="1" s="1"/>
  <c r="K251" i="1"/>
  <c r="Q251" i="1" s="1"/>
  <c r="H251" i="1"/>
  <c r="F251" i="1"/>
  <c r="AO250" i="1"/>
  <c r="AI250" i="1"/>
  <c r="AF250" i="1"/>
  <c r="AF251" i="1" s="1"/>
  <c r="F250" i="1"/>
  <c r="F258" i="1" s="1"/>
  <c r="AF247" i="1"/>
  <c r="AR247" i="1" s="1"/>
  <c r="AC247" i="1"/>
  <c r="AO247" i="1" s="1"/>
  <c r="Z247" i="1"/>
  <c r="W247" i="1"/>
  <c r="W250" i="1" s="1"/>
  <c r="T247" i="1"/>
  <c r="K247" i="1"/>
  <c r="T246" i="1"/>
  <c r="O246" i="1"/>
  <c r="K246" i="1"/>
  <c r="T245" i="1"/>
  <c r="O245" i="1"/>
  <c r="K245" i="1"/>
  <c r="T244" i="1"/>
  <c r="O244" i="1"/>
  <c r="K244" i="1"/>
  <c r="T243" i="1"/>
  <c r="O243" i="1"/>
  <c r="K243" i="1"/>
  <c r="T242" i="1"/>
  <c r="O242" i="1"/>
  <c r="K242" i="1"/>
  <c r="T241" i="1"/>
  <c r="O241" i="1"/>
  <c r="K241" i="1"/>
  <c r="T240" i="1"/>
  <c r="K240" i="1"/>
  <c r="H240" i="1"/>
  <c r="H241" i="1" s="1"/>
  <c r="H242" i="1" s="1"/>
  <c r="H243" i="1" s="1"/>
  <c r="H244" i="1" s="1"/>
  <c r="H245" i="1" s="1"/>
  <c r="H246" i="1" s="1"/>
  <c r="E240" i="1"/>
  <c r="E241" i="1" s="1"/>
  <c r="AC239" i="1"/>
  <c r="AC245" i="1" s="1"/>
  <c r="W239" i="1"/>
  <c r="W245" i="1" s="1"/>
  <c r="Q239" i="1"/>
  <c r="Q240" i="1" s="1"/>
  <c r="Q241" i="1" s="1"/>
  <c r="Q242" i="1" s="1"/>
  <c r="Q243" i="1" s="1"/>
  <c r="Q244" i="1" s="1"/>
  <c r="Q245" i="1" s="1"/>
  <c r="Q246" i="1" s="1"/>
  <c r="AR236" i="1"/>
  <c r="AO236" i="1"/>
  <c r="AL236" i="1"/>
  <c r="AI236" i="1"/>
  <c r="Q236" i="1"/>
  <c r="Q258" i="1" s="1"/>
  <c r="K236" i="1"/>
  <c r="AC235" i="1"/>
  <c r="AO235" i="1" s="1"/>
  <c r="W235" i="1"/>
  <c r="Z235" i="1" s="1"/>
  <c r="T235" i="1"/>
  <c r="O235" i="1"/>
  <c r="AC234" i="1"/>
  <c r="AO234" i="1" s="1"/>
  <c r="T234" i="1"/>
  <c r="W234" i="1" s="1"/>
  <c r="Z234" i="1" s="1"/>
  <c r="O234" i="1"/>
  <c r="AC233" i="1"/>
  <c r="AO233" i="1" s="1"/>
  <c r="W233" i="1"/>
  <c r="Z233" i="1" s="1"/>
  <c r="T233" i="1"/>
  <c r="O233" i="1"/>
  <c r="AC232" i="1"/>
  <c r="AO232" i="1" s="1"/>
  <c r="T232" i="1"/>
  <c r="W232" i="1" s="1"/>
  <c r="Z232" i="1" s="1"/>
  <c r="O232" i="1"/>
  <c r="AC231" i="1"/>
  <c r="AO231" i="1" s="1"/>
  <c r="T231" i="1"/>
  <c r="W231" i="1" s="1"/>
  <c r="Z231" i="1" s="1"/>
  <c r="O231" i="1"/>
  <c r="AC230" i="1"/>
  <c r="AO230" i="1" s="1"/>
  <c r="W230" i="1"/>
  <c r="Z230" i="1" s="1"/>
  <c r="T230" i="1"/>
  <c r="Q230" i="1"/>
  <c r="Q231" i="1" s="1"/>
  <c r="Q232" i="1" s="1"/>
  <c r="Q233" i="1" s="1"/>
  <c r="Q234" i="1" s="1"/>
  <c r="Q235" i="1" s="1"/>
  <c r="O230" i="1"/>
  <c r="AC229" i="1"/>
  <c r="AO229" i="1" s="1"/>
  <c r="W229" i="1"/>
  <c r="Z229" i="1" s="1"/>
  <c r="T229" i="1"/>
  <c r="Q229" i="1"/>
  <c r="O229" i="1"/>
  <c r="K229" i="1"/>
  <c r="K230" i="1" s="1"/>
  <c r="K231" i="1" s="1"/>
  <c r="K232" i="1" s="1"/>
  <c r="K233" i="1" s="1"/>
  <c r="K234" i="1" s="1"/>
  <c r="K235" i="1" s="1"/>
  <c r="H229" i="1"/>
  <c r="H230" i="1" s="1"/>
  <c r="H231" i="1" s="1"/>
  <c r="H232" i="1" s="1"/>
  <c r="H233" i="1" s="1"/>
  <c r="H234" i="1" s="1"/>
  <c r="H235" i="1" s="1"/>
  <c r="F229" i="1"/>
  <c r="E229" i="1"/>
  <c r="E230" i="1" s="1"/>
  <c r="AO228" i="1"/>
  <c r="AI228" i="1"/>
  <c r="AF228" i="1"/>
  <c r="AF231" i="1" s="1"/>
  <c r="W228" i="1"/>
  <c r="Z228" i="1" s="1"/>
  <c r="R228" i="1"/>
  <c r="O228" i="1"/>
  <c r="O236" i="1" s="1"/>
  <c r="F228" i="1"/>
  <c r="AS225" i="1"/>
  <c r="AP225" i="1"/>
  <c r="AO225" i="1"/>
  <c r="AM225" i="1"/>
  <c r="AJ225" i="1"/>
  <c r="AI225" i="1"/>
  <c r="AF225" i="1"/>
  <c r="AR225" i="1" s="1"/>
  <c r="AC225" i="1"/>
  <c r="Z225" i="1"/>
  <c r="W225" i="1"/>
  <c r="T225" i="1"/>
  <c r="Q225" i="1"/>
  <c r="N225" i="1"/>
  <c r="K225" i="1"/>
  <c r="H225" i="1"/>
  <c r="E225" i="1"/>
  <c r="AS224" i="1"/>
  <c r="AP224" i="1"/>
  <c r="AM224" i="1"/>
  <c r="AL224" i="1"/>
  <c r="AJ224" i="1"/>
  <c r="AF224" i="1"/>
  <c r="AR224" i="1" s="1"/>
  <c r="AC224" i="1"/>
  <c r="Z224" i="1"/>
  <c r="W224" i="1"/>
  <c r="T224" i="1"/>
  <c r="Q224" i="1"/>
  <c r="N224" i="1"/>
  <c r="K224" i="1"/>
  <c r="H224" i="1"/>
  <c r="E224" i="1"/>
  <c r="F240" i="1" s="1"/>
  <c r="AS223" i="1"/>
  <c r="AP223" i="1"/>
  <c r="AO223" i="1"/>
  <c r="AM223" i="1"/>
  <c r="AJ223" i="1"/>
  <c r="AI223" i="1"/>
  <c r="AF223" i="1"/>
  <c r="AR223" i="1" s="1"/>
  <c r="AC223" i="1"/>
  <c r="Z223" i="1"/>
  <c r="W223" i="1"/>
  <c r="T223" i="1"/>
  <c r="Q223" i="1"/>
  <c r="R239" i="1" s="1"/>
  <c r="N223" i="1"/>
  <c r="K223" i="1"/>
  <c r="H223" i="1"/>
  <c r="E223" i="1"/>
  <c r="F239" i="1" s="1"/>
  <c r="U220" i="1"/>
  <c r="X220" i="1" s="1"/>
  <c r="AA220" i="1" s="1"/>
  <c r="R220" i="1"/>
  <c r="X219" i="1"/>
  <c r="AA219" i="1" s="1"/>
  <c r="U219" i="1"/>
  <c r="R219" i="1"/>
  <c r="AD218" i="1"/>
  <c r="U218" i="1"/>
  <c r="X218" i="1" s="1"/>
  <c r="AA218" i="1" s="1"/>
  <c r="R218" i="1"/>
  <c r="R217" i="1"/>
  <c r="R232" i="1" s="1"/>
  <c r="U216" i="1"/>
  <c r="X216" i="1" s="1"/>
  <c r="AA216" i="1" s="1"/>
  <c r="R216" i="1"/>
  <c r="X215" i="1"/>
  <c r="AA215" i="1" s="1"/>
  <c r="U215" i="1"/>
  <c r="R215" i="1"/>
  <c r="U214" i="1"/>
  <c r="X214" i="1" s="1"/>
  <c r="AA214" i="1" s="1"/>
  <c r="R214" i="1"/>
  <c r="AJ213" i="1"/>
  <c r="X213" i="1"/>
  <c r="AA213" i="1" s="1"/>
  <c r="AD213" i="1" s="1"/>
  <c r="AD220" i="1" s="1"/>
  <c r="I209" i="1"/>
  <c r="O206" i="1"/>
  <c r="F206" i="1"/>
  <c r="O205" i="1"/>
  <c r="F205" i="1"/>
  <c r="O204" i="1"/>
  <c r="F203" i="1"/>
  <c r="F196" i="1"/>
  <c r="F195" i="1"/>
  <c r="F194" i="1"/>
  <c r="K193" i="1"/>
  <c r="F193" i="1"/>
  <c r="L192" i="1"/>
  <c r="I192" i="1"/>
  <c r="F192" i="1"/>
  <c r="O191" i="1"/>
  <c r="F191" i="1"/>
  <c r="L197" i="1"/>
  <c r="F190" i="1"/>
  <c r="K189" i="1"/>
  <c r="F189" i="1"/>
  <c r="F197" i="1" s="1"/>
  <c r="Q185" i="1"/>
  <c r="F185" i="1"/>
  <c r="K184" i="1"/>
  <c r="I184" i="1"/>
  <c r="AR183" i="1"/>
  <c r="AP183" i="1"/>
  <c r="AO183" i="1"/>
  <c r="AL183" i="1"/>
  <c r="AJ183" i="1"/>
  <c r="AI183" i="1"/>
  <c r="AG183" i="1"/>
  <c r="AS183" i="1" s="1"/>
  <c r="AD183" i="1"/>
  <c r="AA183" i="1"/>
  <c r="X183" i="1"/>
  <c r="U183" i="1"/>
  <c r="O183" i="1"/>
  <c r="L183" i="1"/>
  <c r="K195" i="1" s="1"/>
  <c r="K182" i="1"/>
  <c r="K185" i="1" s="1"/>
  <c r="I182" i="1"/>
  <c r="I185" i="1" s="1"/>
  <c r="H182" i="1"/>
  <c r="AR181" i="1"/>
  <c r="AP181" i="1"/>
  <c r="AO181" i="1"/>
  <c r="AL181" i="1"/>
  <c r="AJ181" i="1"/>
  <c r="AI181" i="1"/>
  <c r="AG181" i="1"/>
  <c r="AS181" i="1" s="1"/>
  <c r="AD181" i="1"/>
  <c r="AA181" i="1"/>
  <c r="X181" i="1"/>
  <c r="U181" i="1"/>
  <c r="O181" i="1"/>
  <c r="L181" i="1"/>
  <c r="AR180" i="1"/>
  <c r="AP180" i="1"/>
  <c r="AO180" i="1"/>
  <c r="AL180" i="1"/>
  <c r="AJ180" i="1"/>
  <c r="AI180" i="1"/>
  <c r="AG180" i="1"/>
  <c r="AS180" i="1" s="1"/>
  <c r="AD180" i="1"/>
  <c r="AA180" i="1"/>
  <c r="X180" i="1"/>
  <c r="U180" i="1"/>
  <c r="O180" i="1"/>
  <c r="L180" i="1"/>
  <c r="K192" i="1" s="1"/>
  <c r="T179" i="1"/>
  <c r="U179" i="1" s="1"/>
  <c r="R179" i="1"/>
  <c r="O179" i="1"/>
  <c r="N179" i="1"/>
  <c r="L179" i="1"/>
  <c r="W178" i="1"/>
  <c r="X178" i="1" s="1"/>
  <c r="U178" i="1"/>
  <c r="T178" i="1"/>
  <c r="N178" i="1"/>
  <c r="O178" i="1" s="1"/>
  <c r="L178" i="1"/>
  <c r="K190" i="1" s="1"/>
  <c r="T177" i="1"/>
  <c r="U177" i="1" s="1"/>
  <c r="R177" i="1"/>
  <c r="O177" i="1"/>
  <c r="O189" i="1" s="1"/>
  <c r="N177" i="1"/>
  <c r="L177" i="1"/>
  <c r="L171" i="1"/>
  <c r="AR162" i="1"/>
  <c r="AO162" i="1"/>
  <c r="AL162" i="1"/>
  <c r="AI162" i="1"/>
  <c r="R162" i="1"/>
  <c r="R172" i="1" s="1"/>
  <c r="O162" i="1"/>
  <c r="O172" i="1" s="1"/>
  <c r="L162" i="1"/>
  <c r="I162" i="1"/>
  <c r="AR161" i="1"/>
  <c r="AO161" i="1"/>
  <c r="AL161" i="1"/>
  <c r="AI161" i="1"/>
  <c r="R161" i="1"/>
  <c r="O161" i="1"/>
  <c r="L161" i="1"/>
  <c r="I161" i="1"/>
  <c r="AR160" i="1"/>
  <c r="AO160" i="1"/>
  <c r="AL160" i="1"/>
  <c r="AI160" i="1"/>
  <c r="R160" i="1"/>
  <c r="R170" i="1" s="1"/>
  <c r="O160" i="1"/>
  <c r="O170" i="1" s="1"/>
  <c r="L160" i="1"/>
  <c r="I160" i="1"/>
  <c r="Q159" i="1"/>
  <c r="O159" i="1"/>
  <c r="N159" i="1"/>
  <c r="K159" i="1"/>
  <c r="I159" i="1"/>
  <c r="H159" i="1"/>
  <c r="AR158" i="1"/>
  <c r="AO158" i="1"/>
  <c r="AL158" i="1"/>
  <c r="AI158" i="1"/>
  <c r="R158" i="1"/>
  <c r="O158" i="1"/>
  <c r="L158" i="1"/>
  <c r="L168" i="1" s="1"/>
  <c r="I158" i="1"/>
  <c r="N157" i="1"/>
  <c r="O157" i="1" s="1"/>
  <c r="E157" i="1"/>
  <c r="AR156" i="1"/>
  <c r="AO156" i="1"/>
  <c r="AL156" i="1"/>
  <c r="AI156" i="1"/>
  <c r="R156" i="1"/>
  <c r="R166" i="1" s="1"/>
  <c r="O156" i="1"/>
  <c r="O166" i="1" s="1"/>
  <c r="L156" i="1"/>
  <c r="L166" i="1" s="1"/>
  <c r="I156" i="1"/>
  <c r="AR155" i="1"/>
  <c r="AO155" i="1"/>
  <c r="AL155" i="1"/>
  <c r="AI155" i="1"/>
  <c r="R155" i="1"/>
  <c r="R165" i="1" s="1"/>
  <c r="O155" i="1"/>
  <c r="L155" i="1"/>
  <c r="L165" i="1" s="1"/>
  <c r="I155" i="1"/>
  <c r="AF137" i="1"/>
  <c r="AR137" i="1" s="1"/>
  <c r="AC137" i="1"/>
  <c r="AI137" i="1" s="1"/>
  <c r="Z137" i="1"/>
  <c r="AR136" i="1"/>
  <c r="AO136" i="1"/>
  <c r="AL136" i="1"/>
  <c r="AI136" i="1"/>
  <c r="O136" i="1"/>
  <c r="N136" i="1" s="1"/>
  <c r="L136" i="1"/>
  <c r="K136" i="1" s="1"/>
  <c r="I136" i="1"/>
  <c r="AR135" i="1"/>
  <c r="AO135" i="1"/>
  <c r="AL135" i="1"/>
  <c r="AI135" i="1"/>
  <c r="O135" i="1"/>
  <c r="N135" i="1"/>
  <c r="L135" i="1"/>
  <c r="K135" i="1" s="1"/>
  <c r="I135" i="1"/>
  <c r="AR134" i="1"/>
  <c r="AO134" i="1"/>
  <c r="AL134" i="1"/>
  <c r="AI134" i="1"/>
  <c r="O134" i="1"/>
  <c r="N134" i="1" s="1"/>
  <c r="AR133" i="1"/>
  <c r="AO133" i="1"/>
  <c r="AL133" i="1"/>
  <c r="AI133" i="1"/>
  <c r="O133" i="1"/>
  <c r="L133" i="1"/>
  <c r="I133" i="1"/>
  <c r="AR132" i="1"/>
  <c r="AO132" i="1"/>
  <c r="AL132" i="1"/>
  <c r="AI132" i="1"/>
  <c r="O132" i="1"/>
  <c r="L132" i="1"/>
  <c r="I132" i="1"/>
  <c r="AR131" i="1"/>
  <c r="AO131" i="1"/>
  <c r="AL131" i="1"/>
  <c r="AI131" i="1"/>
  <c r="O131" i="1"/>
  <c r="AR130" i="1"/>
  <c r="AO130" i="1"/>
  <c r="AL130" i="1"/>
  <c r="AI130" i="1"/>
  <c r="O130" i="1"/>
  <c r="N130" i="1" s="1"/>
  <c r="L130" i="1"/>
  <c r="K130" i="1" s="1"/>
  <c r="I130" i="1"/>
  <c r="AR129" i="1"/>
  <c r="AO129" i="1"/>
  <c r="AL129" i="1"/>
  <c r="AI129" i="1"/>
  <c r="O129" i="1"/>
  <c r="O137" i="1" s="1"/>
  <c r="L129" i="1"/>
  <c r="I129" i="1"/>
  <c r="R126" i="1"/>
  <c r="Q126" i="1"/>
  <c r="O126" i="1"/>
  <c r="N126" i="1"/>
  <c r="L126" i="1"/>
  <c r="K126" i="1"/>
  <c r="R125" i="1"/>
  <c r="Q125" i="1"/>
  <c r="O125" i="1"/>
  <c r="N125" i="1"/>
  <c r="L125" i="1"/>
  <c r="K125" i="1"/>
  <c r="R124" i="1"/>
  <c r="Q124" i="1"/>
  <c r="O124" i="1"/>
  <c r="N124" i="1"/>
  <c r="L124" i="1"/>
  <c r="K124" i="1"/>
  <c r="R123" i="1"/>
  <c r="Q123" i="1"/>
  <c r="O123" i="1"/>
  <c r="N123" i="1"/>
  <c r="L123" i="1"/>
  <c r="K123" i="1"/>
  <c r="R122" i="1"/>
  <c r="Q122" i="1"/>
  <c r="O122" i="1"/>
  <c r="N122" i="1"/>
  <c r="L122" i="1"/>
  <c r="K122" i="1"/>
  <c r="R121" i="1"/>
  <c r="Q121" i="1"/>
  <c r="O121" i="1"/>
  <c r="N121" i="1"/>
  <c r="L121" i="1"/>
  <c r="K121" i="1"/>
  <c r="R120" i="1"/>
  <c r="Q120" i="1"/>
  <c r="O120" i="1"/>
  <c r="N120" i="1"/>
  <c r="L120" i="1"/>
  <c r="K120" i="1"/>
  <c r="R119" i="1"/>
  <c r="Q119" i="1"/>
  <c r="O119" i="1"/>
  <c r="N119" i="1"/>
  <c r="L119" i="1"/>
  <c r="K119" i="1"/>
  <c r="L105" i="1"/>
  <c r="K105" i="1"/>
  <c r="E105" i="1"/>
  <c r="L104" i="1"/>
  <c r="K104" i="1"/>
  <c r="E104" i="1"/>
  <c r="L103" i="1"/>
  <c r="K103" i="1"/>
  <c r="E103" i="1"/>
  <c r="L102" i="1"/>
  <c r="K102" i="1"/>
  <c r="E102" i="1"/>
  <c r="L101" i="1"/>
  <c r="K101" i="1"/>
  <c r="E101" i="1"/>
  <c r="L100" i="1"/>
  <c r="K100" i="1"/>
  <c r="E100" i="1"/>
  <c r="L99" i="1"/>
  <c r="K99" i="1"/>
  <c r="E99" i="1"/>
  <c r="L98" i="1"/>
  <c r="K98" i="1"/>
  <c r="E98" i="1"/>
  <c r="AF105" i="1"/>
  <c r="AC105" i="1"/>
  <c r="Z105" i="1"/>
  <c r="W105" i="1"/>
  <c r="T105" i="1"/>
  <c r="AF104" i="1"/>
  <c r="AC104" i="1"/>
  <c r="Z104" i="1"/>
  <c r="W104" i="1"/>
  <c r="T104" i="1"/>
  <c r="AF103" i="1"/>
  <c r="AC103" i="1"/>
  <c r="Z103" i="1"/>
  <c r="W103" i="1"/>
  <c r="T103" i="1"/>
  <c r="AF102" i="1"/>
  <c r="AC102" i="1"/>
  <c r="Z102" i="1"/>
  <c r="W102" i="1"/>
  <c r="T102" i="1"/>
  <c r="AR90" i="1"/>
  <c r="AC101" i="1"/>
  <c r="Z101" i="1"/>
  <c r="W101" i="1"/>
  <c r="T101" i="1"/>
  <c r="AF100" i="1"/>
  <c r="AC100" i="1"/>
  <c r="Z100" i="1"/>
  <c r="W100" i="1"/>
  <c r="T100" i="1"/>
  <c r="AF99" i="1"/>
  <c r="AC99" i="1"/>
  <c r="Z99" i="1"/>
  <c r="W99" i="1"/>
  <c r="T99" i="1"/>
  <c r="AF98" i="1"/>
  <c r="AC98" i="1"/>
  <c r="Z98" i="1"/>
  <c r="W98" i="1"/>
  <c r="U95" i="1"/>
  <c r="T98" i="1"/>
  <c r="AR82" i="1"/>
  <c r="AO82" i="1"/>
  <c r="O82" i="1"/>
  <c r="L82" i="1"/>
  <c r="I82" i="1"/>
  <c r="AR81" i="1"/>
  <c r="AO81" i="1"/>
  <c r="O81" i="1"/>
  <c r="I81" i="1"/>
  <c r="AR80" i="1"/>
  <c r="AO80" i="1"/>
  <c r="O80" i="1"/>
  <c r="I80" i="1"/>
  <c r="AR76" i="1"/>
  <c r="AO76" i="1"/>
  <c r="O76" i="1"/>
  <c r="I76" i="1"/>
  <c r="AR75" i="1"/>
  <c r="AO75" i="1"/>
  <c r="O75" i="1"/>
  <c r="I75" i="1"/>
  <c r="K70" i="1"/>
  <c r="H70" i="1"/>
  <c r="E70" i="1"/>
  <c r="N69" i="1"/>
  <c r="Q69" i="1" s="1"/>
  <c r="K79" i="1"/>
  <c r="L79" i="1" s="1"/>
  <c r="H79" i="1"/>
  <c r="I79" i="1" s="1"/>
  <c r="F69" i="1"/>
  <c r="E79" i="1" s="1"/>
  <c r="F79" i="1" s="1"/>
  <c r="R68" i="1"/>
  <c r="Q78" i="1" s="1"/>
  <c r="Q68" i="1"/>
  <c r="O68" i="1"/>
  <c r="N78" i="1" s="1"/>
  <c r="N68" i="1"/>
  <c r="K78" i="1"/>
  <c r="L78" i="1" s="1"/>
  <c r="H78" i="1"/>
  <c r="I78" i="1" s="1"/>
  <c r="F68" i="1"/>
  <c r="E78" i="1" s="1"/>
  <c r="F78" i="1" s="1"/>
  <c r="K77" i="1"/>
  <c r="I70" i="1"/>
  <c r="F67" i="1"/>
  <c r="E77" i="1" s="1"/>
  <c r="AS65" i="1"/>
  <c r="AP65" i="1"/>
  <c r="AM65" i="1"/>
  <c r="AJ65" i="1"/>
  <c r="AS62" i="1"/>
  <c r="AD61" i="1"/>
  <c r="AA61" i="1"/>
  <c r="X61" i="1"/>
  <c r="U61" i="1"/>
  <c r="U82" i="1" s="1"/>
  <c r="U105" i="1" s="1"/>
  <c r="O62" i="1"/>
  <c r="R62" i="1" s="1"/>
  <c r="I62" i="1"/>
  <c r="H61" i="1" s="1"/>
  <c r="E62" i="1"/>
  <c r="AR61" i="1"/>
  <c r="AO61" i="1"/>
  <c r="F61" i="1"/>
  <c r="F105" i="1" s="1"/>
  <c r="F116" i="1" s="1"/>
  <c r="AR60" i="1"/>
  <c r="AD60" i="1"/>
  <c r="X60" i="1"/>
  <c r="L81" i="1"/>
  <c r="H60" i="1"/>
  <c r="F60" i="1"/>
  <c r="F104" i="1" s="1"/>
  <c r="F115" i="1" s="1"/>
  <c r="AG59" i="1"/>
  <c r="AG103" i="1" s="1"/>
  <c r="AR59" i="1"/>
  <c r="AD59" i="1"/>
  <c r="AD103" i="1" s="1"/>
  <c r="AO59" i="1"/>
  <c r="AA59" i="1"/>
  <c r="AA103" i="1" s="1"/>
  <c r="X59" i="1"/>
  <c r="X103" i="1" s="1"/>
  <c r="U59" i="1"/>
  <c r="U80" i="1" s="1"/>
  <c r="U103" i="1" s="1"/>
  <c r="N59" i="1"/>
  <c r="Q59" i="1" s="1"/>
  <c r="L80" i="1"/>
  <c r="H59" i="1"/>
  <c r="F59" i="1"/>
  <c r="F103" i="1" s="1"/>
  <c r="F114" i="1" s="1"/>
  <c r="AG58" i="1"/>
  <c r="AO58" i="1"/>
  <c r="AA58" i="1"/>
  <c r="X58" i="1"/>
  <c r="U58" i="1"/>
  <c r="U159" i="1" s="1"/>
  <c r="Q58" i="1"/>
  <c r="N58" i="1"/>
  <c r="L159" i="1"/>
  <c r="L169" i="1" s="1"/>
  <c r="H58" i="1"/>
  <c r="F58" i="1"/>
  <c r="F91" i="1" s="1"/>
  <c r="E113" i="1" s="1"/>
  <c r="AG57" i="1"/>
  <c r="AG90" i="1" s="1"/>
  <c r="AR57" i="1"/>
  <c r="AD57" i="1"/>
  <c r="AD90" i="1" s="1"/>
  <c r="AO57" i="1"/>
  <c r="AA57" i="1"/>
  <c r="AA90" i="1" s="1"/>
  <c r="X57" i="1"/>
  <c r="X90" i="1" s="1"/>
  <c r="U57" i="1"/>
  <c r="N57" i="1"/>
  <c r="Q57" i="1" s="1"/>
  <c r="H57" i="1"/>
  <c r="F57" i="1"/>
  <c r="AR56" i="1"/>
  <c r="AD56" i="1"/>
  <c r="AA56" i="1"/>
  <c r="X56" i="1"/>
  <c r="U56" i="1"/>
  <c r="Q56" i="1"/>
  <c r="N56" i="1"/>
  <c r="H56" i="1"/>
  <c r="F56" i="1"/>
  <c r="F89" i="1" s="1"/>
  <c r="E111" i="1" s="1"/>
  <c r="AP55" i="1"/>
  <c r="AJ55" i="1"/>
  <c r="AI55" i="1" s="1"/>
  <c r="AG55" i="1"/>
  <c r="AR55" i="1"/>
  <c r="AD55" i="1"/>
  <c r="AO55" i="1"/>
  <c r="AA55" i="1"/>
  <c r="X55" i="1"/>
  <c r="U55" i="1"/>
  <c r="U76" i="1" s="1"/>
  <c r="U99" i="1" s="1"/>
  <c r="N55" i="1"/>
  <c r="Q55" i="1" s="1"/>
  <c r="R55" i="1" s="1"/>
  <c r="R76" i="1" s="1"/>
  <c r="L76" i="1"/>
  <c r="H55" i="1"/>
  <c r="F55" i="1"/>
  <c r="AR54" i="1"/>
  <c r="AO54" i="1"/>
  <c r="AG54" i="1"/>
  <c r="AF62" i="1"/>
  <c r="AR62" i="1" s="1"/>
  <c r="Z62" i="1"/>
  <c r="T62" i="1"/>
  <c r="Q54" i="1"/>
  <c r="N54" i="1"/>
  <c r="H54" i="1"/>
  <c r="H62" i="1" s="1"/>
  <c r="F54" i="1"/>
  <c r="R49" i="1"/>
  <c r="O49" i="1"/>
  <c r="F49" i="1"/>
  <c r="Z48" i="1"/>
  <c r="T48" i="1"/>
  <c r="K48" i="1"/>
  <c r="H48" i="1"/>
  <c r="BQ46" i="1"/>
  <c r="BM46" i="1"/>
  <c r="BL46" i="1"/>
  <c r="AS46" i="1"/>
  <c r="AR46" i="1" s="1"/>
  <c r="AM46" i="1"/>
  <c r="AL46" i="1" s="1"/>
  <c r="AH46" i="1"/>
  <c r="AC46" i="1"/>
  <c r="W46" i="1"/>
  <c r="T46" i="1"/>
  <c r="Q46" i="1"/>
  <c r="N46" i="1"/>
  <c r="L46" i="1"/>
  <c r="L134" i="1" s="1"/>
  <c r="K134" i="1" s="1"/>
  <c r="I46" i="1"/>
  <c r="I134" i="1" s="1"/>
  <c r="H46" i="1"/>
  <c r="BO45" i="1"/>
  <c r="BL45" i="1"/>
  <c r="AP45" i="1"/>
  <c r="AO45" i="1" s="1"/>
  <c r="AJ45" i="1"/>
  <c r="AI45" i="1" s="1"/>
  <c r="AF45" i="1"/>
  <c r="AH45" i="1"/>
  <c r="Z45" i="1"/>
  <c r="T45" i="1"/>
  <c r="Q45" i="1"/>
  <c r="N45" i="1"/>
  <c r="K45" i="1"/>
  <c r="H45" i="1"/>
  <c r="AC44" i="1"/>
  <c r="Q44" i="1"/>
  <c r="N44" i="1"/>
  <c r="K44" i="1"/>
  <c r="H44" i="1"/>
  <c r="AS43" i="1"/>
  <c r="AR43" i="1" s="1"/>
  <c r="AM43" i="1"/>
  <c r="AL43" i="1" s="1"/>
  <c r="AH43" i="1"/>
  <c r="AG49" i="1"/>
  <c r="AC43" i="1"/>
  <c r="AA49" i="1"/>
  <c r="W43" i="1"/>
  <c r="BI43" i="1"/>
  <c r="T43" i="1"/>
  <c r="Q43" i="1"/>
  <c r="N43" i="1"/>
  <c r="L43" i="1"/>
  <c r="I43" i="1"/>
  <c r="H43" i="1"/>
  <c r="R38" i="1"/>
  <c r="Q38" i="1"/>
  <c r="O38" i="1"/>
  <c r="N38" i="1"/>
  <c r="L38" i="1"/>
  <c r="I38" i="1"/>
  <c r="K38" i="1" s="1"/>
  <c r="H38" i="1"/>
  <c r="F38" i="1"/>
  <c r="AP37" i="1"/>
  <c r="AO37" i="1" s="1"/>
  <c r="AJ37" i="1"/>
  <c r="AI37" i="1" s="1"/>
  <c r="AF37" i="1"/>
  <c r="Z37" i="1"/>
  <c r="T37" i="1"/>
  <c r="Z36" i="1"/>
  <c r="T36" i="1"/>
  <c r="Q36" i="1"/>
  <c r="N36" i="1"/>
  <c r="K36" i="1"/>
  <c r="H36" i="1"/>
  <c r="AS35" i="1"/>
  <c r="AR35" i="1" s="1"/>
  <c r="AM35" i="1"/>
  <c r="AL35" i="1" s="1"/>
  <c r="AH35" i="1"/>
  <c r="AC35" i="1"/>
  <c r="BP45" i="1"/>
  <c r="W35" i="1"/>
  <c r="BH46" i="1"/>
  <c r="T35" i="1"/>
  <c r="Q35" i="1"/>
  <c r="N35" i="1"/>
  <c r="K35" i="1"/>
  <c r="H35" i="1"/>
  <c r="AC34" i="1"/>
  <c r="Q34" i="1"/>
  <c r="N34" i="1"/>
  <c r="K34" i="1"/>
  <c r="H34" i="1"/>
  <c r="AP33" i="1"/>
  <c r="AO33" i="1" s="1"/>
  <c r="AJ33" i="1"/>
  <c r="AI33" i="1" s="1"/>
  <c r="AF33" i="1"/>
  <c r="Z33" i="1"/>
  <c r="T33" i="1"/>
  <c r="Q33" i="1"/>
  <c r="N33" i="1"/>
  <c r="K33" i="1"/>
  <c r="H33" i="1"/>
  <c r="Z32" i="1"/>
  <c r="BH43" i="1"/>
  <c r="T32" i="1"/>
  <c r="Q32" i="1"/>
  <c r="N32" i="1"/>
  <c r="K32" i="1"/>
  <c r="H32" i="1"/>
  <c r="AS31" i="1"/>
  <c r="AR31" i="1" s="1"/>
  <c r="AM31" i="1"/>
  <c r="AL31" i="1" s="1"/>
  <c r="AH31" i="1"/>
  <c r="AC31" i="1"/>
  <c r="W31" i="1"/>
  <c r="T31" i="1"/>
  <c r="Q31" i="1"/>
  <c r="N31" i="1"/>
  <c r="K31" i="1"/>
  <c r="H31" i="1"/>
  <c r="AG38" i="1"/>
  <c r="BH41" i="1"/>
  <c r="Q30" i="1"/>
  <c r="N30" i="1"/>
  <c r="K30" i="1"/>
  <c r="H30" i="1"/>
  <c r="O27" i="1"/>
  <c r="L27" i="1"/>
  <c r="F27" i="1"/>
  <c r="AC26" i="1"/>
  <c r="W26" i="1"/>
  <c r="R26" i="1"/>
  <c r="Q26" i="1"/>
  <c r="N26" i="1"/>
  <c r="K26" i="1"/>
  <c r="H26" i="1"/>
  <c r="H184" i="1" s="1"/>
  <c r="H185" i="1" s="1"/>
  <c r="AG195" i="1"/>
  <c r="AD195" i="1"/>
  <c r="AA195" i="1"/>
  <c r="X195" i="1"/>
  <c r="W25" i="1"/>
  <c r="R25" i="1"/>
  <c r="Q25" i="1"/>
  <c r="N25" i="1"/>
  <c r="K25" i="1"/>
  <c r="H25" i="1"/>
  <c r="AF24" i="1"/>
  <c r="Z24" i="1"/>
  <c r="T24" i="1"/>
  <c r="R24" i="1"/>
  <c r="BM45" i="1" s="1"/>
  <c r="Q24" i="1"/>
  <c r="N24" i="1"/>
  <c r="K24" i="1"/>
  <c r="H24" i="1"/>
  <c r="AG193" i="1"/>
  <c r="AD193" i="1"/>
  <c r="AA193" i="1"/>
  <c r="X193" i="1"/>
  <c r="R23" i="1"/>
  <c r="N23" i="1"/>
  <c r="K23" i="1"/>
  <c r="H23" i="1"/>
  <c r="AG192" i="1"/>
  <c r="AD192" i="1"/>
  <c r="AC22" i="1"/>
  <c r="AA192" i="1"/>
  <c r="X192" i="1"/>
  <c r="W22" i="1"/>
  <c r="R22" i="1"/>
  <c r="Q22" i="1"/>
  <c r="N22" i="1"/>
  <c r="K22" i="1"/>
  <c r="H22" i="1"/>
  <c r="AS21" i="1"/>
  <c r="AR21" i="1" s="1"/>
  <c r="AC21" i="1"/>
  <c r="N21" i="1"/>
  <c r="L21" i="1"/>
  <c r="I21" i="1"/>
  <c r="I131" i="1" s="1"/>
  <c r="H21" i="1"/>
  <c r="AC20" i="1"/>
  <c r="X190" i="1"/>
  <c r="W20" i="1"/>
  <c r="R20" i="1"/>
  <c r="Q20" i="1"/>
  <c r="N20" i="1"/>
  <c r="K20" i="1"/>
  <c r="H20" i="1"/>
  <c r="AS19" i="1"/>
  <c r="AR19" i="1" s="1"/>
  <c r="AH30" i="1"/>
  <c r="AA27" i="1"/>
  <c r="R19" i="1"/>
  <c r="Q19" i="1"/>
  <c r="N19" i="1"/>
  <c r="K19" i="1"/>
  <c r="H19" i="1"/>
  <c r="R18" i="1"/>
  <c r="L18" i="1"/>
  <c r="AD16" i="1"/>
  <c r="AP16" i="1" s="1"/>
  <c r="AO16" i="1" s="1"/>
  <c r="X16" i="1"/>
  <c r="R16" i="1"/>
  <c r="O16" i="1"/>
  <c r="L16" i="1"/>
  <c r="Q16" i="1" s="1"/>
  <c r="F16" i="1"/>
  <c r="AS15" i="1"/>
  <c r="AR15" i="1" s="1"/>
  <c r="AF15" i="1"/>
  <c r="AC15" i="1"/>
  <c r="Z15" i="1"/>
  <c r="W15" i="1"/>
  <c r="T15" i="1"/>
  <c r="Q15" i="1"/>
  <c r="N15" i="1"/>
  <c r="K15" i="1"/>
  <c r="H15" i="1"/>
  <c r="AS14" i="1"/>
  <c r="AR14" i="1" s="1"/>
  <c r="AF14" i="1"/>
  <c r="AP14" i="1"/>
  <c r="AO14" i="1" s="1"/>
  <c r="AC14" i="1"/>
  <c r="Z14" i="1"/>
  <c r="W14" i="1"/>
  <c r="T14" i="1"/>
  <c r="Q14" i="1"/>
  <c r="N14" i="1"/>
  <c r="K14" i="1"/>
  <c r="H14" i="1"/>
  <c r="AS13" i="1"/>
  <c r="AR13" i="1" s="1"/>
  <c r="AJ13" i="1"/>
  <c r="AI13" i="1" s="1"/>
  <c r="AC13" i="1"/>
  <c r="Z13" i="1"/>
  <c r="W13" i="1"/>
  <c r="T13" i="1"/>
  <c r="Q13" i="1"/>
  <c r="N13" i="1"/>
  <c r="K13" i="1"/>
  <c r="H13" i="1"/>
  <c r="AM12" i="1"/>
  <c r="AL12" i="1" s="1"/>
  <c r="AF12" i="1"/>
  <c r="AP12" i="1"/>
  <c r="AO12" i="1" s="1"/>
  <c r="AC12" i="1"/>
  <c r="Z12" i="1"/>
  <c r="W12" i="1"/>
  <c r="T12" i="1"/>
  <c r="Q12" i="1"/>
  <c r="N12" i="1"/>
  <c r="K12" i="1"/>
  <c r="H12" i="1"/>
  <c r="AS11" i="1"/>
  <c r="AR11" i="1" s="1"/>
  <c r="AP11" i="1"/>
  <c r="AO11" i="1" s="1"/>
  <c r="AC11" i="1"/>
  <c r="Z11" i="1"/>
  <c r="W11" i="1"/>
  <c r="T11" i="1"/>
  <c r="Q11" i="1"/>
  <c r="N11" i="1"/>
  <c r="K11" i="1"/>
  <c r="H11" i="1"/>
  <c r="AS10" i="1"/>
  <c r="AR10" i="1" s="1"/>
  <c r="AF10" i="1"/>
  <c r="AP10" i="1"/>
  <c r="AO10" i="1" s="1"/>
  <c r="AC10" i="1"/>
  <c r="Z10" i="1"/>
  <c r="W10" i="1"/>
  <c r="T10" i="1"/>
  <c r="N10" i="1"/>
  <c r="L10" i="1"/>
  <c r="Q10" i="1" s="1"/>
  <c r="K10" i="1"/>
  <c r="I10" i="1"/>
  <c r="I16" i="1" s="1"/>
  <c r="H10" i="1"/>
  <c r="AS9" i="1"/>
  <c r="AR9" i="1" s="1"/>
  <c r="AF9" i="1"/>
  <c r="AP9" i="1"/>
  <c r="AO9" i="1" s="1"/>
  <c r="AC9" i="1"/>
  <c r="Z9" i="1"/>
  <c r="W9" i="1"/>
  <c r="T9" i="1"/>
  <c r="Q9" i="1"/>
  <c r="N9" i="1"/>
  <c r="K9" i="1"/>
  <c r="H9" i="1"/>
  <c r="AS8" i="1"/>
  <c r="AR8" i="1" s="1"/>
  <c r="AF8" i="1"/>
  <c r="AC8" i="1"/>
  <c r="AA16" i="1"/>
  <c r="AC16" i="1" s="1"/>
  <c r="Z8" i="1"/>
  <c r="W8" i="1"/>
  <c r="U16" i="1"/>
  <c r="W16" i="1" s="1"/>
  <c r="T8" i="1"/>
  <c r="Q8" i="1"/>
  <c r="N8" i="1"/>
  <c r="K8" i="1"/>
  <c r="H8" i="1"/>
  <c r="U1" i="1"/>
  <c r="H16" i="1" l="1"/>
  <c r="Z16" i="1"/>
  <c r="K16" i="1"/>
  <c r="N16" i="1"/>
  <c r="AS38" i="1"/>
  <c r="AR38" i="1" s="1"/>
  <c r="AM38" i="1"/>
  <c r="AL38" i="1" s="1"/>
  <c r="AS49" i="1"/>
  <c r="AR49" i="1" s="1"/>
  <c r="AM49" i="1"/>
  <c r="AL49" i="1" s="1"/>
  <c r="T16" i="1"/>
  <c r="U189" i="1"/>
  <c r="U142" i="1"/>
  <c r="U191" i="1"/>
  <c r="U144" i="1"/>
  <c r="R133" i="1"/>
  <c r="AJ16" i="1"/>
  <c r="AI16" i="1" s="1"/>
  <c r="AS25" i="1"/>
  <c r="AR25" i="1" s="1"/>
  <c r="X27" i="1"/>
  <c r="Z27" i="1" s="1"/>
  <c r="AA294" i="1"/>
  <c r="AA261" i="1"/>
  <c r="AA272" i="1"/>
  <c r="AA228" i="1"/>
  <c r="U275" i="1"/>
  <c r="U264" i="1"/>
  <c r="AG264" i="1"/>
  <c r="AG275" i="1"/>
  <c r="AD279" i="1"/>
  <c r="AD268" i="1"/>
  <c r="AD49" i="1"/>
  <c r="F75" i="1"/>
  <c r="F87" i="1"/>
  <c r="F98" i="1"/>
  <c r="AG87" i="1"/>
  <c r="AS54" i="1"/>
  <c r="AG98" i="1"/>
  <c r="AG75" i="1"/>
  <c r="X89" i="1"/>
  <c r="W111" i="1" s="1"/>
  <c r="X159" i="1"/>
  <c r="X169" i="1" s="1"/>
  <c r="X91" i="1"/>
  <c r="W113" i="1" s="1"/>
  <c r="AD104" i="1"/>
  <c r="AD93" i="1"/>
  <c r="AP60" i="1"/>
  <c r="AJ60" i="1"/>
  <c r="AI60" i="1" s="1"/>
  <c r="AD81" i="1"/>
  <c r="E83" i="1"/>
  <c r="F77" i="1"/>
  <c r="AO99" i="1"/>
  <c r="AI99" i="1"/>
  <c r="AO101" i="1"/>
  <c r="AI101" i="1"/>
  <c r="AJ8" i="1"/>
  <c r="AI8" i="1" s="1"/>
  <c r="AJ15" i="1"/>
  <c r="AI15" i="1" s="1"/>
  <c r="AP15" i="1"/>
  <c r="AO15" i="1" s="1"/>
  <c r="U18" i="1"/>
  <c r="W19" i="1"/>
  <c r="AC19" i="1"/>
  <c r="R130" i="1"/>
  <c r="AD307" i="1"/>
  <c r="AJ20" i="1"/>
  <c r="AI20" i="1" s="1"/>
  <c r="AP20" i="1"/>
  <c r="AO20" i="1" s="1"/>
  <c r="W21" i="1"/>
  <c r="R132" i="1"/>
  <c r="AJ192" i="1"/>
  <c r="AP192" i="1"/>
  <c r="AJ22" i="1"/>
  <c r="AI22" i="1" s="1"/>
  <c r="AP22" i="1"/>
  <c r="AO22" i="1" s="1"/>
  <c r="T23" i="1"/>
  <c r="Z23" i="1"/>
  <c r="AF23" i="1"/>
  <c r="T182" i="1"/>
  <c r="U147" i="1"/>
  <c r="Z182" i="1"/>
  <c r="AF182" i="1"/>
  <c r="AM24" i="1"/>
  <c r="AL24" i="1" s="1"/>
  <c r="AS24" i="1"/>
  <c r="AR24" i="1" s="1"/>
  <c r="AC25" i="1"/>
  <c r="R136" i="1"/>
  <c r="W184" i="1"/>
  <c r="AC184" i="1"/>
  <c r="AJ26" i="1"/>
  <c r="AI26" i="1" s="1"/>
  <c r="AP26" i="1"/>
  <c r="AO26" i="1" s="1"/>
  <c r="W30" i="1"/>
  <c r="AC30" i="1"/>
  <c r="AM30" i="1"/>
  <c r="AL30" i="1" s="1"/>
  <c r="AS30" i="1"/>
  <c r="AR30" i="1" s="1"/>
  <c r="X295" i="1"/>
  <c r="X273" i="1"/>
  <c r="X262" i="1"/>
  <c r="X229" i="1"/>
  <c r="AF32" i="1"/>
  <c r="AJ32" i="1"/>
  <c r="AI32" i="1" s="1"/>
  <c r="AP32" i="1"/>
  <c r="AO32" i="1" s="1"/>
  <c r="U297" i="1"/>
  <c r="U242" i="1"/>
  <c r="U253" i="1"/>
  <c r="U231" i="1"/>
  <c r="AA297" i="1"/>
  <c r="AA231" i="1"/>
  <c r="W34" i="1"/>
  <c r="AH34" i="1"/>
  <c r="AM34" i="1"/>
  <c r="AL34" i="1" s="1"/>
  <c r="AS34" i="1"/>
  <c r="AR34" i="1" s="1"/>
  <c r="X299" i="1"/>
  <c r="X233" i="1"/>
  <c r="AD288" i="1"/>
  <c r="AD299" i="1"/>
  <c r="AD255" i="1"/>
  <c r="AD233" i="1"/>
  <c r="AF36" i="1"/>
  <c r="AJ36" i="1"/>
  <c r="AI36" i="1" s="1"/>
  <c r="AP36" i="1"/>
  <c r="AO36" i="1" s="1"/>
  <c r="U301" i="1"/>
  <c r="U257" i="1"/>
  <c r="U246" i="1"/>
  <c r="U235" i="1"/>
  <c r="AA301" i="1"/>
  <c r="AA235" i="1"/>
  <c r="U38" i="1"/>
  <c r="AA38" i="1"/>
  <c r="H157" i="1"/>
  <c r="I157" i="1" s="1"/>
  <c r="X263" i="1"/>
  <c r="X274" i="1"/>
  <c r="W157" i="1"/>
  <c r="AD274" i="1"/>
  <c r="AD263" i="1"/>
  <c r="AC157" i="1"/>
  <c r="W44" i="1"/>
  <c r="AH44" i="1"/>
  <c r="AM44" i="1"/>
  <c r="AL44" i="1" s="1"/>
  <c r="AS44" i="1"/>
  <c r="AR44" i="1" s="1"/>
  <c r="U265" i="1"/>
  <c r="U276" i="1"/>
  <c r="T159" i="1"/>
  <c r="AA265" i="1"/>
  <c r="AA276" i="1"/>
  <c r="Z159" i="1"/>
  <c r="AG276" i="1"/>
  <c r="AG265" i="1"/>
  <c r="AF159" i="1"/>
  <c r="X277" i="1"/>
  <c r="X266" i="1"/>
  <c r="AD266" i="1"/>
  <c r="AD277" i="1"/>
  <c r="BN46" i="1"/>
  <c r="BR46" i="1"/>
  <c r="AF48" i="1"/>
  <c r="AJ48" i="1"/>
  <c r="AI48" i="1" s="1"/>
  <c r="I49" i="1"/>
  <c r="X49" i="1"/>
  <c r="Z49" i="1" s="1"/>
  <c r="AA54" i="1"/>
  <c r="U110" i="1"/>
  <c r="AA99" i="1"/>
  <c r="AA110" i="1" s="1"/>
  <c r="AA88" i="1"/>
  <c r="Z110" i="1" s="1"/>
  <c r="AA76" i="1"/>
  <c r="AG99" i="1"/>
  <c r="AG88" i="1"/>
  <c r="AG76" i="1"/>
  <c r="AS55" i="1"/>
  <c r="AA89" i="1"/>
  <c r="Z111" i="1" s="1"/>
  <c r="Z112" i="1"/>
  <c r="AF112" i="1"/>
  <c r="AS90" i="1"/>
  <c r="AM90" i="1"/>
  <c r="AA159" i="1"/>
  <c r="AA169" i="1" s="1"/>
  <c r="AA91" i="1"/>
  <c r="Z113" i="1" s="1"/>
  <c r="U114" i="1"/>
  <c r="AA105" i="1"/>
  <c r="AA116" i="1" s="1"/>
  <c r="AA82" i="1"/>
  <c r="AA94" i="1"/>
  <c r="Z116" i="1" s="1"/>
  <c r="T69" i="1"/>
  <c r="R69" i="1"/>
  <c r="Q79" i="1" s="1"/>
  <c r="AR99" i="1"/>
  <c r="AL99" i="1"/>
  <c r="AG306" i="1"/>
  <c r="AM21" i="1"/>
  <c r="AL21" i="1" s="1"/>
  <c r="AJ193" i="1"/>
  <c r="AP193" i="1"/>
  <c r="AP23" i="1"/>
  <c r="AO23" i="1" s="1"/>
  <c r="U195" i="1"/>
  <c r="U148" i="1"/>
  <c r="AM25" i="1"/>
  <c r="AL25" i="1" s="1"/>
  <c r="AP8" i="1"/>
  <c r="AO8" i="1" s="1"/>
  <c r="AM9" i="1"/>
  <c r="AL9" i="1" s="1"/>
  <c r="AM10" i="1"/>
  <c r="AL10" i="1" s="1"/>
  <c r="AJ11" i="1"/>
  <c r="AI11" i="1" s="1"/>
  <c r="AS12" i="1"/>
  <c r="AR12" i="1" s="1"/>
  <c r="AP13" i="1"/>
  <c r="AO13" i="1" s="1"/>
  <c r="AM14" i="1"/>
  <c r="AL14" i="1" s="1"/>
  <c r="AF11" i="1"/>
  <c r="AF13" i="1"/>
  <c r="AG16" i="1"/>
  <c r="X18" i="1"/>
  <c r="R189" i="1"/>
  <c r="R129" i="1"/>
  <c r="AD306" i="1"/>
  <c r="AD309" i="1" s="1"/>
  <c r="AJ19" i="1"/>
  <c r="AI19" i="1" s="1"/>
  <c r="AP19" i="1"/>
  <c r="AO19" i="1" s="1"/>
  <c r="T20" i="1"/>
  <c r="Z20" i="1"/>
  <c r="AF20" i="1"/>
  <c r="K21" i="1"/>
  <c r="R21" i="1"/>
  <c r="AJ21" i="1"/>
  <c r="AI21" i="1" s="1"/>
  <c r="AP21" i="1"/>
  <c r="AO21" i="1" s="1"/>
  <c r="T22" i="1"/>
  <c r="Z22" i="1"/>
  <c r="AF22" i="1"/>
  <c r="U146" i="1"/>
  <c r="U193" i="1"/>
  <c r="AM193" i="1"/>
  <c r="AS193" i="1"/>
  <c r="AM23" i="1"/>
  <c r="AL23" i="1" s="1"/>
  <c r="AS23" i="1"/>
  <c r="AR23" i="1" s="1"/>
  <c r="W24" i="1"/>
  <c r="AC24" i="1"/>
  <c r="R135" i="1"/>
  <c r="AJ195" i="1"/>
  <c r="AP195" i="1"/>
  <c r="AJ25" i="1"/>
  <c r="AI25" i="1" s="1"/>
  <c r="AP25" i="1"/>
  <c r="AO25" i="1" s="1"/>
  <c r="T26" i="1"/>
  <c r="Z26" i="1"/>
  <c r="AF26" i="1"/>
  <c r="I27" i="1"/>
  <c r="H27" i="1" s="1"/>
  <c r="U27" i="1"/>
  <c r="W27" i="1" s="1"/>
  <c r="AG27" i="1"/>
  <c r="X294" i="1"/>
  <c r="X261" i="1"/>
  <c r="X272" i="1"/>
  <c r="X250" i="1"/>
  <c r="X239" i="1"/>
  <c r="X228" i="1"/>
  <c r="AD294" i="1"/>
  <c r="AD283" i="1"/>
  <c r="AD261" i="1"/>
  <c r="AD272" i="1"/>
  <c r="AD239" i="1"/>
  <c r="AD250" i="1"/>
  <c r="AD228" i="1"/>
  <c r="Z31" i="1"/>
  <c r="AF31" i="1"/>
  <c r="AJ31" i="1"/>
  <c r="AI31" i="1" s="1"/>
  <c r="AP31" i="1"/>
  <c r="AO31" i="1" s="1"/>
  <c r="U296" i="1"/>
  <c r="U252" i="1"/>
  <c r="U241" i="1"/>
  <c r="U230" i="1"/>
  <c r="AA296" i="1"/>
  <c r="AA230" i="1"/>
  <c r="W33" i="1"/>
  <c r="AC33" i="1"/>
  <c r="AH33" i="1"/>
  <c r="AM33" i="1"/>
  <c r="AL33" i="1" s="1"/>
  <c r="AS33" i="1"/>
  <c r="AR33" i="1" s="1"/>
  <c r="Z35" i="1"/>
  <c r="AF35" i="1"/>
  <c r="AJ35" i="1"/>
  <c r="AI35" i="1" s="1"/>
  <c r="AP35" i="1"/>
  <c r="AO35" i="1" s="1"/>
  <c r="U300" i="1"/>
  <c r="U278" i="1"/>
  <c r="U267" i="1"/>
  <c r="U256" i="1"/>
  <c r="U234" i="1"/>
  <c r="U245" i="1"/>
  <c r="AA300" i="1"/>
  <c r="AA267" i="1"/>
  <c r="AA278" i="1"/>
  <c r="AA234" i="1"/>
  <c r="W37" i="1"/>
  <c r="AC37" i="1"/>
  <c r="AH37" i="1"/>
  <c r="AM37" i="1"/>
  <c r="AL37" i="1" s="1"/>
  <c r="AS37" i="1"/>
  <c r="AR37" i="1" s="1"/>
  <c r="K43" i="1"/>
  <c r="Z43" i="1"/>
  <c r="AF43" i="1"/>
  <c r="AJ43" i="1"/>
  <c r="AI43" i="1" s="1"/>
  <c r="AP43" i="1"/>
  <c r="AO43" i="1" s="1"/>
  <c r="X264" i="1"/>
  <c r="X275" i="1"/>
  <c r="AD264" i="1"/>
  <c r="AD275" i="1"/>
  <c r="BH44" i="1"/>
  <c r="W45" i="1"/>
  <c r="AC45" i="1"/>
  <c r="AM45" i="1"/>
  <c r="AL45" i="1" s="1"/>
  <c r="AS45" i="1"/>
  <c r="AR45" i="1" s="1"/>
  <c r="BQ45" i="1"/>
  <c r="K46" i="1"/>
  <c r="Z46" i="1"/>
  <c r="AF46" i="1"/>
  <c r="AJ46" i="1"/>
  <c r="AI46" i="1" s="1"/>
  <c r="AP46" i="1"/>
  <c r="AO46" i="1" s="1"/>
  <c r="BI46" i="1"/>
  <c r="BO46" i="1"/>
  <c r="BH47" i="1"/>
  <c r="U279" i="1"/>
  <c r="U268" i="1"/>
  <c r="AA279" i="1"/>
  <c r="AA268" i="1"/>
  <c r="AG268" i="1"/>
  <c r="AG279" i="1"/>
  <c r="AS48" i="1"/>
  <c r="AR48" i="1" s="1"/>
  <c r="AM48" i="1"/>
  <c r="AL48" i="1" s="1"/>
  <c r="BH48" i="1"/>
  <c r="L75" i="1"/>
  <c r="L62" i="1"/>
  <c r="U54" i="1"/>
  <c r="U75" i="1" s="1"/>
  <c r="AC62" i="1"/>
  <c r="AO62" i="1" s="1"/>
  <c r="AD54" i="1"/>
  <c r="F99" i="1"/>
  <c r="F110" i="1" s="1"/>
  <c r="F76" i="1"/>
  <c r="F88" i="1"/>
  <c r="E110" i="1" s="1"/>
  <c r="H121" i="1"/>
  <c r="AD89" i="1"/>
  <c r="AP56" i="1"/>
  <c r="AJ56" i="1"/>
  <c r="AI56" i="1" s="1"/>
  <c r="H123" i="1"/>
  <c r="X104" i="1"/>
  <c r="X115" i="1" s="1"/>
  <c r="X93" i="1"/>
  <c r="W115" i="1" s="1"/>
  <c r="X81" i="1"/>
  <c r="R57" i="1"/>
  <c r="R78" i="1" s="1"/>
  <c r="R56" i="1"/>
  <c r="R59" i="1"/>
  <c r="R80" i="1" s="1"/>
  <c r="R58" i="1"/>
  <c r="R159" i="1" s="1"/>
  <c r="R169" i="1" s="1"/>
  <c r="R54" i="1"/>
  <c r="R75" i="1" s="1"/>
  <c r="AD105" i="1"/>
  <c r="AD82" i="1"/>
  <c r="AD94" i="1"/>
  <c r="AP61" i="1"/>
  <c r="AJ61" i="1"/>
  <c r="AI61" i="1" s="1"/>
  <c r="K83" i="1"/>
  <c r="L77" i="1"/>
  <c r="AO98" i="1"/>
  <c r="AI98" i="1"/>
  <c r="AO100" i="1"/>
  <c r="AI100" i="1"/>
  <c r="AM19" i="1"/>
  <c r="AL19" i="1" s="1"/>
  <c r="AJ23" i="1"/>
  <c r="AI23" i="1" s="1"/>
  <c r="AS195" i="1"/>
  <c r="AM195" i="1"/>
  <c r="AD27" i="1"/>
  <c r="U283" i="1"/>
  <c r="U294" i="1"/>
  <c r="U261" i="1"/>
  <c r="U272" i="1"/>
  <c r="U250" i="1"/>
  <c r="U239" i="1"/>
  <c r="U228" i="1"/>
  <c r="X296" i="1"/>
  <c r="X230" i="1"/>
  <c r="X278" i="1"/>
  <c r="X300" i="1"/>
  <c r="X267" i="1"/>
  <c r="X234" i="1"/>
  <c r="X245" i="1"/>
  <c r="AA275" i="1"/>
  <c r="AA264" i="1"/>
  <c r="BI45" i="1"/>
  <c r="X279" i="1"/>
  <c r="X268" i="1"/>
  <c r="AP48" i="1"/>
  <c r="AO48" i="1" s="1"/>
  <c r="K56" i="1"/>
  <c r="X105" i="1"/>
  <c r="X116" i="1" s="1"/>
  <c r="X94" i="1"/>
  <c r="W116" i="1" s="1"/>
  <c r="X82" i="1"/>
  <c r="T68" i="1"/>
  <c r="AM8" i="1"/>
  <c r="AL8" i="1" s="1"/>
  <c r="AJ9" i="1"/>
  <c r="AI9" i="1" s="1"/>
  <c r="AJ10" i="1"/>
  <c r="AI10" i="1" s="1"/>
  <c r="AM11" i="1"/>
  <c r="AL11" i="1" s="1"/>
  <c r="AJ12" i="1"/>
  <c r="AI12" i="1" s="1"/>
  <c r="AM13" i="1"/>
  <c r="AL13" i="1" s="1"/>
  <c r="AJ14" i="1"/>
  <c r="AI14" i="1" s="1"/>
  <c r="AM15" i="1"/>
  <c r="AL15" i="1" s="1"/>
  <c r="AA18" i="1"/>
  <c r="T19" i="1"/>
  <c r="Z19" i="1"/>
  <c r="AF19" i="1"/>
  <c r="U190" i="1"/>
  <c r="U143" i="1"/>
  <c r="AM20" i="1"/>
  <c r="AL20" i="1" s="1"/>
  <c r="AS20" i="1"/>
  <c r="AR20" i="1" s="1"/>
  <c r="K191" i="1"/>
  <c r="L131" i="1"/>
  <c r="K131" i="1" s="1"/>
  <c r="Z21" i="1"/>
  <c r="AF21" i="1"/>
  <c r="U192" i="1"/>
  <c r="U145" i="1"/>
  <c r="AS192" i="1"/>
  <c r="AM192" i="1"/>
  <c r="AM22" i="1"/>
  <c r="AL22" i="1" s="1"/>
  <c r="AS22" i="1"/>
  <c r="AR22" i="1" s="1"/>
  <c r="Q23" i="1"/>
  <c r="W23" i="1"/>
  <c r="AC23" i="1"/>
  <c r="R134" i="1"/>
  <c r="X194" i="1"/>
  <c r="W182" i="1"/>
  <c r="X182" i="1" s="1"/>
  <c r="AC182" i="1"/>
  <c r="AJ24" i="1"/>
  <c r="AI24" i="1" s="1"/>
  <c r="AP24" i="1"/>
  <c r="AO24" i="1" s="1"/>
  <c r="T25" i="1"/>
  <c r="Z25" i="1"/>
  <c r="AF25" i="1"/>
  <c r="T184" i="1"/>
  <c r="U184" i="1" s="1"/>
  <c r="U196" i="1" s="1"/>
  <c r="U149" i="1"/>
  <c r="AA196" i="1"/>
  <c r="Z184" i="1"/>
  <c r="AA184" i="1" s="1"/>
  <c r="AF184" i="1"/>
  <c r="AM26" i="1"/>
  <c r="AL26" i="1" s="1"/>
  <c r="AS26" i="1"/>
  <c r="AR26" i="1" s="1"/>
  <c r="T30" i="1"/>
  <c r="Z30" i="1"/>
  <c r="AF30" i="1"/>
  <c r="AJ30" i="1"/>
  <c r="AI30" i="1" s="1"/>
  <c r="AP30" i="1"/>
  <c r="AO30" i="1" s="1"/>
  <c r="U295" i="1"/>
  <c r="U262" i="1"/>
  <c r="U273" i="1"/>
  <c r="U251" i="1"/>
  <c r="U240" i="1"/>
  <c r="U229" i="1"/>
  <c r="AA295" i="1"/>
  <c r="AA262" i="1"/>
  <c r="AA273" i="1"/>
  <c r="AA229" i="1"/>
  <c r="W32" i="1"/>
  <c r="AC32" i="1"/>
  <c r="AH32" i="1"/>
  <c r="AM32" i="1"/>
  <c r="AL32" i="1" s="1"/>
  <c r="AS32" i="1"/>
  <c r="AR32" i="1" s="1"/>
  <c r="X297" i="1"/>
  <c r="X231" i="1"/>
  <c r="T34" i="1"/>
  <c r="Z34" i="1"/>
  <c r="AF34" i="1"/>
  <c r="AJ34" i="1"/>
  <c r="AI34" i="1" s="1"/>
  <c r="AP34" i="1"/>
  <c r="AO34" i="1" s="1"/>
  <c r="U299" i="1"/>
  <c r="U244" i="1"/>
  <c r="U255" i="1"/>
  <c r="U233" i="1"/>
  <c r="AA299" i="1"/>
  <c r="AA233" i="1"/>
  <c r="W36" i="1"/>
  <c r="AC36" i="1"/>
  <c r="AH36" i="1"/>
  <c r="AM36" i="1"/>
  <c r="AL36" i="1" s="1"/>
  <c r="AS36" i="1"/>
  <c r="AR36" i="1" s="1"/>
  <c r="X301" i="1"/>
  <c r="X235" i="1"/>
  <c r="AD301" i="1"/>
  <c r="AD290" i="1"/>
  <c r="AD235" i="1"/>
  <c r="X38" i="1"/>
  <c r="Z38" i="1" s="1"/>
  <c r="AD38" i="1"/>
  <c r="BH42" i="1"/>
  <c r="K157" i="1"/>
  <c r="L157" i="1" s="1"/>
  <c r="L167" i="1" s="1"/>
  <c r="N67" i="1"/>
  <c r="U263" i="1"/>
  <c r="U274" i="1"/>
  <c r="T157" i="1"/>
  <c r="AA263" i="1"/>
  <c r="AA274" i="1"/>
  <c r="Z157" i="1"/>
  <c r="AG263" i="1"/>
  <c r="AG274" i="1"/>
  <c r="AF157" i="1"/>
  <c r="T44" i="1"/>
  <c r="Z44" i="1"/>
  <c r="AF44" i="1"/>
  <c r="AJ44" i="1"/>
  <c r="AI44" i="1" s="1"/>
  <c r="AP44" i="1"/>
  <c r="AO44" i="1" s="1"/>
  <c r="BI44" i="1"/>
  <c r="X265" i="1"/>
  <c r="X276" i="1"/>
  <c r="W159" i="1"/>
  <c r="AD265" i="1"/>
  <c r="AD276" i="1"/>
  <c r="AC159" i="1"/>
  <c r="BH45" i="1"/>
  <c r="BN45" i="1"/>
  <c r="BR45" i="1"/>
  <c r="U266" i="1"/>
  <c r="U277" i="1"/>
  <c r="AA266" i="1"/>
  <c r="AA277" i="1"/>
  <c r="AG266" i="1"/>
  <c r="AG277" i="1"/>
  <c r="BP46" i="1"/>
  <c r="W48" i="1"/>
  <c r="AC48" i="1"/>
  <c r="AH48" i="1"/>
  <c r="BI48" i="1"/>
  <c r="L49" i="1"/>
  <c r="Q49" i="1" s="1"/>
  <c r="U49" i="1"/>
  <c r="W49" i="1" s="1"/>
  <c r="W62" i="1"/>
  <c r="X54" i="1"/>
  <c r="AM54" i="1"/>
  <c r="AL54" i="1" s="1"/>
  <c r="X76" i="1"/>
  <c r="X99" i="1"/>
  <c r="X110" i="1" s="1"/>
  <c r="X88" i="1"/>
  <c r="W110" i="1" s="1"/>
  <c r="AD76" i="1"/>
  <c r="AD99" i="1"/>
  <c r="AD88" i="1"/>
  <c r="AM55" i="1"/>
  <c r="AL55" i="1" s="1"/>
  <c r="W112" i="1"/>
  <c r="AC112" i="1"/>
  <c r="AP90" i="1"/>
  <c r="AJ90" i="1"/>
  <c r="U169" i="1"/>
  <c r="AG159" i="1"/>
  <c r="AG91" i="1"/>
  <c r="AS58" i="1"/>
  <c r="AM58" i="1"/>
  <c r="AL58" i="1" s="1"/>
  <c r="U116" i="1"/>
  <c r="N132" i="1"/>
  <c r="O78" i="1"/>
  <c r="AR98" i="1"/>
  <c r="AL98" i="1"/>
  <c r="AL100" i="1"/>
  <c r="AR100" i="1"/>
  <c r="AG56" i="1"/>
  <c r="K58" i="1"/>
  <c r="AD58" i="1"/>
  <c r="I125" i="1"/>
  <c r="N60" i="1"/>
  <c r="Q60" i="1" s="1"/>
  <c r="R60" i="1" s="1"/>
  <c r="R81" i="1" s="1"/>
  <c r="U60" i="1"/>
  <c r="U81" i="1" s="1"/>
  <c r="U104" i="1" s="1"/>
  <c r="U115" i="1" s="1"/>
  <c r="AA60" i="1"/>
  <c r="AG60" i="1"/>
  <c r="N61" i="1"/>
  <c r="Q61" i="1" s="1"/>
  <c r="R61" i="1" s="1"/>
  <c r="R82" i="1" s="1"/>
  <c r="AG61" i="1"/>
  <c r="F70" i="1"/>
  <c r="L70" i="1"/>
  <c r="AG80" i="1"/>
  <c r="AI87" i="1"/>
  <c r="AO87" i="1"/>
  <c r="AL89" i="1"/>
  <c r="AR89" i="1"/>
  <c r="T112" i="1"/>
  <c r="AO102" i="1"/>
  <c r="AI102" i="1"/>
  <c r="AI91" i="1"/>
  <c r="AO91" i="1"/>
  <c r="F92" i="1"/>
  <c r="E114" i="1" s="1"/>
  <c r="X92" i="1"/>
  <c r="W114" i="1" s="1"/>
  <c r="AD92" i="1"/>
  <c r="AR104" i="1"/>
  <c r="AL104" i="1"/>
  <c r="AL93" i="1"/>
  <c r="AR93" i="1"/>
  <c r="T116" i="1"/>
  <c r="F100" i="1"/>
  <c r="F111" i="1" s="1"/>
  <c r="AF101" i="1"/>
  <c r="AO56" i="1"/>
  <c r="F101" i="1"/>
  <c r="F112" i="1" s="1"/>
  <c r="AM57" i="1"/>
  <c r="AL57" i="1" s="1"/>
  <c r="AS57" i="1"/>
  <c r="AR58" i="1"/>
  <c r="K59" i="1"/>
  <c r="X114" i="1"/>
  <c r="AP103" i="1"/>
  <c r="AJ103" i="1"/>
  <c r="AD114" i="1"/>
  <c r="AJ59" i="1"/>
  <c r="AI59" i="1" s="1"/>
  <c r="AP59" i="1"/>
  <c r="AO60" i="1"/>
  <c r="I126" i="1"/>
  <c r="F162" i="1"/>
  <c r="I172" i="1" s="1"/>
  <c r="AJ62" i="1"/>
  <c r="AI62" i="1" s="1"/>
  <c r="AP62" i="1"/>
  <c r="H77" i="1"/>
  <c r="X80" i="1"/>
  <c r="F81" i="1"/>
  <c r="AL88" i="1"/>
  <c r="AR88" i="1"/>
  <c r="T111" i="1"/>
  <c r="AI90" i="1"/>
  <c r="AO90" i="1"/>
  <c r="AR103" i="1"/>
  <c r="AL103" i="1"/>
  <c r="AL92" i="1"/>
  <c r="AR92" i="1"/>
  <c r="T115" i="1"/>
  <c r="AO105" i="1"/>
  <c r="AI105" i="1"/>
  <c r="AI94" i="1"/>
  <c r="AO94" i="1"/>
  <c r="F102" i="1"/>
  <c r="F113" i="1" s="1"/>
  <c r="K60" i="1"/>
  <c r="O69" i="1"/>
  <c r="N79" i="1" s="1"/>
  <c r="O79" i="1" s="1"/>
  <c r="AA80" i="1"/>
  <c r="AL87" i="1"/>
  <c r="AR87" i="1"/>
  <c r="T110" i="1"/>
  <c r="AI89" i="1"/>
  <c r="AO89" i="1"/>
  <c r="F90" i="1"/>
  <c r="E112" i="1" s="1"/>
  <c r="AR102" i="1"/>
  <c r="AL102" i="1"/>
  <c r="AL91" i="1"/>
  <c r="AR91" i="1"/>
  <c r="T114" i="1"/>
  <c r="AA92" i="1"/>
  <c r="Z114" i="1" s="1"/>
  <c r="AG92" i="1"/>
  <c r="AO104" i="1"/>
  <c r="AI104" i="1"/>
  <c r="AI93" i="1"/>
  <c r="AO93" i="1"/>
  <c r="F94" i="1"/>
  <c r="E116" i="1" s="1"/>
  <c r="I137" i="1"/>
  <c r="N133" i="1"/>
  <c r="AJ57" i="1"/>
  <c r="AI57" i="1" s="1"/>
  <c r="AP57" i="1"/>
  <c r="F160" i="1"/>
  <c r="I124" i="1"/>
  <c r="AA114" i="1"/>
  <c r="AG114" i="1"/>
  <c r="AS103" i="1"/>
  <c r="AM103" i="1"/>
  <c r="AM59" i="1"/>
  <c r="AL59" i="1" s="1"/>
  <c r="AS59" i="1"/>
  <c r="AM62" i="1"/>
  <c r="AL62" i="1" s="1"/>
  <c r="F80" i="1"/>
  <c r="AD80" i="1"/>
  <c r="F82" i="1"/>
  <c r="T109" i="1"/>
  <c r="AI88" i="1"/>
  <c r="AO88" i="1"/>
  <c r="AL90" i="1"/>
  <c r="T113" i="1"/>
  <c r="AO103" i="1"/>
  <c r="AI103" i="1"/>
  <c r="AI92" i="1"/>
  <c r="AO92" i="1"/>
  <c r="F93" i="1"/>
  <c r="E115" i="1" s="1"/>
  <c r="F161" i="1" s="1"/>
  <c r="I171" i="1" s="1"/>
  <c r="AR105" i="1"/>
  <c r="AL105" i="1"/>
  <c r="AL94" i="1"/>
  <c r="AR94" i="1"/>
  <c r="L137" i="1"/>
  <c r="K129" i="1"/>
  <c r="K133" i="1"/>
  <c r="O165" i="1"/>
  <c r="R286" i="1"/>
  <c r="R297" i="1"/>
  <c r="R242" i="1"/>
  <c r="R253" i="1"/>
  <c r="R231" i="1"/>
  <c r="N129" i="1"/>
  <c r="K132" i="1"/>
  <c r="AO137" i="1"/>
  <c r="AJ220" i="1"/>
  <c r="AG220" i="1"/>
  <c r="AG290" i="1" s="1"/>
  <c r="AP220" i="1"/>
  <c r="O193" i="1"/>
  <c r="R181" i="1"/>
  <c r="R193" i="1" s="1"/>
  <c r="O167" i="1"/>
  <c r="R295" i="1"/>
  <c r="R273" i="1"/>
  <c r="R284" i="1"/>
  <c r="R291" i="1" s="1"/>
  <c r="R262" i="1"/>
  <c r="R251" i="1"/>
  <c r="R229" i="1"/>
  <c r="I170" i="1"/>
  <c r="O171" i="1"/>
  <c r="R178" i="1"/>
  <c r="R190" i="1" s="1"/>
  <c r="O190" i="1"/>
  <c r="R183" i="1"/>
  <c r="R195" i="1" s="1"/>
  <c r="O195" i="1"/>
  <c r="AJ218" i="1"/>
  <c r="AG218" i="1"/>
  <c r="E231" i="1"/>
  <c r="F230" i="1"/>
  <c r="AL137" i="1"/>
  <c r="O168" i="1"/>
  <c r="L170" i="1"/>
  <c r="R171" i="1"/>
  <c r="L172" i="1"/>
  <c r="L184" i="1"/>
  <c r="K196" i="1" s="1"/>
  <c r="N185" i="1"/>
  <c r="I197" i="1"/>
  <c r="L209" i="1"/>
  <c r="L210" i="1" s="1"/>
  <c r="AD219" i="1"/>
  <c r="AD267" i="1" s="1"/>
  <c r="AD217" i="1"/>
  <c r="AD215" i="1"/>
  <c r="AD296" i="1" s="1"/>
  <c r="AP213" i="1"/>
  <c r="AG213" i="1"/>
  <c r="AG294" i="1" s="1"/>
  <c r="AD214" i="1"/>
  <c r="AD216" i="1"/>
  <c r="AD253" i="1" s="1"/>
  <c r="AP218" i="1"/>
  <c r="AR231" i="1"/>
  <c r="AL231" i="1"/>
  <c r="R168" i="1"/>
  <c r="O169" i="1"/>
  <c r="L185" i="1"/>
  <c r="R180" i="1"/>
  <c r="O192" i="1"/>
  <c r="K197" i="1"/>
  <c r="R299" i="1"/>
  <c r="R288" i="1"/>
  <c r="R244" i="1"/>
  <c r="R233" i="1"/>
  <c r="R301" i="1"/>
  <c r="R290" i="1"/>
  <c r="R235" i="1"/>
  <c r="R246" i="1"/>
  <c r="R240" i="1"/>
  <c r="R247" i="1" s="1"/>
  <c r="Q247" i="1" s="1"/>
  <c r="AO224" i="1"/>
  <c r="AI224" i="1"/>
  <c r="W177" i="1"/>
  <c r="Z178" i="1"/>
  <c r="W179" i="1"/>
  <c r="O182" i="1"/>
  <c r="O184" i="1"/>
  <c r="U217" i="1"/>
  <c r="X217" i="1" s="1"/>
  <c r="AA217" i="1" s="1"/>
  <c r="AA298" i="1" s="1"/>
  <c r="O251" i="1"/>
  <c r="O240" i="1"/>
  <c r="AF230" i="1"/>
  <c r="AI232" i="1"/>
  <c r="AO245" i="1"/>
  <c r="AI245" i="1"/>
  <c r="AI229" i="1"/>
  <c r="AI233" i="1"/>
  <c r="E242" i="1"/>
  <c r="F241" i="1"/>
  <c r="W257" i="1"/>
  <c r="X257" i="1" s="1"/>
  <c r="W256" i="1"/>
  <c r="X256" i="1" s="1"/>
  <c r="W254" i="1"/>
  <c r="W253" i="1"/>
  <c r="X253" i="1" s="1"/>
  <c r="Z250" i="1"/>
  <c r="W255" i="1"/>
  <c r="X255" i="1" s="1"/>
  <c r="W252" i="1"/>
  <c r="X252" i="1" s="1"/>
  <c r="W251" i="1"/>
  <c r="X251" i="1" s="1"/>
  <c r="O185" i="1"/>
  <c r="O250" i="1"/>
  <c r="O258" i="1" s="1"/>
  <c r="O239" i="1"/>
  <c r="O247" i="1" s="1"/>
  <c r="AF235" i="1"/>
  <c r="AF234" i="1"/>
  <c r="AL228" i="1"/>
  <c r="AR228" i="1"/>
  <c r="AI230" i="1"/>
  <c r="AF232" i="1"/>
  <c r="AR251" i="1"/>
  <c r="AL251" i="1"/>
  <c r="AM180" i="1"/>
  <c r="AM181" i="1"/>
  <c r="L182" i="1"/>
  <c r="K194" i="1" s="1"/>
  <c r="AM183" i="1"/>
  <c r="R296" i="1"/>
  <c r="R285" i="1"/>
  <c r="R252" i="1"/>
  <c r="R241" i="1"/>
  <c r="R298" i="1"/>
  <c r="R287" i="1"/>
  <c r="R243" i="1"/>
  <c r="R254" i="1"/>
  <c r="R289" i="1"/>
  <c r="R300" i="1"/>
  <c r="R278" i="1"/>
  <c r="R267" i="1"/>
  <c r="R234" i="1"/>
  <c r="R245" i="1"/>
  <c r="AL223" i="1"/>
  <c r="AL225" i="1"/>
  <c r="AF229" i="1"/>
  <c r="R230" i="1"/>
  <c r="R236" i="1" s="1"/>
  <c r="R202" i="1" s="1"/>
  <c r="AI231" i="1"/>
  <c r="AF233" i="1"/>
  <c r="AF255" i="1"/>
  <c r="AR254" i="1"/>
  <c r="AL254" i="1"/>
  <c r="AC256" i="1"/>
  <c r="AO255" i="1"/>
  <c r="AI255" i="1"/>
  <c r="AI234" i="1"/>
  <c r="W242" i="1"/>
  <c r="X242" i="1" s="1"/>
  <c r="AC242" i="1"/>
  <c r="W246" i="1"/>
  <c r="X246" i="1" s="1"/>
  <c r="AC246" i="1"/>
  <c r="AI247" i="1"/>
  <c r="AI251" i="1"/>
  <c r="AL253" i="1"/>
  <c r="AR253" i="1"/>
  <c r="AI235" i="1"/>
  <c r="Q257" i="1"/>
  <c r="R257" i="1" s="1"/>
  <c r="Q256" i="1"/>
  <c r="R256" i="1" s="1"/>
  <c r="AI239" i="1"/>
  <c r="AO239" i="1"/>
  <c r="W243" i="1"/>
  <c r="AC243" i="1"/>
  <c r="AL252" i="1"/>
  <c r="Q255" i="1"/>
  <c r="R255" i="1" s="1"/>
  <c r="W240" i="1"/>
  <c r="X240" i="1" s="1"/>
  <c r="AC240" i="1"/>
  <c r="W244" i="1"/>
  <c r="X244" i="1" s="1"/>
  <c r="AC244" i="1"/>
  <c r="AL247" i="1"/>
  <c r="Q250" i="1"/>
  <c r="R250" i="1" s="1"/>
  <c r="AL250" i="1"/>
  <c r="AR250" i="1"/>
  <c r="AL286" i="1"/>
  <c r="AR286" i="1"/>
  <c r="Z239" i="1"/>
  <c r="AA239" i="1" s="1"/>
  <c r="AF239" i="1"/>
  <c r="W241" i="1"/>
  <c r="X241" i="1" s="1"/>
  <c r="AC241" i="1"/>
  <c r="AI254" i="1"/>
  <c r="AL262" i="1"/>
  <c r="AL266" i="1"/>
  <c r="AL274" i="1"/>
  <c r="AL279" i="1"/>
  <c r="E287" i="1"/>
  <c r="F286" i="1"/>
  <c r="AL258" i="1"/>
  <c r="R263" i="1"/>
  <c r="R269" i="1" s="1"/>
  <c r="AL263" i="1"/>
  <c r="AL267" i="1"/>
  <c r="R275" i="1"/>
  <c r="AL275" i="1"/>
  <c r="AO284" i="1"/>
  <c r="O315" i="1"/>
  <c r="R264" i="1"/>
  <c r="AL264" i="1"/>
  <c r="R268" i="1"/>
  <c r="AL268" i="1"/>
  <c r="R272" i="1"/>
  <c r="AL272" i="1"/>
  <c r="R276" i="1"/>
  <c r="AL276" i="1"/>
  <c r="AR277" i="1"/>
  <c r="W283" i="1"/>
  <c r="T284" i="1"/>
  <c r="T285" i="1" s="1"/>
  <c r="T286" i="1" s="1"/>
  <c r="T287" i="1" s="1"/>
  <c r="T288" i="1" s="1"/>
  <c r="T289" i="1" s="1"/>
  <c r="T290" i="1" s="1"/>
  <c r="U290" i="1" s="1"/>
  <c r="AI258" i="1"/>
  <c r="AL261" i="1"/>
  <c r="AL265" i="1"/>
  <c r="AL273" i="1"/>
  <c r="AF288" i="1"/>
  <c r="AF285" i="1"/>
  <c r="AF284" i="1"/>
  <c r="AF290" i="1"/>
  <c r="AF289" i="1"/>
  <c r="AR283" i="1"/>
  <c r="AL287" i="1"/>
  <c r="AR287" i="1"/>
  <c r="AI288" i="1"/>
  <c r="O314" i="1"/>
  <c r="AG307" i="1"/>
  <c r="O313" i="1"/>
  <c r="AF301" i="1"/>
  <c r="AF297" i="1"/>
  <c r="E296" i="1"/>
  <c r="F295" i="1"/>
  <c r="AF295" i="1"/>
  <c r="AF296" i="1"/>
  <c r="AF300" i="1"/>
  <c r="AO301" i="1"/>
  <c r="AI286" i="1"/>
  <c r="AO289" i="1"/>
  <c r="AF298" i="1"/>
  <c r="AF299" i="1"/>
  <c r="AJ350" i="1"/>
  <c r="AL278" i="1"/>
  <c r="AO290" i="1"/>
  <c r="AI290" i="1"/>
  <c r="AI283" i="1"/>
  <c r="AO283" i="1"/>
  <c r="R294" i="1"/>
  <c r="AR294" i="1"/>
  <c r="BE309" i="1"/>
  <c r="BE353" i="1" s="1"/>
  <c r="BE354" i="1" s="1"/>
  <c r="AS350" i="1"/>
  <c r="AI295" i="1"/>
  <c r="AI299" i="1"/>
  <c r="O302" i="1"/>
  <c r="O207" i="1" s="1"/>
  <c r="AI300" i="1"/>
  <c r="Q269" i="1" l="1"/>
  <c r="R205" i="1"/>
  <c r="AM294" i="1"/>
  <c r="AS294" i="1"/>
  <c r="AP267" i="1"/>
  <c r="AJ267" i="1"/>
  <c r="AP253" i="1"/>
  <c r="AJ253" i="1"/>
  <c r="AJ296" i="1"/>
  <c r="AP296" i="1"/>
  <c r="AM290" i="1"/>
  <c r="AS290" i="1"/>
  <c r="Q291" i="1"/>
  <c r="R204" i="1"/>
  <c r="R313" i="1"/>
  <c r="R302" i="1"/>
  <c r="AR284" i="1"/>
  <c r="AL284" i="1"/>
  <c r="W284" i="1"/>
  <c r="Z283" i="1"/>
  <c r="R258" i="1"/>
  <c r="R203" i="1" s="1"/>
  <c r="AO243" i="1"/>
  <c r="AI243" i="1"/>
  <c r="AS218" i="1"/>
  <c r="AM218" i="1"/>
  <c r="T123" i="1"/>
  <c r="F159" i="1"/>
  <c r="I169" i="1" s="1"/>
  <c r="I123" i="1"/>
  <c r="T121" i="1"/>
  <c r="X160" i="1"/>
  <c r="X124" i="1"/>
  <c r="X156" i="1"/>
  <c r="X120" i="1"/>
  <c r="AP265" i="1"/>
  <c r="AJ265" i="1"/>
  <c r="AR299" i="1"/>
  <c r="AL299" i="1"/>
  <c r="O350" i="1"/>
  <c r="O208" i="1" s="1"/>
  <c r="AR285" i="1"/>
  <c r="AL285" i="1"/>
  <c r="E288" i="1"/>
  <c r="F287" i="1"/>
  <c r="AF243" i="1"/>
  <c r="AR239" i="1"/>
  <c r="AL239" i="1"/>
  <c r="AF246" i="1"/>
  <c r="AF242" i="1"/>
  <c r="AF245" i="1"/>
  <c r="AF241" i="1"/>
  <c r="AF244" i="1"/>
  <c r="AF240" i="1"/>
  <c r="AO242" i="1"/>
  <c r="AI242" i="1"/>
  <c r="AF256" i="1"/>
  <c r="AR255" i="1"/>
  <c r="AL255" i="1"/>
  <c r="AR229" i="1"/>
  <c r="AL229" i="1"/>
  <c r="R315" i="1"/>
  <c r="AR235" i="1"/>
  <c r="AL235" i="1"/>
  <c r="AR230" i="1"/>
  <c r="AL230" i="1"/>
  <c r="O196" i="1"/>
  <c r="R184" i="1"/>
  <c r="R196" i="1" s="1"/>
  <c r="W185" i="1"/>
  <c r="Z177" i="1"/>
  <c r="X177" i="1"/>
  <c r="AJ214" i="1"/>
  <c r="AG214" i="1"/>
  <c r="AP214" i="1"/>
  <c r="AP217" i="1"/>
  <c r="AG217" i="1"/>
  <c r="AJ217" i="1"/>
  <c r="AG124" i="1"/>
  <c r="AS114" i="1"/>
  <c r="AM114" i="1"/>
  <c r="AD147" i="1"/>
  <c r="AA134" i="1"/>
  <c r="Z124" i="1"/>
  <c r="X148" i="1"/>
  <c r="T125" i="1"/>
  <c r="U135" i="1"/>
  <c r="H83" i="1"/>
  <c r="I77" i="1"/>
  <c r="I83" i="1" s="1"/>
  <c r="AD124" i="1"/>
  <c r="AP114" i="1"/>
  <c r="AJ114" i="1"/>
  <c r="AR101" i="1"/>
  <c r="AL101" i="1"/>
  <c r="X134" i="1"/>
  <c r="AA147" i="1"/>
  <c r="W124" i="1"/>
  <c r="AG104" i="1"/>
  <c r="AG81" i="1"/>
  <c r="AG93" i="1"/>
  <c r="AS60" i="1"/>
  <c r="AM60" i="1"/>
  <c r="AL60" i="1" s="1"/>
  <c r="AG89" i="1"/>
  <c r="AS56" i="1"/>
  <c r="AM56" i="1"/>
  <c r="AL56" i="1" s="1"/>
  <c r="AS159" i="1"/>
  <c r="AM159" i="1"/>
  <c r="AC122" i="1"/>
  <c r="AO112" i="1"/>
  <c r="AI112" i="1"/>
  <c r="AD110" i="1"/>
  <c r="AP99" i="1"/>
  <c r="AJ99" i="1"/>
  <c r="N62" i="1"/>
  <c r="AS277" i="1"/>
  <c r="AM277" i="1"/>
  <c r="AP235" i="1"/>
  <c r="AJ235" i="1"/>
  <c r="AG255" i="1"/>
  <c r="U288" i="1"/>
  <c r="U284" i="1"/>
  <c r="X136" i="1"/>
  <c r="AA149" i="1"/>
  <c r="W126" i="1"/>
  <c r="AA232" i="1"/>
  <c r="AG250" i="1"/>
  <c r="U280" i="1"/>
  <c r="U206" i="1" s="1"/>
  <c r="AP27" i="1"/>
  <c r="AO27" i="1" s="1"/>
  <c r="AF27" i="1"/>
  <c r="AJ27" i="1"/>
  <c r="AI27" i="1" s="1"/>
  <c r="AC116" i="1"/>
  <c r="AP94" i="1"/>
  <c r="AJ94" i="1"/>
  <c r="X125" i="1"/>
  <c r="X161" i="1"/>
  <c r="AD75" i="1"/>
  <c r="AD98" i="1"/>
  <c r="AD87" i="1"/>
  <c r="AP54" i="1"/>
  <c r="AJ54" i="1"/>
  <c r="AI54" i="1" s="1"/>
  <c r="K61" i="1"/>
  <c r="K57" i="1"/>
  <c r="K55" i="1"/>
  <c r="AD287" i="1"/>
  <c r="X243" i="1"/>
  <c r="AP250" i="1"/>
  <c r="AJ250" i="1"/>
  <c r="AP283" i="1"/>
  <c r="AJ283" i="1"/>
  <c r="R191" i="1"/>
  <c r="Q157" i="1"/>
  <c r="R157" i="1" s="1"/>
  <c r="R167" i="1" s="1"/>
  <c r="R131" i="1"/>
  <c r="T21" i="1"/>
  <c r="R27" i="1"/>
  <c r="Q21" i="1"/>
  <c r="AP309" i="1"/>
  <c r="AJ309" i="1"/>
  <c r="AD208" i="1"/>
  <c r="AD18" i="1"/>
  <c r="AG18" i="1" s="1"/>
  <c r="AG309" i="1"/>
  <c r="R79" i="1"/>
  <c r="AF122" i="1"/>
  <c r="AR112" i="1"/>
  <c r="AL112" i="1"/>
  <c r="AA87" i="1"/>
  <c r="AA75" i="1"/>
  <c r="AA98" i="1"/>
  <c r="AP266" i="1"/>
  <c r="AJ266" i="1"/>
  <c r="AS265" i="1"/>
  <c r="AM265" i="1"/>
  <c r="AO157" i="1"/>
  <c r="AI157" i="1"/>
  <c r="W38" i="1"/>
  <c r="T38" i="1"/>
  <c r="AP255" i="1"/>
  <c r="AJ255" i="1"/>
  <c r="AD251" i="1"/>
  <c r="AD262" i="1"/>
  <c r="AG182" i="1"/>
  <c r="AR182" i="1"/>
  <c r="AL182" i="1"/>
  <c r="W123" i="1"/>
  <c r="AF109" i="1"/>
  <c r="AS87" i="1"/>
  <c r="AM87" i="1"/>
  <c r="F83" i="1"/>
  <c r="AP279" i="1"/>
  <c r="AJ279" i="1"/>
  <c r="U298" i="1"/>
  <c r="AD252" i="1"/>
  <c r="AA302" i="1"/>
  <c r="AA207" i="1" s="1"/>
  <c r="AR301" i="1"/>
  <c r="AL301" i="1"/>
  <c r="AR234" i="1"/>
  <c r="AL234" i="1"/>
  <c r="Z257" i="1"/>
  <c r="AA257" i="1" s="1"/>
  <c r="Z256" i="1"/>
  <c r="AA256" i="1" s="1"/>
  <c r="Z255" i="1"/>
  <c r="AA255" i="1" s="1"/>
  <c r="Z252" i="1"/>
  <c r="AA252" i="1" s="1"/>
  <c r="Z251" i="1"/>
  <c r="AA251" i="1" s="1"/>
  <c r="Z254" i="1"/>
  <c r="Z253" i="1"/>
  <c r="AA253" i="1" s="1"/>
  <c r="AJ216" i="1"/>
  <c r="AG216" i="1"/>
  <c r="AP216" i="1"/>
  <c r="AS220" i="1"/>
  <c r="AM220" i="1"/>
  <c r="T119" i="1"/>
  <c r="AF114" i="1"/>
  <c r="AS92" i="1"/>
  <c r="AM92" i="1"/>
  <c r="AC114" i="1"/>
  <c r="AD160" i="1" s="1"/>
  <c r="AP92" i="1"/>
  <c r="AJ92" i="1"/>
  <c r="AS80" i="1"/>
  <c r="AM80" i="1"/>
  <c r="AL80" i="1" s="1"/>
  <c r="U126" i="1"/>
  <c r="U162" i="1"/>
  <c r="U172" i="1" s="1"/>
  <c r="AC110" i="1"/>
  <c r="AP88" i="1"/>
  <c r="AJ88" i="1"/>
  <c r="AL298" i="1"/>
  <c r="AR298" i="1"/>
  <c r="AL300" i="1"/>
  <c r="AR300" i="1"/>
  <c r="F296" i="1"/>
  <c r="E297" i="1"/>
  <c r="AR289" i="1"/>
  <c r="AL289" i="1"/>
  <c r="AR288" i="1"/>
  <c r="AL288" i="1"/>
  <c r="R280" i="1"/>
  <c r="Z243" i="1"/>
  <c r="Z246" i="1"/>
  <c r="AA246" i="1" s="1"/>
  <c r="Z242" i="1"/>
  <c r="AA242" i="1" s="1"/>
  <c r="Z245" i="1"/>
  <c r="AA245" i="1" s="1"/>
  <c r="Z241" i="1"/>
  <c r="AA241" i="1" s="1"/>
  <c r="Z244" i="1"/>
  <c r="AA244" i="1" s="1"/>
  <c r="Z240" i="1"/>
  <c r="AA240" i="1" s="1"/>
  <c r="AA247" i="1" s="1"/>
  <c r="AO244" i="1"/>
  <c r="AI244" i="1"/>
  <c r="AC257" i="1"/>
  <c r="AO256" i="1"/>
  <c r="AI256" i="1"/>
  <c r="AL233" i="1"/>
  <c r="AR233" i="1"/>
  <c r="N247" i="1"/>
  <c r="O202" i="1"/>
  <c r="E243" i="1"/>
  <c r="F242" i="1"/>
  <c r="O194" i="1"/>
  <c r="O197" i="1" s="1"/>
  <c r="R182" i="1"/>
  <c r="R194" i="1" s="1"/>
  <c r="AM213" i="1"/>
  <c r="AS213" i="1"/>
  <c r="AP219" i="1"/>
  <c r="AG219" i="1"/>
  <c r="AJ219" i="1"/>
  <c r="R314" i="1"/>
  <c r="K137" i="1"/>
  <c r="AP80" i="1"/>
  <c r="AJ80" i="1"/>
  <c r="AI80" i="1" s="1"/>
  <c r="AA160" i="1"/>
  <c r="AA170" i="1" s="1"/>
  <c r="AA124" i="1"/>
  <c r="I139" i="1"/>
  <c r="H139" i="1" s="1"/>
  <c r="X147" i="1"/>
  <c r="U134" i="1"/>
  <c r="T124" i="1"/>
  <c r="X143" i="1"/>
  <c r="U130" i="1"/>
  <c r="T120" i="1"/>
  <c r="F157" i="1"/>
  <c r="I121" i="1"/>
  <c r="F134" i="1"/>
  <c r="H124" i="1"/>
  <c r="AA104" i="1"/>
  <c r="AA115" i="1" s="1"/>
  <c r="AA93" i="1"/>
  <c r="Z115" i="1" s="1"/>
  <c r="AA81" i="1"/>
  <c r="W122" i="1"/>
  <c r="AP76" i="1"/>
  <c r="AJ76" i="1"/>
  <c r="AI76" i="1" s="1"/>
  <c r="AS266" i="1"/>
  <c r="AM266" i="1"/>
  <c r="AO159" i="1"/>
  <c r="AI159" i="1"/>
  <c r="AR157" i="1"/>
  <c r="AL157" i="1"/>
  <c r="AP38" i="1"/>
  <c r="AO38" i="1" s="1"/>
  <c r="AJ38" i="1"/>
  <c r="AI38" i="1" s="1"/>
  <c r="AF38" i="1"/>
  <c r="AG288" i="1"/>
  <c r="AD286" i="1"/>
  <c r="U314" i="1"/>
  <c r="AO182" i="1"/>
  <c r="AI182" i="1"/>
  <c r="AD182" i="1"/>
  <c r="X162" i="1"/>
  <c r="X172" i="1" s="1"/>
  <c r="X126" i="1"/>
  <c r="AA243" i="1"/>
  <c r="AG261" i="1"/>
  <c r="U269" i="1"/>
  <c r="U205" i="1" s="1"/>
  <c r="AP82" i="1"/>
  <c r="AJ82" i="1"/>
  <c r="AI82" i="1" s="1"/>
  <c r="F133" i="1"/>
  <c r="AC111" i="1"/>
  <c r="AP89" i="1"/>
  <c r="AJ89" i="1"/>
  <c r="H120" i="1"/>
  <c r="F130" i="1"/>
  <c r="L83" i="1"/>
  <c r="L139" i="1" s="1"/>
  <c r="K139" i="1" s="1"/>
  <c r="AD232" i="1"/>
  <c r="AD298" i="1"/>
  <c r="U285" i="1"/>
  <c r="AP239" i="1"/>
  <c r="AJ239" i="1"/>
  <c r="AP294" i="1"/>
  <c r="AJ294" i="1"/>
  <c r="X280" i="1"/>
  <c r="X206" i="1" s="1"/>
  <c r="AS27" i="1"/>
  <c r="AR27" i="1" s="1"/>
  <c r="AM27" i="1"/>
  <c r="AL27" i="1" s="1"/>
  <c r="AS16" i="1"/>
  <c r="AR16" i="1" s="1"/>
  <c r="AM16" i="1"/>
  <c r="AL16" i="1" s="1"/>
  <c r="T146" i="1"/>
  <c r="W69" i="1"/>
  <c r="U69" i="1"/>
  <c r="T79" i="1" s="1"/>
  <c r="U79" i="1" s="1"/>
  <c r="U102" i="1" s="1"/>
  <c r="U113" i="1" s="1"/>
  <c r="U123" i="1" s="1"/>
  <c r="AA162" i="1"/>
  <c r="AA172" i="1" s="1"/>
  <c r="AA126" i="1"/>
  <c r="Z122" i="1"/>
  <c r="AS76" i="1"/>
  <c r="AM76" i="1"/>
  <c r="AL76" i="1" s="1"/>
  <c r="AD143" i="1"/>
  <c r="AA130" i="1"/>
  <c r="Z120" i="1"/>
  <c r="AS276" i="1"/>
  <c r="AM276" i="1"/>
  <c r="AP263" i="1"/>
  <c r="AJ263" i="1"/>
  <c r="AG235" i="1"/>
  <c r="AG301" i="1"/>
  <c r="AD244" i="1"/>
  <c r="AD240" i="1"/>
  <c r="AD295" i="1"/>
  <c r="AD302" i="1" s="1"/>
  <c r="X184" i="1"/>
  <c r="X196" i="1" s="1"/>
  <c r="U182" i="1"/>
  <c r="U185" i="1" s="1"/>
  <c r="T185" i="1"/>
  <c r="R192" i="1"/>
  <c r="AF16" i="1"/>
  <c r="AS75" i="1"/>
  <c r="AM75" i="1"/>
  <c r="AL75" i="1" s="1"/>
  <c r="Q62" i="1"/>
  <c r="AF49" i="1"/>
  <c r="AJ49" i="1"/>
  <c r="AI49" i="1" s="1"/>
  <c r="AP49" i="1"/>
  <c r="AO49" i="1" s="1"/>
  <c r="AS275" i="1"/>
  <c r="AM275" i="1"/>
  <c r="AD245" i="1"/>
  <c r="AD278" i="1"/>
  <c r="U232" i="1"/>
  <c r="U236" i="1" s="1"/>
  <c r="U287" i="1"/>
  <c r="AA250" i="1"/>
  <c r="U150" i="1"/>
  <c r="AC27" i="1"/>
  <c r="AR295" i="1"/>
  <c r="AL295" i="1"/>
  <c r="AO240" i="1"/>
  <c r="AI240" i="1"/>
  <c r="AR232" i="1"/>
  <c r="AL232" i="1"/>
  <c r="AC178" i="1"/>
  <c r="AA178" i="1"/>
  <c r="AA190" i="1" s="1"/>
  <c r="AP215" i="1"/>
  <c r="AG215" i="1"/>
  <c r="AJ215" i="1"/>
  <c r="AR296" i="1"/>
  <c r="AL296" i="1"/>
  <c r="AR297" i="1"/>
  <c r="AL297" i="1"/>
  <c r="AR290" i="1"/>
  <c r="AL290" i="1"/>
  <c r="AO241" i="1"/>
  <c r="AI241" i="1"/>
  <c r="AO246" i="1"/>
  <c r="AI246" i="1"/>
  <c r="N258" i="1"/>
  <c r="O203" i="1"/>
  <c r="Z179" i="1"/>
  <c r="X179" i="1"/>
  <c r="X191" i="1" s="1"/>
  <c r="E232" i="1"/>
  <c r="F231" i="1"/>
  <c r="F135" i="1"/>
  <c r="H125" i="1"/>
  <c r="F136" i="1"/>
  <c r="H126" i="1"/>
  <c r="F132" i="1"/>
  <c r="H122" i="1"/>
  <c r="F158" i="1"/>
  <c r="I168" i="1" s="1"/>
  <c r="I122" i="1"/>
  <c r="X149" i="1"/>
  <c r="U136" i="1"/>
  <c r="T126" i="1"/>
  <c r="T122" i="1"/>
  <c r="AG105" i="1"/>
  <c r="AG94" i="1"/>
  <c r="AG95" i="1" s="1"/>
  <c r="AG82" i="1"/>
  <c r="AS61" i="1"/>
  <c r="AM61" i="1"/>
  <c r="AL61" i="1" s="1"/>
  <c r="U161" i="1"/>
  <c r="U171" i="1" s="1"/>
  <c r="U125" i="1"/>
  <c r="AD159" i="1"/>
  <c r="AD91" i="1"/>
  <c r="AP58" i="1"/>
  <c r="AJ58" i="1"/>
  <c r="AI58" i="1" s="1"/>
  <c r="AF113" i="1"/>
  <c r="AS91" i="1"/>
  <c r="AM91" i="1"/>
  <c r="AA143" i="1"/>
  <c r="W120" i="1"/>
  <c r="X130" i="1"/>
  <c r="X98" i="1"/>
  <c r="X87" i="1"/>
  <c r="X75" i="1"/>
  <c r="AP276" i="1"/>
  <c r="AJ276" i="1"/>
  <c r="AS274" i="1"/>
  <c r="AM274" i="1"/>
  <c r="N70" i="1"/>
  <c r="Q67" i="1"/>
  <c r="O67" i="1"/>
  <c r="AJ290" i="1"/>
  <c r="AP290" i="1"/>
  <c r="AG233" i="1"/>
  <c r="AG299" i="1"/>
  <c r="AD231" i="1"/>
  <c r="AD297" i="1"/>
  <c r="AG184" i="1"/>
  <c r="AR184" i="1"/>
  <c r="AL184" i="1"/>
  <c r="T145" i="1"/>
  <c r="W68" i="1"/>
  <c r="U68" i="1"/>
  <c r="T78" i="1" s="1"/>
  <c r="U78" i="1" s="1"/>
  <c r="U101" i="1" s="1"/>
  <c r="U112" i="1" s="1"/>
  <c r="AA254" i="1"/>
  <c r="AG228" i="1"/>
  <c r="AG272" i="1"/>
  <c r="U302" i="1"/>
  <c r="U207" i="1" s="1"/>
  <c r="U313" i="1"/>
  <c r="AP105" i="1"/>
  <c r="AJ105" i="1"/>
  <c r="AD116" i="1"/>
  <c r="U98" i="1"/>
  <c r="T49" i="1"/>
  <c r="AM279" i="1"/>
  <c r="AS279" i="1"/>
  <c r="AP275" i="1"/>
  <c r="AJ275" i="1"/>
  <c r="AD254" i="1"/>
  <c r="X232" i="1"/>
  <c r="X298" i="1"/>
  <c r="X302" i="1" s="1"/>
  <c r="X207" i="1" s="1"/>
  <c r="U315" i="1"/>
  <c r="AP272" i="1"/>
  <c r="AJ272" i="1"/>
  <c r="X236" i="1"/>
  <c r="X269" i="1"/>
  <c r="X205" i="1" s="1"/>
  <c r="R137" i="1"/>
  <c r="Q130" i="1" s="1"/>
  <c r="U160" i="1"/>
  <c r="U170" i="1" s="1"/>
  <c r="U124" i="1"/>
  <c r="Z121" i="1"/>
  <c r="AF110" i="1"/>
  <c r="AS88" i="1"/>
  <c r="AM88" i="1"/>
  <c r="AA156" i="1"/>
  <c r="AA166" i="1" s="1"/>
  <c r="AA120" i="1"/>
  <c r="N49" i="1"/>
  <c r="K49" i="1"/>
  <c r="AP274" i="1"/>
  <c r="AJ274" i="1"/>
  <c r="I167" i="1"/>
  <c r="AG246" i="1"/>
  <c r="AP299" i="1"/>
  <c r="AJ299" i="1"/>
  <c r="U286" i="1"/>
  <c r="AD273" i="1"/>
  <c r="Q132" i="1"/>
  <c r="AC115" i="1"/>
  <c r="AP93" i="1"/>
  <c r="AJ93" i="1"/>
  <c r="AG109" i="1"/>
  <c r="AS98" i="1"/>
  <c r="AM98" i="1"/>
  <c r="F106" i="1"/>
  <c r="F109" i="1"/>
  <c r="H49" i="1"/>
  <c r="AS264" i="1"/>
  <c r="AM264" i="1"/>
  <c r="AD234" i="1"/>
  <c r="AD300" i="1"/>
  <c r="U243" i="1"/>
  <c r="U247" i="1" s="1"/>
  <c r="AD230" i="1"/>
  <c r="AD285" i="1"/>
  <c r="AA280" i="1"/>
  <c r="AA206" i="1" s="1"/>
  <c r="U197" i="1"/>
  <c r="AS263" i="1"/>
  <c r="AM263" i="1"/>
  <c r="AD246" i="1"/>
  <c r="AP301" i="1"/>
  <c r="AJ301" i="1"/>
  <c r="AG244" i="1"/>
  <c r="AD242" i="1"/>
  <c r="AG239" i="1"/>
  <c r="AG283" i="1"/>
  <c r="AA148" i="1"/>
  <c r="X135" i="1"/>
  <c r="W125" i="1"/>
  <c r="F131" i="1"/>
  <c r="F156" i="1"/>
  <c r="I166" i="1" s="1"/>
  <c r="I120" i="1"/>
  <c r="K54" i="1"/>
  <c r="K62" i="1" s="1"/>
  <c r="AS268" i="1"/>
  <c r="AM268" i="1"/>
  <c r="AP264" i="1"/>
  <c r="AJ264" i="1"/>
  <c r="U289" i="1"/>
  <c r="U291" i="1" s="1"/>
  <c r="U204" i="1" s="1"/>
  <c r="AD243" i="1"/>
  <c r="X254" i="1"/>
  <c r="X258" i="1" s="1"/>
  <c r="X203" i="1" s="1"/>
  <c r="AP228" i="1"/>
  <c r="AJ228" i="1"/>
  <c r="AP261" i="1"/>
  <c r="AJ261" i="1"/>
  <c r="AD269" i="1"/>
  <c r="X247" i="1"/>
  <c r="X283" i="1"/>
  <c r="K27" i="1"/>
  <c r="N27" i="1"/>
  <c r="Q135" i="1"/>
  <c r="R197" i="1"/>
  <c r="Z126" i="1"/>
  <c r="AA136" i="1"/>
  <c r="AD149" i="1"/>
  <c r="Z123" i="1"/>
  <c r="AG110" i="1"/>
  <c r="AS99" i="1"/>
  <c r="AM99" i="1"/>
  <c r="U156" i="1"/>
  <c r="U166" i="1" s="1"/>
  <c r="U120" i="1"/>
  <c r="AJ277" i="1"/>
  <c r="AP277" i="1"/>
  <c r="AR159" i="1"/>
  <c r="AL159" i="1"/>
  <c r="AC38" i="1"/>
  <c r="AP233" i="1"/>
  <c r="AJ233" i="1"/>
  <c r="AJ288" i="1"/>
  <c r="AP288" i="1"/>
  <c r="AD229" i="1"/>
  <c r="AD236" i="1" s="1"/>
  <c r="AD284" i="1"/>
  <c r="AO184" i="1"/>
  <c r="AI184" i="1"/>
  <c r="AD184" i="1"/>
  <c r="Q136" i="1"/>
  <c r="AA182" i="1"/>
  <c r="AA194" i="1" s="1"/>
  <c r="AP81" i="1"/>
  <c r="AJ81" i="1"/>
  <c r="AI81" i="1" s="1"/>
  <c r="AD115" i="1"/>
  <c r="AP104" i="1"/>
  <c r="AJ104" i="1"/>
  <c r="W121" i="1"/>
  <c r="E109" i="1"/>
  <c r="F95" i="1"/>
  <c r="AP268" i="1"/>
  <c r="AJ268" i="1"/>
  <c r="AD256" i="1"/>
  <c r="AD289" i="1"/>
  <c r="U254" i="1"/>
  <c r="U258" i="1" s="1"/>
  <c r="U203" i="1" s="1"/>
  <c r="AD241" i="1"/>
  <c r="AA236" i="1"/>
  <c r="AA269" i="1"/>
  <c r="AA205" i="1" s="1"/>
  <c r="AC49" i="1"/>
  <c r="U202" i="1" l="1"/>
  <c r="AJ302" i="1"/>
  <c r="AP302" i="1"/>
  <c r="AD207" i="1"/>
  <c r="AP236" i="1"/>
  <c r="AJ236" i="1"/>
  <c r="AD170" i="1"/>
  <c r="AP160" i="1"/>
  <c r="AJ160" i="1"/>
  <c r="X202" i="1"/>
  <c r="U122" i="1"/>
  <c r="U158" i="1"/>
  <c r="U168" i="1" s="1"/>
  <c r="AS299" i="1"/>
  <c r="AM299" i="1"/>
  <c r="O70" i="1"/>
  <c r="N77" i="1"/>
  <c r="W109" i="1"/>
  <c r="X95" i="1"/>
  <c r="AD169" i="1"/>
  <c r="AP159" i="1"/>
  <c r="AJ159" i="1"/>
  <c r="AD178" i="1"/>
  <c r="AO178" i="1"/>
  <c r="AI178" i="1"/>
  <c r="AF178" i="1"/>
  <c r="AS301" i="1"/>
  <c r="AM301" i="1"/>
  <c r="AJ143" i="1"/>
  <c r="AP143" i="1"/>
  <c r="AO111" i="1"/>
  <c r="AI111" i="1"/>
  <c r="AC121" i="1"/>
  <c r="AP286" i="1"/>
  <c r="AJ286" i="1"/>
  <c r="E298" i="1"/>
  <c r="F297" i="1"/>
  <c r="AC120" i="1"/>
  <c r="AO110" i="1"/>
  <c r="AI110" i="1"/>
  <c r="AD130" i="1"/>
  <c r="AG143" i="1"/>
  <c r="AP252" i="1"/>
  <c r="AJ252" i="1"/>
  <c r="AG129" i="1"/>
  <c r="AR109" i="1"/>
  <c r="AL109" i="1"/>
  <c r="Z109" i="1"/>
  <c r="AA95" i="1"/>
  <c r="AJ287" i="1"/>
  <c r="AP287" i="1"/>
  <c r="AP75" i="1"/>
  <c r="AJ75" i="1"/>
  <c r="AI75" i="1" s="1"/>
  <c r="AD156" i="1"/>
  <c r="AD120" i="1"/>
  <c r="AP110" i="1"/>
  <c r="AJ110" i="1"/>
  <c r="AO122" i="1"/>
  <c r="AI122" i="1"/>
  <c r="AG169" i="1"/>
  <c r="AS81" i="1"/>
  <c r="AM81" i="1"/>
  <c r="AL81" i="1" s="1"/>
  <c r="AM217" i="1"/>
  <c r="AS217" i="1"/>
  <c r="AG298" i="1"/>
  <c r="AG254" i="1"/>
  <c r="AG243" i="1"/>
  <c r="AG287" i="1"/>
  <c r="AG232" i="1"/>
  <c r="AR241" i="1"/>
  <c r="AL241" i="1"/>
  <c r="E289" i="1"/>
  <c r="F288" i="1"/>
  <c r="H119" i="1"/>
  <c r="F129" i="1"/>
  <c r="AJ269" i="1"/>
  <c r="AP269" i="1"/>
  <c r="AD205" i="1"/>
  <c r="AP230" i="1"/>
  <c r="AJ230" i="1"/>
  <c r="AG155" i="1"/>
  <c r="AS109" i="1"/>
  <c r="AM109" i="1"/>
  <c r="AP242" i="1"/>
  <c r="AJ242" i="1"/>
  <c r="AP246" i="1"/>
  <c r="AJ246" i="1"/>
  <c r="AP273" i="1"/>
  <c r="AJ273" i="1"/>
  <c r="AS246" i="1"/>
  <c r="AM246" i="1"/>
  <c r="AS272" i="1"/>
  <c r="AM272" i="1"/>
  <c r="W145" i="1"/>
  <c r="X68" i="1"/>
  <c r="W78" i="1" s="1"/>
  <c r="Z68" i="1"/>
  <c r="AS184" i="1"/>
  <c r="AM184" i="1"/>
  <c r="AG196" i="1"/>
  <c r="AS233" i="1"/>
  <c r="AM233" i="1"/>
  <c r="Q70" i="1"/>
  <c r="T67" i="1"/>
  <c r="R67" i="1"/>
  <c r="X109" i="1"/>
  <c r="AS82" i="1"/>
  <c r="AM82" i="1"/>
  <c r="AL82" i="1" s="1"/>
  <c r="U132" i="1"/>
  <c r="AA179" i="1"/>
  <c r="AA191" i="1" s="1"/>
  <c r="AC179" i="1"/>
  <c r="AM215" i="1"/>
  <c r="AS215" i="1"/>
  <c r="AG285" i="1"/>
  <c r="AG252" i="1"/>
  <c r="AG241" i="1"/>
  <c r="AG296" i="1"/>
  <c r="AG230" i="1"/>
  <c r="Q133" i="1"/>
  <c r="AJ278" i="1"/>
  <c r="AP278" i="1"/>
  <c r="AJ295" i="1"/>
  <c r="AP295" i="1"/>
  <c r="AS235" i="1"/>
  <c r="AM235" i="1"/>
  <c r="W146" i="1"/>
  <c r="Z69" i="1"/>
  <c r="X69" i="1"/>
  <c r="W79" i="1" s="1"/>
  <c r="AP298" i="1"/>
  <c r="AJ298" i="1"/>
  <c r="AM288" i="1"/>
  <c r="AS288" i="1"/>
  <c r="AO257" i="1"/>
  <c r="AI257" i="1"/>
  <c r="AD257" i="1"/>
  <c r="AS216" i="1"/>
  <c r="AM216" i="1"/>
  <c r="AG242" i="1"/>
  <c r="AG253" i="1"/>
  <c r="AG297" i="1"/>
  <c r="AG231" i="1"/>
  <c r="AG286" i="1"/>
  <c r="AP262" i="1"/>
  <c r="AJ262" i="1"/>
  <c r="AP208" i="1"/>
  <c r="AJ208" i="1"/>
  <c r="T27" i="1"/>
  <c r="Q27" i="1"/>
  <c r="X171" i="1"/>
  <c r="AG149" i="1"/>
  <c r="AO116" i="1"/>
  <c r="AI116" i="1"/>
  <c r="AD136" i="1"/>
  <c r="AC126" i="1"/>
  <c r="AG115" i="1"/>
  <c r="AS104" i="1"/>
  <c r="AM104" i="1"/>
  <c r="AP124" i="1"/>
  <c r="AJ124" i="1"/>
  <c r="AS124" i="1"/>
  <c r="AM124" i="1"/>
  <c r="X185" i="1"/>
  <c r="X189" i="1"/>
  <c r="X197" i="1" s="1"/>
  <c r="AR245" i="1"/>
  <c r="AL245" i="1"/>
  <c r="X166" i="1"/>
  <c r="U133" i="1"/>
  <c r="Z284" i="1"/>
  <c r="AA283" i="1"/>
  <c r="Q302" i="1"/>
  <c r="R207" i="1"/>
  <c r="R185" i="1"/>
  <c r="AP256" i="1"/>
  <c r="AJ256" i="1"/>
  <c r="AS239" i="1"/>
  <c r="AM239" i="1"/>
  <c r="AP241" i="1"/>
  <c r="AJ241" i="1"/>
  <c r="AD161" i="1"/>
  <c r="AD125" i="1"/>
  <c r="AP115" i="1"/>
  <c r="AJ115" i="1"/>
  <c r="AP284" i="1"/>
  <c r="AJ284" i="1"/>
  <c r="AS244" i="1"/>
  <c r="AM244" i="1"/>
  <c r="AJ300" i="1"/>
  <c r="AP300" i="1"/>
  <c r="Q129" i="1"/>
  <c r="U109" i="1"/>
  <c r="U350" i="1"/>
  <c r="U208" i="1" s="1"/>
  <c r="AS228" i="1"/>
  <c r="AM228" i="1"/>
  <c r="AJ297" i="1"/>
  <c r="AP297" i="1"/>
  <c r="AC113" i="1"/>
  <c r="AF123" i="1" s="1"/>
  <c r="AP91" i="1"/>
  <c r="AJ91" i="1"/>
  <c r="AF116" i="1"/>
  <c r="AS94" i="1"/>
  <c r="AM94" i="1"/>
  <c r="X145" i="1"/>
  <c r="AA258" i="1"/>
  <c r="AA203" i="1" s="1"/>
  <c r="AP245" i="1"/>
  <c r="AJ245" i="1"/>
  <c r="AP240" i="1"/>
  <c r="AJ240" i="1"/>
  <c r="AP232" i="1"/>
  <c r="AJ232" i="1"/>
  <c r="AS261" i="1"/>
  <c r="AM261" i="1"/>
  <c r="Q134" i="1"/>
  <c r="AD148" i="1"/>
  <c r="Z125" i="1"/>
  <c r="AA135" i="1"/>
  <c r="E244" i="1"/>
  <c r="F243" i="1"/>
  <c r="AG134" i="1"/>
  <c r="AF124" i="1"/>
  <c r="AR114" i="1"/>
  <c r="AL114" i="1"/>
  <c r="AM95" i="1"/>
  <c r="AP251" i="1"/>
  <c r="AJ251" i="1"/>
  <c r="AA109" i="1"/>
  <c r="AM309" i="1"/>
  <c r="AS309" i="1"/>
  <c r="AG208" i="1"/>
  <c r="X313" i="1"/>
  <c r="AD258" i="1"/>
  <c r="AC109" i="1"/>
  <c r="AD95" i="1"/>
  <c r="AP87" i="1"/>
  <c r="AP95" i="1" s="1"/>
  <c r="AJ87" i="1"/>
  <c r="AJ95" i="1" s="1"/>
  <c r="AS250" i="1"/>
  <c r="AM250" i="1"/>
  <c r="AP147" i="1"/>
  <c r="AJ147" i="1"/>
  <c r="AG160" i="1"/>
  <c r="AA177" i="1"/>
  <c r="AC177" i="1"/>
  <c r="Z185" i="1"/>
  <c r="AR240" i="1"/>
  <c r="AL240" i="1"/>
  <c r="AR242" i="1"/>
  <c r="AL242" i="1"/>
  <c r="AR243" i="1"/>
  <c r="AL243" i="1"/>
  <c r="X146" i="1"/>
  <c r="W285" i="1"/>
  <c r="X284" i="1"/>
  <c r="X314" i="1" s="1"/>
  <c r="R350" i="1"/>
  <c r="R208" i="1" s="1"/>
  <c r="AA202" i="1"/>
  <c r="AP289" i="1"/>
  <c r="AJ289" i="1"/>
  <c r="AP184" i="1"/>
  <c r="AJ184" i="1"/>
  <c r="AD196" i="1"/>
  <c r="AP229" i="1"/>
  <c r="AJ229" i="1"/>
  <c r="AG156" i="1"/>
  <c r="AG120" i="1"/>
  <c r="AS110" i="1"/>
  <c r="AM110" i="1"/>
  <c r="AJ149" i="1"/>
  <c r="AP149" i="1"/>
  <c r="AP243" i="1"/>
  <c r="AJ243" i="1"/>
  <c r="AG291" i="1"/>
  <c r="AS283" i="1"/>
  <c r="AM283" i="1"/>
  <c r="AP285" i="1"/>
  <c r="AJ285" i="1"/>
  <c r="AP234" i="1"/>
  <c r="AJ234" i="1"/>
  <c r="F155" i="1"/>
  <c r="I165" i="1" s="1"/>
  <c r="I119" i="1"/>
  <c r="AD135" i="1"/>
  <c r="AO115" i="1"/>
  <c r="AI115" i="1"/>
  <c r="AC125" i="1"/>
  <c r="AG148" i="1"/>
  <c r="AG130" i="1"/>
  <c r="AF120" i="1"/>
  <c r="AR110" i="1"/>
  <c r="AL110" i="1"/>
  <c r="AD280" i="1"/>
  <c r="AP254" i="1"/>
  <c r="AJ254" i="1"/>
  <c r="AD162" i="1"/>
  <c r="AD126" i="1"/>
  <c r="AP116" i="1"/>
  <c r="AJ116" i="1"/>
  <c r="AP231" i="1"/>
  <c r="AJ231" i="1"/>
  <c r="AR113" i="1"/>
  <c r="AL113" i="1"/>
  <c r="AG116" i="1"/>
  <c r="AS105" i="1"/>
  <c r="AM105" i="1"/>
  <c r="E233" i="1"/>
  <c r="F232" i="1"/>
  <c r="AP244" i="1"/>
  <c r="AJ244" i="1"/>
  <c r="AD247" i="1"/>
  <c r="AP182" i="1"/>
  <c r="AJ182" i="1"/>
  <c r="AD194" i="1"/>
  <c r="AA161" i="1"/>
  <c r="AA171" i="1" s="1"/>
  <c r="AA125" i="1"/>
  <c r="AM219" i="1"/>
  <c r="AS219" i="1"/>
  <c r="AG256" i="1"/>
  <c r="AG300" i="1"/>
  <c r="AG278" i="1"/>
  <c r="AG280" i="1" s="1"/>
  <c r="AG289" i="1"/>
  <c r="AG234" i="1"/>
  <c r="AG267" i="1"/>
  <c r="AG245" i="1"/>
  <c r="O209" i="1"/>
  <c r="O210" i="1" s="1"/>
  <c r="Q280" i="1"/>
  <c r="R206" i="1"/>
  <c r="R209" i="1" s="1"/>
  <c r="R210" i="1" s="1"/>
  <c r="AG147" i="1"/>
  <c r="AC124" i="1"/>
  <c r="AO114" i="1"/>
  <c r="AI114" i="1"/>
  <c r="AD134" i="1"/>
  <c r="AS182" i="1"/>
  <c r="AM182" i="1"/>
  <c r="AG194" i="1"/>
  <c r="AR122" i="1"/>
  <c r="AL122" i="1"/>
  <c r="Q131" i="1"/>
  <c r="AD291" i="1"/>
  <c r="AD109" i="1"/>
  <c r="AP98" i="1"/>
  <c r="AJ98" i="1"/>
  <c r="AS255" i="1"/>
  <c r="AM255" i="1"/>
  <c r="AF111" i="1"/>
  <c r="AS89" i="1"/>
  <c r="AS95" i="1" s="1"/>
  <c r="AM89" i="1"/>
  <c r="AF115" i="1"/>
  <c r="AS93" i="1"/>
  <c r="AM93" i="1"/>
  <c r="AS214" i="1"/>
  <c r="AM214" i="1"/>
  <c r="AG284" i="1"/>
  <c r="AG251" i="1"/>
  <c r="AG295" i="1"/>
  <c r="AG240" i="1"/>
  <c r="AG262" i="1"/>
  <c r="AG229" i="1"/>
  <c r="AG273" i="1"/>
  <c r="AF257" i="1"/>
  <c r="AR256" i="1"/>
  <c r="AL256" i="1"/>
  <c r="AR244" i="1"/>
  <c r="AL244" i="1"/>
  <c r="AR246" i="1"/>
  <c r="AL246" i="1"/>
  <c r="X170" i="1"/>
  <c r="AR123" i="1" l="1"/>
  <c r="AL123" i="1"/>
  <c r="AM280" i="1"/>
  <c r="AS280" i="1"/>
  <c r="AG206" i="1"/>
  <c r="AS240" i="1"/>
  <c r="AM240" i="1"/>
  <c r="AJ134" i="1"/>
  <c r="AP134" i="1"/>
  <c r="AS245" i="1"/>
  <c r="AM245" i="1"/>
  <c r="AP126" i="1"/>
  <c r="AJ126" i="1"/>
  <c r="AG170" i="1"/>
  <c r="AS160" i="1"/>
  <c r="AM160" i="1"/>
  <c r="AP136" i="1"/>
  <c r="AJ136" i="1"/>
  <c r="T144" i="1"/>
  <c r="T150" i="1" s="1"/>
  <c r="U152" i="1" s="1"/>
  <c r="T70" i="1"/>
  <c r="W67" i="1"/>
  <c r="U67" i="1"/>
  <c r="X78" i="1"/>
  <c r="X101" i="1"/>
  <c r="X112" i="1" s="1"/>
  <c r="F137" i="1"/>
  <c r="AS169" i="1"/>
  <c r="AM169" i="1"/>
  <c r="AO121" i="1"/>
  <c r="AI121" i="1"/>
  <c r="N83" i="1"/>
  <c r="N137" i="1" s="1"/>
  <c r="O77" i="1"/>
  <c r="O83" i="1" s="1"/>
  <c r="O139" i="1" s="1"/>
  <c r="N139" i="1" s="1"/>
  <c r="N131" i="1"/>
  <c r="AP207" i="1"/>
  <c r="AJ207" i="1"/>
  <c r="AS273" i="1"/>
  <c r="AM273" i="1"/>
  <c r="AM295" i="1"/>
  <c r="AS295" i="1"/>
  <c r="AG302" i="1"/>
  <c r="AS267" i="1"/>
  <c r="AM267" i="1"/>
  <c r="AS300" i="1"/>
  <c r="AM300" i="1"/>
  <c r="AD172" i="1"/>
  <c r="AP162" i="1"/>
  <c r="AJ162" i="1"/>
  <c r="AM148" i="1"/>
  <c r="AS148" i="1"/>
  <c r="AJ135" i="1"/>
  <c r="AP135" i="1"/>
  <c r="AS120" i="1"/>
  <c r="AM120" i="1"/>
  <c r="AJ196" i="1"/>
  <c r="AP196" i="1"/>
  <c r="W286" i="1"/>
  <c r="X285" i="1"/>
  <c r="X315" i="1" s="1"/>
  <c r="AG142" i="1"/>
  <c r="AO109" i="1"/>
  <c r="AI109" i="1"/>
  <c r="AC119" i="1"/>
  <c r="AD129" i="1"/>
  <c r="AA155" i="1"/>
  <c r="AA119" i="1"/>
  <c r="AJ148" i="1"/>
  <c r="AP148" i="1"/>
  <c r="AG269" i="1"/>
  <c r="AG136" i="1"/>
  <c r="AF126" i="1"/>
  <c r="AR116" i="1"/>
  <c r="AL116" i="1"/>
  <c r="U155" i="1"/>
  <c r="U165" i="1" s="1"/>
  <c r="U119" i="1"/>
  <c r="U129" i="1"/>
  <c r="X142" i="1"/>
  <c r="AM297" i="1"/>
  <c r="AS297" i="1"/>
  <c r="X79" i="1"/>
  <c r="X102" i="1"/>
  <c r="X113" i="1" s="1"/>
  <c r="AS241" i="1"/>
  <c r="AM241" i="1"/>
  <c r="X155" i="1"/>
  <c r="X165" i="1" s="1"/>
  <c r="X119" i="1"/>
  <c r="AP205" i="1"/>
  <c r="AJ205" i="1"/>
  <c r="AM254" i="1"/>
  <c r="AS254" i="1"/>
  <c r="AP120" i="1"/>
  <c r="AJ120" i="1"/>
  <c r="AF119" i="1"/>
  <c r="AM143" i="1"/>
  <c r="AS143" i="1"/>
  <c r="AO120" i="1"/>
  <c r="AI120" i="1"/>
  <c r="AP178" i="1"/>
  <c r="AJ178" i="1"/>
  <c r="AD190" i="1"/>
  <c r="AJ169" i="1"/>
  <c r="AP169" i="1"/>
  <c r="AR257" i="1"/>
  <c r="AL257" i="1"/>
  <c r="AG257" i="1"/>
  <c r="AG135" i="1"/>
  <c r="AF125" i="1"/>
  <c r="AR115" i="1"/>
  <c r="AL115" i="1"/>
  <c r="AD155" i="1"/>
  <c r="AD119" i="1"/>
  <c r="AP109" i="1"/>
  <c r="AJ109" i="1"/>
  <c r="AS194" i="1"/>
  <c r="AM194" i="1"/>
  <c r="AM147" i="1"/>
  <c r="AS147" i="1"/>
  <c r="AS278" i="1"/>
  <c r="AM278" i="1"/>
  <c r="AP280" i="1"/>
  <c r="AJ280" i="1"/>
  <c r="AD206" i="1"/>
  <c r="AS130" i="1"/>
  <c r="AM130" i="1"/>
  <c r="AS208" i="1"/>
  <c r="AM208" i="1"/>
  <c r="AS134" i="1"/>
  <c r="AM134" i="1"/>
  <c r="AO113" i="1"/>
  <c r="AI113" i="1"/>
  <c r="AC123" i="1"/>
  <c r="AG247" i="1"/>
  <c r="Z285" i="1"/>
  <c r="AA284" i="1"/>
  <c r="AA314" i="1" s="1"/>
  <c r="AS231" i="1"/>
  <c r="AM231" i="1"/>
  <c r="AS296" i="1"/>
  <c r="AM296" i="1"/>
  <c r="AM196" i="1"/>
  <c r="AS196" i="1"/>
  <c r="AS243" i="1"/>
  <c r="AM243" i="1"/>
  <c r="AS229" i="1"/>
  <c r="AM229" i="1"/>
  <c r="AS251" i="1"/>
  <c r="AM251" i="1"/>
  <c r="AP291" i="1"/>
  <c r="AJ291" i="1"/>
  <c r="AJ353" i="1" s="1"/>
  <c r="AD204" i="1"/>
  <c r="AS234" i="1"/>
  <c r="AM234" i="1"/>
  <c r="AS256" i="1"/>
  <c r="AM256" i="1"/>
  <c r="AP247" i="1"/>
  <c r="AJ247" i="1"/>
  <c r="E234" i="1"/>
  <c r="F233" i="1"/>
  <c r="AG126" i="1"/>
  <c r="AG162" i="1"/>
  <c r="AS116" i="1"/>
  <c r="AM116" i="1"/>
  <c r="AO125" i="1"/>
  <c r="AI125" i="1"/>
  <c r="AS291" i="1"/>
  <c r="AM291" i="1"/>
  <c r="AG204" i="1"/>
  <c r="AG166" i="1"/>
  <c r="AS156" i="1"/>
  <c r="AM156" i="1"/>
  <c r="AC185" i="1"/>
  <c r="AF177" i="1"/>
  <c r="AO177" i="1"/>
  <c r="AI177" i="1"/>
  <c r="AD177" i="1"/>
  <c r="AP258" i="1"/>
  <c r="AJ258" i="1"/>
  <c r="AD203" i="1"/>
  <c r="E245" i="1"/>
  <c r="F244" i="1"/>
  <c r="AG236" i="1"/>
  <c r="AP125" i="1"/>
  <c r="AJ125" i="1"/>
  <c r="AG161" i="1"/>
  <c r="AS115" i="1"/>
  <c r="AM115" i="1"/>
  <c r="AG125" i="1"/>
  <c r="AS253" i="1"/>
  <c r="AM253" i="1"/>
  <c r="AP257" i="1"/>
  <c r="AJ257" i="1"/>
  <c r="Z146" i="1"/>
  <c r="AC69" i="1"/>
  <c r="AA69" i="1"/>
  <c r="Z79" i="1" s="1"/>
  <c r="AS252" i="1"/>
  <c r="AM252" i="1"/>
  <c r="AF179" i="1"/>
  <c r="AO179" i="1"/>
  <c r="AI179" i="1"/>
  <c r="AD179" i="1"/>
  <c r="AG165" i="1"/>
  <c r="AM155" i="1"/>
  <c r="AS155" i="1"/>
  <c r="AS232" i="1"/>
  <c r="AM232" i="1"/>
  <c r="AM298" i="1"/>
  <c r="AS298" i="1"/>
  <c r="AD166" i="1"/>
  <c r="AJ156" i="1"/>
  <c r="AP156" i="1"/>
  <c r="AD142" i="1"/>
  <c r="AA129" i="1"/>
  <c r="Z119" i="1"/>
  <c r="AS129" i="1"/>
  <c r="AM129" i="1"/>
  <c r="AP130" i="1"/>
  <c r="AJ130" i="1"/>
  <c r="AR178" i="1"/>
  <c r="AL178" i="1"/>
  <c r="AG178" i="1"/>
  <c r="AP170" i="1"/>
  <c r="AJ170" i="1"/>
  <c r="AS262" i="1"/>
  <c r="AM262" i="1"/>
  <c r="AS284" i="1"/>
  <c r="AM284" i="1"/>
  <c r="AF121" i="1"/>
  <c r="AR111" i="1"/>
  <c r="AL111" i="1"/>
  <c r="AO124" i="1"/>
  <c r="AI124" i="1"/>
  <c r="AM289" i="1"/>
  <c r="AS289" i="1"/>
  <c r="AP194" i="1"/>
  <c r="AJ194" i="1"/>
  <c r="AR120" i="1"/>
  <c r="AL120" i="1"/>
  <c r="AA185" i="1"/>
  <c r="AA189" i="1"/>
  <c r="AA197" i="1" s="1"/>
  <c r="X350" i="1"/>
  <c r="X208" i="1" s="1"/>
  <c r="AR124" i="1"/>
  <c r="AL124" i="1"/>
  <c r="AD171" i="1"/>
  <c r="AP161" i="1"/>
  <c r="AJ161" i="1"/>
  <c r="AA313" i="1"/>
  <c r="AI126" i="1"/>
  <c r="AO126" i="1"/>
  <c r="AS149" i="1"/>
  <c r="AM149" i="1"/>
  <c r="AS286" i="1"/>
  <c r="AM286" i="1"/>
  <c r="AS242" i="1"/>
  <c r="AM242" i="1"/>
  <c r="AS230" i="1"/>
  <c r="AM230" i="1"/>
  <c r="AS285" i="1"/>
  <c r="AM285" i="1"/>
  <c r="Q77" i="1"/>
  <c r="R70" i="1"/>
  <c r="Z145" i="1"/>
  <c r="AC68" i="1"/>
  <c r="AA68" i="1"/>
  <c r="Z78" i="1" s="1"/>
  <c r="AG119" i="1"/>
  <c r="F289" i="1"/>
  <c r="E290" i="1"/>
  <c r="F290" i="1" s="1"/>
  <c r="F291" i="1" s="1"/>
  <c r="F204" i="1" s="1"/>
  <c r="AS287" i="1"/>
  <c r="AM287" i="1"/>
  <c r="E299" i="1"/>
  <c r="F298" i="1"/>
  <c r="AA142" i="1"/>
  <c r="X129" i="1"/>
  <c r="W119" i="1"/>
  <c r="AD202" i="1"/>
  <c r="AD353" i="1"/>
  <c r="U209" i="1"/>
  <c r="U210" i="1" s="1"/>
  <c r="AJ166" i="1" l="1"/>
  <c r="AP166" i="1"/>
  <c r="AG179" i="1"/>
  <c r="AR179" i="1"/>
  <c r="AL179" i="1"/>
  <c r="AL126" i="1"/>
  <c r="AR126" i="1"/>
  <c r="AJ172" i="1"/>
  <c r="AP172" i="1"/>
  <c r="F139" i="1"/>
  <c r="E139" i="1" s="1"/>
  <c r="E134" i="1"/>
  <c r="E136" i="1"/>
  <c r="E133" i="1"/>
  <c r="E132" i="1"/>
  <c r="E131" i="1"/>
  <c r="E130" i="1"/>
  <c r="E135" i="1"/>
  <c r="AS206" i="1"/>
  <c r="AM206" i="1"/>
  <c r="AC146" i="1"/>
  <c r="AO69" i="1"/>
  <c r="AI69" i="1"/>
  <c r="AF69" i="1"/>
  <c r="AD69" i="1"/>
  <c r="AM302" i="1"/>
  <c r="AS302" i="1"/>
  <c r="AG207" i="1"/>
  <c r="X158" i="1"/>
  <c r="X168" i="1" s="1"/>
  <c r="X122" i="1"/>
  <c r="AA145" i="1"/>
  <c r="X132" i="1"/>
  <c r="AJ202" i="1"/>
  <c r="AD209" i="1"/>
  <c r="AP202" i="1"/>
  <c r="AC145" i="1"/>
  <c r="AD68" i="1"/>
  <c r="AO68" i="1"/>
  <c r="AI68" i="1"/>
  <c r="AF68" i="1"/>
  <c r="AP203" i="1"/>
  <c r="AJ203" i="1"/>
  <c r="AS204" i="1"/>
  <c r="AM204" i="1"/>
  <c r="AO123" i="1"/>
  <c r="AI123" i="1"/>
  <c r="X123" i="1"/>
  <c r="AA146" i="1"/>
  <c r="X133" i="1"/>
  <c r="AO119" i="1"/>
  <c r="AI119" i="1"/>
  <c r="E300" i="1"/>
  <c r="F299" i="1"/>
  <c r="AP179" i="1"/>
  <c r="AJ179" i="1"/>
  <c r="AD191" i="1"/>
  <c r="AJ204" i="1"/>
  <c r="AP204" i="1"/>
  <c r="AR119" i="1"/>
  <c r="AL119" i="1"/>
  <c r="AS136" i="1"/>
  <c r="AM136" i="1"/>
  <c r="W287" i="1"/>
  <c r="X286" i="1"/>
  <c r="AS119" i="1"/>
  <c r="AM119" i="1"/>
  <c r="AR121" i="1"/>
  <c r="AL121" i="1"/>
  <c r="AS125" i="1"/>
  <c r="AM125" i="1"/>
  <c r="E246" i="1"/>
  <c r="F246" i="1" s="1"/>
  <c r="F247" i="1" s="1"/>
  <c r="F245" i="1"/>
  <c r="AG177" i="1"/>
  <c r="AR177" i="1"/>
  <c r="AL177" i="1"/>
  <c r="AF185" i="1"/>
  <c r="E235" i="1"/>
  <c r="F235" i="1" s="1"/>
  <c r="F236" i="1" s="1"/>
  <c r="F234" i="1"/>
  <c r="Z286" i="1"/>
  <c r="AA285" i="1"/>
  <c r="AP119" i="1"/>
  <c r="AJ119" i="1"/>
  <c r="AR125" i="1"/>
  <c r="AL125" i="1"/>
  <c r="AP190" i="1"/>
  <c r="AJ190" i="1"/>
  <c r="AS269" i="1"/>
  <c r="AM269" i="1"/>
  <c r="AG205" i="1"/>
  <c r="AA165" i="1"/>
  <c r="AP171" i="1"/>
  <c r="AJ171" i="1"/>
  <c r="AS236" i="1"/>
  <c r="AM236" i="1"/>
  <c r="AG202" i="1"/>
  <c r="AS126" i="1"/>
  <c r="AM126" i="1"/>
  <c r="AS257" i="1"/>
  <c r="AM257" i="1"/>
  <c r="W144" i="1"/>
  <c r="W150" i="1" s="1"/>
  <c r="W70" i="1"/>
  <c r="Z67" i="1"/>
  <c r="X67" i="1"/>
  <c r="AP142" i="1"/>
  <c r="AJ142" i="1"/>
  <c r="AG171" i="1"/>
  <c r="AS161" i="1"/>
  <c r="AM161" i="1"/>
  <c r="AD354" i="1"/>
  <c r="AA78" i="1"/>
  <c r="AA101" i="1"/>
  <c r="AA112" i="1" s="1"/>
  <c r="Q83" i="1"/>
  <c r="R77" i="1"/>
  <c r="R83" i="1" s="1"/>
  <c r="R139" i="1" s="1"/>
  <c r="Q139" i="1" s="1"/>
  <c r="AM178" i="1"/>
  <c r="AS178" i="1"/>
  <c r="AG190" i="1"/>
  <c r="AM165" i="1"/>
  <c r="AS165" i="1"/>
  <c r="AA79" i="1"/>
  <c r="AA102" i="1"/>
  <c r="AA113" i="1" s="1"/>
  <c r="AD185" i="1"/>
  <c r="AP177" i="1"/>
  <c r="AJ177" i="1"/>
  <c r="AD189" i="1"/>
  <c r="AO185" i="1"/>
  <c r="AI185" i="1"/>
  <c r="AS166" i="1"/>
  <c r="AM166" i="1"/>
  <c r="AG172" i="1"/>
  <c r="AS162" i="1"/>
  <c r="AM162" i="1"/>
  <c r="AP353" i="1"/>
  <c r="AS247" i="1"/>
  <c r="AM247" i="1"/>
  <c r="AJ206" i="1"/>
  <c r="AP206" i="1"/>
  <c r="AP155" i="1"/>
  <c r="AJ155" i="1"/>
  <c r="AD165" i="1"/>
  <c r="AS135" i="1"/>
  <c r="AM135" i="1"/>
  <c r="AJ129" i="1"/>
  <c r="AP129" i="1"/>
  <c r="AM142" i="1"/>
  <c r="AS142" i="1"/>
  <c r="E129" i="1"/>
  <c r="U70" i="1"/>
  <c r="T77" i="1"/>
  <c r="AS170" i="1"/>
  <c r="AM170" i="1"/>
  <c r="AG258" i="1"/>
  <c r="T83" i="1" l="1"/>
  <c r="U77" i="1"/>
  <c r="AS258" i="1"/>
  <c r="AM258" i="1"/>
  <c r="AG203" i="1"/>
  <c r="AJ165" i="1"/>
  <c r="AP165" i="1"/>
  <c r="AA158" i="1"/>
  <c r="AA168" i="1" s="1"/>
  <c r="AA122" i="1"/>
  <c r="AD145" i="1"/>
  <c r="AA132" i="1"/>
  <c r="Z287" i="1"/>
  <c r="AA286" i="1"/>
  <c r="AP209" i="1"/>
  <c r="AJ209" i="1"/>
  <c r="AJ354" i="1" s="1"/>
  <c r="AC209" i="1"/>
  <c r="AD358" i="1"/>
  <c r="AS353" i="1"/>
  <c r="AM205" i="1"/>
  <c r="AS205" i="1"/>
  <c r="AC78" i="1"/>
  <c r="AP68" i="1"/>
  <c r="AJ68" i="1"/>
  <c r="AM353" i="1"/>
  <c r="AM172" i="1"/>
  <c r="AS172" i="1"/>
  <c r="AP185" i="1"/>
  <c r="AJ185" i="1"/>
  <c r="AM171" i="1"/>
  <c r="AS171" i="1"/>
  <c r="W77" i="1"/>
  <c r="X70" i="1"/>
  <c r="AG209" i="1"/>
  <c r="AS202" i="1"/>
  <c r="AM202" i="1"/>
  <c r="H236" i="1"/>
  <c r="F202" i="1"/>
  <c r="AS177" i="1"/>
  <c r="AM177" i="1"/>
  <c r="AG185" i="1"/>
  <c r="AG189" i="1"/>
  <c r="W288" i="1"/>
  <c r="X287" i="1"/>
  <c r="AP191" i="1"/>
  <c r="AJ191" i="1"/>
  <c r="E301" i="1"/>
  <c r="F301" i="1" s="1"/>
  <c r="F302" i="1" s="1"/>
  <c r="F207" i="1" s="1"/>
  <c r="F300" i="1"/>
  <c r="AF145" i="1"/>
  <c r="AG68" i="1"/>
  <c r="AR68" i="1"/>
  <c r="AL68" i="1"/>
  <c r="AO145" i="1"/>
  <c r="AI145" i="1"/>
  <c r="AG353" i="1"/>
  <c r="AG354" i="1" s="1"/>
  <c r="AC79" i="1"/>
  <c r="AP69" i="1"/>
  <c r="AJ69" i="1"/>
  <c r="AO146" i="1"/>
  <c r="AI146" i="1"/>
  <c r="AP354" i="1"/>
  <c r="AD197" i="1"/>
  <c r="AJ189" i="1"/>
  <c r="AP189" i="1"/>
  <c r="AA123" i="1"/>
  <c r="AA133" i="1"/>
  <c r="AD146" i="1"/>
  <c r="AM190" i="1"/>
  <c r="AS190" i="1"/>
  <c r="Z144" i="1"/>
  <c r="Z150" i="1" s="1"/>
  <c r="Z70" i="1"/>
  <c r="AC67" i="1"/>
  <c r="AA67" i="1"/>
  <c r="AA315" i="1"/>
  <c r="AA350" i="1" s="1"/>
  <c r="AL185" i="1"/>
  <c r="AR185" i="1"/>
  <c r="AS207" i="1"/>
  <c r="AM207" i="1"/>
  <c r="AF146" i="1"/>
  <c r="AG69" i="1"/>
  <c r="AR69" i="1"/>
  <c r="AL69" i="1"/>
  <c r="AS179" i="1"/>
  <c r="AM179" i="1"/>
  <c r="AG191" i="1"/>
  <c r="AC144" i="1" l="1"/>
  <c r="AC70" i="1"/>
  <c r="AF67" i="1"/>
  <c r="AD67" i="1"/>
  <c r="AO67" i="1"/>
  <c r="AI67" i="1"/>
  <c r="AO79" i="1"/>
  <c r="AD79" i="1"/>
  <c r="AD102" i="1"/>
  <c r="AR145" i="1"/>
  <c r="AL145" i="1"/>
  <c r="AS185" i="1"/>
  <c r="AM185" i="1"/>
  <c r="AJ146" i="1"/>
  <c r="AP146" i="1"/>
  <c r="W83" i="1"/>
  <c r="X77" i="1"/>
  <c r="X83" i="1" s="1"/>
  <c r="X100" i="1"/>
  <c r="AP145" i="1"/>
  <c r="AJ145" i="1"/>
  <c r="U100" i="1"/>
  <c r="U83" i="1"/>
  <c r="AR146" i="1"/>
  <c r="AL146" i="1"/>
  <c r="AS191" i="1"/>
  <c r="AM191" i="1"/>
  <c r="AP197" i="1"/>
  <c r="AJ197" i="1"/>
  <c r="W289" i="1"/>
  <c r="X288" i="1"/>
  <c r="AM203" i="1"/>
  <c r="AS203" i="1"/>
  <c r="AA208" i="1"/>
  <c r="AS69" i="1"/>
  <c r="AM69" i="1"/>
  <c r="AF79" i="1"/>
  <c r="AA70" i="1"/>
  <c r="Z77" i="1"/>
  <c r="AF78" i="1"/>
  <c r="AS68" i="1"/>
  <c r="AM68" i="1"/>
  <c r="AM189" i="1"/>
  <c r="AG197" i="1"/>
  <c r="AS189" i="1"/>
  <c r="F209" i="1"/>
  <c r="I210" i="1" s="1"/>
  <c r="AS209" i="1"/>
  <c r="AS354" i="1" s="1"/>
  <c r="AF209" i="1"/>
  <c r="AG210" i="1"/>
  <c r="AM209" i="1"/>
  <c r="AM354" i="1" s="1"/>
  <c r="AG358" i="1"/>
  <c r="AO78" i="1"/>
  <c r="AD78" i="1"/>
  <c r="AD101" i="1"/>
  <c r="Z288" i="1"/>
  <c r="AA287" i="1"/>
  <c r="AG79" i="1" l="1"/>
  <c r="AR79" i="1"/>
  <c r="AG102" i="1"/>
  <c r="W290" i="1"/>
  <c r="X290" i="1" s="1"/>
  <c r="X291" i="1" s="1"/>
  <c r="X204" i="1" s="1"/>
  <c r="X209" i="1" s="1"/>
  <c r="X210" i="1" s="1"/>
  <c r="X289" i="1"/>
  <c r="X111" i="1"/>
  <c r="X106" i="1"/>
  <c r="AP79" i="1"/>
  <c r="AJ79" i="1"/>
  <c r="AI79" i="1" s="1"/>
  <c r="AC77" i="1"/>
  <c r="AP67" i="1"/>
  <c r="AJ67" i="1"/>
  <c r="AD70" i="1"/>
  <c r="AP78" i="1"/>
  <c r="AJ78" i="1"/>
  <c r="AI78" i="1" s="1"/>
  <c r="AM197" i="1"/>
  <c r="AS197" i="1"/>
  <c r="AG78" i="1"/>
  <c r="AR78" i="1"/>
  <c r="AG101" i="1"/>
  <c r="U111" i="1"/>
  <c r="U106" i="1"/>
  <c r="AF144" i="1"/>
  <c r="AR67" i="1"/>
  <c r="AL67" i="1"/>
  <c r="AF70" i="1"/>
  <c r="AG67" i="1"/>
  <c r="AM210" i="1"/>
  <c r="AS210" i="1"/>
  <c r="Z83" i="1"/>
  <c r="AA77" i="1"/>
  <c r="AA83" i="1" s="1"/>
  <c r="AA100" i="1"/>
  <c r="AO70" i="1"/>
  <c r="AI70" i="1"/>
  <c r="Z289" i="1"/>
  <c r="AA288" i="1"/>
  <c r="AP101" i="1"/>
  <c r="AJ101" i="1"/>
  <c r="AD112" i="1"/>
  <c r="AD113" i="1"/>
  <c r="AP102" i="1"/>
  <c r="AJ102" i="1"/>
  <c r="AI144" i="1"/>
  <c r="AI150" i="1" s="1"/>
  <c r="AC150" i="1"/>
  <c r="AO144" i="1"/>
  <c r="AO150" i="1" s="1"/>
  <c r="AD158" i="1" l="1"/>
  <c r="AD122" i="1"/>
  <c r="AP112" i="1"/>
  <c r="AJ112" i="1"/>
  <c r="AD132" i="1"/>
  <c r="AG145" i="1"/>
  <c r="Z290" i="1"/>
  <c r="AA290" i="1" s="1"/>
  <c r="AA289" i="1"/>
  <c r="AA291" i="1" s="1"/>
  <c r="AA111" i="1"/>
  <c r="AA106" i="1"/>
  <c r="AG112" i="1"/>
  <c r="AS101" i="1"/>
  <c r="AM101" i="1"/>
  <c r="AG70" i="1"/>
  <c r="AF77" i="1"/>
  <c r="AS67" i="1"/>
  <c r="AM67" i="1"/>
  <c r="AF150" i="1"/>
  <c r="AR144" i="1"/>
  <c r="AR150" i="1" s="1"/>
  <c r="AL144" i="1"/>
  <c r="AL150" i="1" s="1"/>
  <c r="AG113" i="1"/>
  <c r="AS102" i="1"/>
  <c r="AM102" i="1"/>
  <c r="AR70" i="1"/>
  <c r="AL70" i="1"/>
  <c r="AS78" i="1"/>
  <c r="AM78" i="1"/>
  <c r="AL78" i="1" s="1"/>
  <c r="AO77" i="1"/>
  <c r="AC83" i="1"/>
  <c r="AO83" i="1" s="1"/>
  <c r="AD77" i="1"/>
  <c r="AD100" i="1"/>
  <c r="X121" i="1"/>
  <c r="AA144" i="1"/>
  <c r="AA150" i="1" s="1"/>
  <c r="X157" i="1"/>
  <c r="X167" i="1" s="1"/>
  <c r="X131" i="1"/>
  <c r="AD123" i="1"/>
  <c r="AP113" i="1"/>
  <c r="AJ113" i="1"/>
  <c r="AD133" i="1"/>
  <c r="AG146" i="1"/>
  <c r="U121" i="1"/>
  <c r="U157" i="1"/>
  <c r="U167" i="1" s="1"/>
  <c r="U131" i="1"/>
  <c r="X144" i="1"/>
  <c r="X150" i="1" s="1"/>
  <c r="AP70" i="1"/>
  <c r="AJ70" i="1"/>
  <c r="AS79" i="1"/>
  <c r="AM79" i="1"/>
  <c r="AL79" i="1" s="1"/>
  <c r="AA204" i="1" l="1"/>
  <c r="AA209" i="1" s="1"/>
  <c r="AA353" i="1"/>
  <c r="AA354" i="1" s="1"/>
  <c r="X152" i="1"/>
  <c r="AS146" i="1"/>
  <c r="AM146" i="1"/>
  <c r="AP123" i="1"/>
  <c r="AJ123" i="1"/>
  <c r="AA152" i="1"/>
  <c r="AF83" i="1"/>
  <c r="AR83" i="1" s="1"/>
  <c r="AG77" i="1"/>
  <c r="AR77" i="1"/>
  <c r="AG100" i="1"/>
  <c r="AG158" i="1"/>
  <c r="AG122" i="1"/>
  <c r="AS112" i="1"/>
  <c r="AM112" i="1"/>
  <c r="AG132" i="1"/>
  <c r="T131" i="1"/>
  <c r="U137" i="1"/>
  <c r="AS70" i="1"/>
  <c r="AM70" i="1"/>
  <c r="AM145" i="1"/>
  <c r="AS145" i="1"/>
  <c r="AP122" i="1"/>
  <c r="AJ122" i="1"/>
  <c r="AP77" i="1"/>
  <c r="AJ77" i="1"/>
  <c r="AI77" i="1" s="1"/>
  <c r="AD83" i="1"/>
  <c r="AP133" i="1"/>
  <c r="AJ133" i="1"/>
  <c r="W131" i="1"/>
  <c r="X137" i="1"/>
  <c r="W152" i="1" s="1"/>
  <c r="AD111" i="1"/>
  <c r="AP100" i="1"/>
  <c r="AP106" i="1" s="1"/>
  <c r="AJ100" i="1"/>
  <c r="AJ106" i="1" s="1"/>
  <c r="AD106" i="1"/>
  <c r="AS113" i="1"/>
  <c r="AM113" i="1"/>
  <c r="AG123" i="1"/>
  <c r="AG133" i="1"/>
  <c r="AA121" i="1"/>
  <c r="AA157" i="1"/>
  <c r="AA167" i="1" s="1"/>
  <c r="AA131" i="1"/>
  <c r="AA137" i="1" s="1"/>
  <c r="AA139" i="1" s="1"/>
  <c r="Z139" i="1" s="1"/>
  <c r="AD144" i="1"/>
  <c r="AJ132" i="1"/>
  <c r="AP132" i="1"/>
  <c r="AD168" i="1"/>
  <c r="AP158" i="1"/>
  <c r="AJ158" i="1"/>
  <c r="U139" i="1" l="1"/>
  <c r="T139" i="1" s="1"/>
  <c r="T136" i="1"/>
  <c r="T130" i="1"/>
  <c r="T152" i="1"/>
  <c r="T135" i="1"/>
  <c r="T134" i="1"/>
  <c r="T132" i="1"/>
  <c r="T137" i="1" s="1"/>
  <c r="T133" i="1"/>
  <c r="T129" i="1"/>
  <c r="AG111" i="1"/>
  <c r="AS100" i="1"/>
  <c r="AS106" i="1" s="1"/>
  <c r="AM100" i="1"/>
  <c r="AM106" i="1" s="1"/>
  <c r="AG106" i="1"/>
  <c r="AJ168" i="1"/>
  <c r="AP168" i="1"/>
  <c r="AS132" i="1"/>
  <c r="AM132" i="1"/>
  <c r="AD121" i="1"/>
  <c r="AP111" i="1"/>
  <c r="AJ111" i="1"/>
  <c r="AD157" i="1"/>
  <c r="AG144" i="1"/>
  <c r="AD131" i="1"/>
  <c r="AS123" i="1"/>
  <c r="AM123" i="1"/>
  <c r="AG168" i="1"/>
  <c r="AM158" i="1"/>
  <c r="AS158" i="1"/>
  <c r="AP144" i="1"/>
  <c r="AJ144" i="1"/>
  <c r="AD150" i="1"/>
  <c r="AS133" i="1"/>
  <c r="AM133" i="1"/>
  <c r="X139" i="1"/>
  <c r="W139" i="1" s="1"/>
  <c r="W136" i="1"/>
  <c r="W135" i="1"/>
  <c r="W134" i="1"/>
  <c r="W130" i="1"/>
  <c r="W129" i="1"/>
  <c r="W132" i="1"/>
  <c r="W137" i="1" s="1"/>
  <c r="W133" i="1"/>
  <c r="AP83" i="1"/>
  <c r="AJ83" i="1"/>
  <c r="AI83" i="1" s="1"/>
  <c r="AS122" i="1"/>
  <c r="AM122" i="1"/>
  <c r="AS77" i="1"/>
  <c r="AM77" i="1"/>
  <c r="AL77" i="1" s="1"/>
  <c r="AG83" i="1"/>
  <c r="Z152" i="1"/>
  <c r="AA210" i="1"/>
  <c r="AD210" i="1"/>
  <c r="AS111" i="1" l="1"/>
  <c r="AM111" i="1"/>
  <c r="AG121" i="1"/>
  <c r="AG157" i="1"/>
  <c r="AG131" i="1"/>
  <c r="AM168" i="1"/>
  <c r="AS168" i="1"/>
  <c r="AP121" i="1"/>
  <c r="AJ121" i="1"/>
  <c r="AS83" i="1"/>
  <c r="AM83" i="1"/>
  <c r="AL83" i="1" s="1"/>
  <c r="AD167" i="1"/>
  <c r="AJ157" i="1"/>
  <c r="AP157" i="1"/>
  <c r="AJ131" i="1"/>
  <c r="AP131" i="1"/>
  <c r="AD137" i="1"/>
  <c r="AS144" i="1"/>
  <c r="AM144" i="1"/>
  <c r="AG150" i="1"/>
  <c r="AP210" i="1"/>
  <c r="AJ210" i="1"/>
  <c r="AC152" i="1"/>
  <c r="AP150" i="1"/>
  <c r="AJ150" i="1"/>
  <c r="AD152" i="1"/>
  <c r="AP152" i="1" l="1"/>
  <c r="AS121" i="1"/>
  <c r="AM121" i="1"/>
  <c r="AP167" i="1"/>
  <c r="AJ167" i="1"/>
  <c r="AS150" i="1"/>
  <c r="AM150" i="1"/>
  <c r="AG152" i="1"/>
  <c r="AG167" i="1"/>
  <c r="AS157" i="1"/>
  <c r="AM157" i="1"/>
  <c r="AJ152" i="1"/>
  <c r="AP137" i="1"/>
  <c r="AO152" i="1" s="1"/>
  <c r="AD139" i="1"/>
  <c r="AJ137" i="1"/>
  <c r="AI152" i="1" s="1"/>
  <c r="AS131" i="1"/>
  <c r="AM131" i="1"/>
  <c r="AG137" i="1"/>
  <c r="AM152" i="1" l="1"/>
  <c r="AS167" i="1"/>
  <c r="AM167" i="1"/>
  <c r="AS152" i="1"/>
  <c r="AG139" i="1"/>
  <c r="AS137" i="1"/>
  <c r="AR152" i="1" s="1"/>
  <c r="AM137" i="1"/>
  <c r="AL152" i="1" s="1"/>
  <c r="AC139" i="1"/>
  <c r="AJ139" i="1"/>
  <c r="AP139" i="1"/>
  <c r="AF152" i="1"/>
  <c r="AS139" i="1" l="1"/>
  <c r="AM139" i="1"/>
  <c r="AF139" i="1"/>
  <c r="AO139" i="1"/>
  <c r="AI139" i="1"/>
  <c r="AR139" i="1" l="1"/>
  <c r="AL139" i="1"/>
</calcChain>
</file>

<file path=xl/comments1.xml><?xml version="1.0" encoding="utf-8"?>
<comments xmlns="http://schemas.openxmlformats.org/spreadsheetml/2006/main">
  <authors>
    <author>David</author>
    <author>David Savage</author>
    <author>dsavage</author>
  </authors>
  <commentList>
    <comment ref="H35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Sentinels incl in Street Lights for comparison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Sentinels incl in Street Lights for comparison</t>
        </r>
      </text>
    </comment>
    <comment ref="Q35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Sentinels incl in Street Lights for comparison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Included tax sharing accrual - accrued and held in variance account for future rate rider ?</t>
        </r>
      </text>
    </comment>
    <comment ref="F159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One customer - deducted Transformer Allowance</t>
        </r>
      </text>
    </comment>
    <comment ref="U194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No formula - just input
</t>
        </r>
      </text>
    </comment>
    <comment ref="AC210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impact (reduction in Cost of Power) form applying the weighted average GA rate to I1/I4 class.</t>
        </r>
      </text>
    </comment>
    <comment ref="AF210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impact (reduction in Cost of Power) form applying the weighted average GA rate to I1/I4 class.</t>
        </r>
      </text>
    </comment>
    <comment ref="AC21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impact (increase in Cost of Power) from correcting the WMS rate to 0.0036 from 0.0032 for all classses other than Class A (large user).</t>
        </r>
      </text>
    </comment>
    <comment ref="AF21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impact (increase in Cost of Power) from correcting the WMS rate to 0.0036 from 0.0032 for all classses other than Class A (large user).</t>
        </r>
      </text>
    </comment>
    <comment ref="AD213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changed from 1.0359</t>
        </r>
      </text>
    </comment>
    <comment ref="H22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"RPP Blocks"</t>
        </r>
      </text>
    </comment>
    <comment ref="K22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"RPP Blocks"</t>
        </r>
      </text>
    </comment>
    <comment ref="Q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Actual increase at Feb 2014</t>
        </r>
      </text>
    </comment>
    <comment ref="AC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F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U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X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T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W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Z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C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F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I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L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O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R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U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X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BA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BD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H25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"Global Adj"</t>
        </r>
      </text>
    </comment>
    <comment ref="K25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"Global Adj"</t>
        </r>
      </text>
    </comment>
    <comment ref="O254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2013 Act $1,833,354 + 22% increase (2013 over 2012 increase was 35%, 44% 2012 vs 2011)</t>
        </r>
      </text>
    </comment>
    <comment ref="Q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increase, less 3% to reflect favourable avoidance options to larger users.</t>
        </r>
      </text>
    </comment>
    <comment ref="T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W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Z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C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F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I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L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O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R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U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X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BA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BD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C261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per OEB Decision (new UTRs and 4.86% Loss Factor)</t>
        </r>
      </text>
    </comment>
    <comment ref="AF261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per OEB Decision (new UTRs and 4.86% Loss Factor)</t>
        </r>
      </text>
    </comment>
    <comment ref="AU261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to be filed with MidTerm Update</t>
        </r>
      </text>
    </comment>
    <comment ref="AX261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Increased 2018 by inflation</t>
        </r>
      </text>
    </comment>
    <comment ref="AF269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X269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C27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per OEB Decision (new UTRs and 4.86% Loss Factor)</t>
        </r>
      </text>
    </comment>
    <comment ref="AF27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per OEB Decision (new UTRs and 4.86% Loss Factor)</t>
        </r>
      </text>
    </comment>
    <comment ref="AU27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to be filed with MidTerm Update</t>
        </r>
      </text>
    </comment>
    <comment ref="AX27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Increased 2018 by inflation</t>
        </r>
      </text>
    </comment>
    <comment ref="AF28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X28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C287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Large user (Class A) does not pay the 0.0004 CBR amount</t>
        </r>
      </text>
    </comment>
    <comment ref="Q294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to $0.0013 effective 1 May 2014. LDC charge to customers alss increases to $0.0013 per kwh.</t>
        </r>
      </text>
    </comment>
  </commentList>
</comments>
</file>

<file path=xl/sharedStrings.xml><?xml version="1.0" encoding="utf-8"?>
<sst xmlns="http://schemas.openxmlformats.org/spreadsheetml/2006/main" count="740" uniqueCount="112">
  <si>
    <t>Distribution Revenue, Rate Design &amp; Cost of Power</t>
  </si>
  <si>
    <t>Changes Vs June 2017 Filing Update</t>
  </si>
  <si>
    <t>Changes Vs Dec 2015 OEB Decision</t>
  </si>
  <si>
    <t>June 2017 Filing Update</t>
  </si>
  <si>
    <t xml:space="preserve"> Per Dec 2015 OEB Decision</t>
  </si>
  <si>
    <t>Yellow Cells Require Updating or Linking</t>
  </si>
  <si>
    <t>2014 FC</t>
  </si>
  <si>
    <t>Consumption #'s for Billing Impacts</t>
  </si>
  <si>
    <t>kWh</t>
  </si>
  <si>
    <t>KW</t>
  </si>
  <si>
    <t xml:space="preserve"> to Source File (eg Load Forecast file)</t>
  </si>
  <si>
    <t xml:space="preserve">Approved </t>
  </si>
  <si>
    <t>Actual</t>
  </si>
  <si>
    <t>Jan 2015 Filing</t>
  </si>
  <si>
    <t>Forecast</t>
  </si>
  <si>
    <t>LOAD FORECAST</t>
  </si>
  <si>
    <t># of Customers (At Year End)</t>
  </si>
  <si>
    <t>Residential</t>
  </si>
  <si>
    <t>GS &lt; 50 kW</t>
  </si>
  <si>
    <t>GS 50 to 999 kW (I1 &amp; I4)</t>
  </si>
  <si>
    <t>GS 1,000 to 4,999 kW (I2)</t>
  </si>
  <si>
    <t>Large Use (I3)</t>
  </si>
  <si>
    <t>Street Lighting</t>
  </si>
  <si>
    <t>USL</t>
  </si>
  <si>
    <t>Sentinel Lights</t>
  </si>
  <si>
    <t xml:space="preserve">TOTAL </t>
  </si>
  <si>
    <t># of Customers (Average for Year - Basis for Rates)</t>
  </si>
  <si>
    <t>kW</t>
  </si>
  <si>
    <t>2014 App</t>
  </si>
  <si>
    <t>2014</t>
  </si>
  <si>
    <t>2015</t>
  </si>
  <si>
    <t>2016</t>
  </si>
  <si>
    <t>2017</t>
  </si>
  <si>
    <t>2018</t>
  </si>
  <si>
    <t>2019</t>
  </si>
  <si>
    <t>kWH</t>
  </si>
  <si>
    <t>RATE DESIGN</t>
  </si>
  <si>
    <t>Net Rev. Requirement</t>
  </si>
  <si>
    <t>%'s 2015 - 2019 linked to Rate Design Model ===&gt;</t>
  </si>
  <si>
    <t>Transformer Allowance</t>
  </si>
  <si>
    <t xml:space="preserve">     kW</t>
  </si>
  <si>
    <t xml:space="preserve">     $</t>
  </si>
  <si>
    <t>Rate</t>
  </si>
  <si>
    <t>Gross Rev. Requirement</t>
  </si>
  <si>
    <t>(Add Transformer Allowance)</t>
  </si>
  <si>
    <t>Fixed Charge Split</t>
  </si>
  <si>
    <t>GS Less Than 50 KW</t>
  </si>
  <si>
    <t>GS 50 To 999 KW</t>
  </si>
  <si>
    <t>GS Intermediate 1,000 To 4,999 KW</t>
  </si>
  <si>
    <t>Large Use</t>
  </si>
  <si>
    <t>Sentinel Lighting</t>
  </si>
  <si>
    <t>Unmetered Scattered Load</t>
  </si>
  <si>
    <t>Variable Charge Split</t>
  </si>
  <si>
    <r>
      <t>Increase /</t>
    </r>
    <r>
      <rPr>
        <b/>
        <sz val="10"/>
        <color rgb="FFFF0000"/>
        <rFont val="Times New Roman"/>
        <family val="1"/>
      </rPr>
      <t xml:space="preserve"> (Reduction)</t>
    </r>
  </si>
  <si>
    <r>
      <t>Resulting Rates</t>
    </r>
    <r>
      <rPr>
        <b/>
        <u/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(rounded)</t>
    </r>
  </si>
  <si>
    <t>Fixed</t>
  </si>
  <si>
    <t>Variable</t>
  </si>
  <si>
    <t>Rate Change Yr over Yr</t>
  </si>
  <si>
    <t>Check - Calculated Revenue (Gross)</t>
  </si>
  <si>
    <t>Net</t>
  </si>
  <si>
    <t>Rounding Diff % &amp; $'s</t>
  </si>
  <si>
    <t>Check - Calculated Revenue (Gross) - At PY Rates</t>
  </si>
  <si>
    <t>TF Allowance</t>
  </si>
  <si>
    <t xml:space="preserve">Gross </t>
  </si>
  <si>
    <t>Revenue Deficiency / Net Revenue after TF Allowance</t>
  </si>
  <si>
    <t>Average Monthly Distribution Charge</t>
  </si>
  <si>
    <t>kWh/kW</t>
  </si>
  <si>
    <t>$'s</t>
  </si>
  <si>
    <t>Monthly Charge Change Yr over Yr</t>
  </si>
  <si>
    <t>SSS Administration Revenue</t>
  </si>
  <si>
    <t># of Retail Customers</t>
  </si>
  <si>
    <t>At Yr End</t>
  </si>
  <si>
    <t>Average</t>
  </si>
  <si>
    <t>FC Yr End</t>
  </si>
  <si>
    <t>Admin Fees (25c * # Customers Excl Retail))</t>
  </si>
  <si>
    <t>Calculated</t>
  </si>
  <si>
    <t>TOTAL SSS Administration Revenue</t>
  </si>
  <si>
    <t>COST OF POWER</t>
  </si>
  <si>
    <t>Summary</t>
  </si>
  <si>
    <t>4705-Power Purchased</t>
  </si>
  <si>
    <t>4707-Global Adjustment</t>
  </si>
  <si>
    <t>4708-Charges-WMS</t>
  </si>
  <si>
    <t>4714-Charges-NW</t>
  </si>
  <si>
    <t>4716-Charges-CN</t>
  </si>
  <si>
    <t xml:space="preserve">4730-Rural Rate Assistance </t>
  </si>
  <si>
    <r>
      <t>SME Charge for 2018/2019 [</t>
    </r>
    <r>
      <rPr>
        <i/>
        <sz val="10"/>
        <color rgb="FFFF0000"/>
        <rFont val="Arial"/>
        <family val="2"/>
      </rPr>
      <t>used for Other/OCEB to 2017</t>
    </r>
    <r>
      <rPr>
        <sz val="10"/>
        <rFont val="Arial"/>
        <family val="2"/>
      </rPr>
      <t>]</t>
    </r>
  </si>
  <si>
    <r>
      <t xml:space="preserve">Increase / </t>
    </r>
    <r>
      <rPr>
        <sz val="9"/>
        <color rgb="FFFF0000"/>
        <rFont val="Arial"/>
        <family val="2"/>
      </rPr>
      <t>(Decrease)</t>
    </r>
  </si>
  <si>
    <t>Loss Factor</t>
  </si>
  <si>
    <t>RPP / Non-RPP Split</t>
  </si>
  <si>
    <t>Non-RPP</t>
  </si>
  <si>
    <t>RPP</t>
  </si>
  <si>
    <t>All Others</t>
  </si>
  <si>
    <t>Electricity - Commodity RPP</t>
  </si>
  <si>
    <t>vs PY</t>
  </si>
  <si>
    <t>Inflation</t>
  </si>
  <si>
    <t>Electricity - Commodity Non-RPP</t>
  </si>
  <si>
    <t>Global Adjustment</t>
  </si>
  <si>
    <t>***</t>
  </si>
  <si>
    <t xml:space="preserve"> </t>
  </si>
  <si>
    <t>Transmission - Network</t>
  </si>
  <si>
    <t>Transmission - Connection</t>
  </si>
  <si>
    <t>Wholesale Market Service</t>
  </si>
  <si>
    <t>Rural Rate Assistance</t>
  </si>
  <si>
    <t>SME Charge</t>
  </si>
  <si>
    <t>Ontario Clean Energy Benefit (10%) - NOT INCLUDED ABOVE</t>
  </si>
  <si>
    <t>Ontario Fair Hydro Adjustments - Commodity RPP</t>
  </si>
  <si>
    <t>Ontario Fair Hydro Adjustments - Commodity Non-RPP</t>
  </si>
  <si>
    <t>Ontario Fair Hydro Adjustments - Global Adjustment</t>
  </si>
  <si>
    <t>TOTAL COP per Above Detail</t>
  </si>
  <si>
    <t>check vs Above Summary</t>
  </si>
  <si>
    <t>Per Detailed Trial Balance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</si>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</sst>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0\ ;[Red]\(#,##0.00\)"/>
    <numFmt numFmtId="165" formatCode="#,##0\ ;[Red]\(#,##0\)"/>
    <numFmt numFmtId="166" formatCode="0.0%"/>
    <numFmt numFmtId="167" formatCode="#,##0.0\ ;[Red]\(#,##0.0\)"/>
    <numFmt numFmtId="168" formatCode="#,##0.000\ ;[Red]\(#,##0.000\)"/>
    <numFmt numFmtId="169" formatCode="&quot;$&quot;#,##0.00;\(&quot;$&quot;###0.00\)"/>
    <numFmt numFmtId="170" formatCode="#,##0.0000\ ;[Red]\(#,##0.0000\)"/>
    <numFmt numFmtId="171" formatCode="0.000%"/>
    <numFmt numFmtId="172" formatCode="&quot;$&quot;#,##0\ ;[Red]&quot;$&quot;\(#,##0\)"/>
    <numFmt numFmtId="173" formatCode="#,##0.0%;[Red]\(#,##0.0\)%"/>
    <numFmt numFmtId="174" formatCode="&quot;$&quot;#,##0.00000_);\(&quot;$&quot;#,##0.00000\)"/>
    <numFmt numFmtId="175" formatCode="&quot;$&quot;#,##0.0000_);\(&quot;$&quot;#,##0.0000\)"/>
    <numFmt numFmtId="176" formatCode="#,##0.00000\ ;[Red]\(#,##0.00000\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name val="Times New Roman"/>
      <family val="1"/>
    </font>
    <font>
      <b/>
      <u/>
      <sz val="10"/>
      <name val="Arial"/>
      <family val="2"/>
    </font>
    <font>
      <u/>
      <sz val="10"/>
      <name val="Times New Roman"/>
      <family val="1"/>
    </font>
    <font>
      <b/>
      <sz val="11"/>
      <name val="Arial"/>
      <family val="2"/>
    </font>
    <font>
      <b/>
      <u/>
      <sz val="11"/>
      <name val="Times New Roman"/>
      <family val="1"/>
    </font>
    <font>
      <i/>
      <sz val="10"/>
      <name val="Arial"/>
      <family val="2"/>
    </font>
    <font>
      <i/>
      <sz val="10"/>
      <name val="Times New Roman"/>
      <family val="1"/>
    </font>
    <font>
      <sz val="9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sz val="7"/>
      <name val="Times New Roman"/>
      <family val="1"/>
    </font>
    <font>
      <sz val="10"/>
      <color rgb="FFFF0000"/>
      <name val="Times New Roman"/>
      <family val="1"/>
    </font>
    <font>
      <sz val="8"/>
      <name val="Arial"/>
      <family val="2"/>
    </font>
    <font>
      <sz val="7"/>
      <color rgb="FFFF0000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0"/>
      <color theme="9" tint="-0.249977111117893"/>
      <name val="Times New Roman"/>
      <family val="1"/>
    </font>
    <font>
      <i/>
      <sz val="10"/>
      <color theme="9" tint="-0.249977111117893"/>
      <name val="Arial"/>
      <family val="2"/>
    </font>
    <font>
      <i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Alignment="0"/>
    <xf numFmtId="0" fontId="8" fillId="0" borderId="0" applyNumberFormat="0" applyBorder="0" applyAlignment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275">
    <xf numFmtId="0" fontId="0" fillId="0" borderId="0" xfId="0"/>
    <xf numFmtId="1" fontId="3" fillId="0" borderId="0" xfId="2" applyNumberFormat="1" applyFont="1" applyFill="1" applyBorder="1" applyAlignment="1">
      <alignment horizontal="left"/>
    </xf>
    <xf numFmtId="0" fontId="4" fillId="0" borderId="0" xfId="2" applyFont="1" applyBorder="1"/>
    <xf numFmtId="0" fontId="5" fillId="0" borderId="0" xfId="2" applyFont="1" applyBorder="1" applyAlignment="1">
      <alignment horizontal="left"/>
    </xf>
    <xf numFmtId="164" fontId="6" fillId="0" borderId="0" xfId="3" applyNumberFormat="1"/>
    <xf numFmtId="165" fontId="2" fillId="0" borderId="0" xfId="2" applyNumberFormat="1" applyBorder="1"/>
    <xf numFmtId="1" fontId="7" fillId="0" borderId="0" xfId="2" applyNumberFormat="1" applyFont="1" applyFill="1" applyBorder="1" applyAlignment="1">
      <alignment horizontal="center"/>
    </xf>
    <xf numFmtId="1" fontId="7" fillId="0" borderId="0" xfId="2" applyNumberFormat="1" applyFont="1" applyFill="1" applyBorder="1" applyAlignment="1">
      <alignment horizontal="left"/>
    </xf>
    <xf numFmtId="0" fontId="2" fillId="0" borderId="0" xfId="2"/>
    <xf numFmtId="1" fontId="7" fillId="2" borderId="0" xfId="2" applyNumberFormat="1" applyFont="1" applyFill="1" applyBorder="1" applyAlignment="1">
      <alignment horizontal="center"/>
    </xf>
    <xf numFmtId="1" fontId="7" fillId="3" borderId="0" xfId="2" applyNumberFormat="1" applyFont="1" applyFill="1" applyBorder="1" applyAlignment="1">
      <alignment horizontal="center"/>
    </xf>
    <xf numFmtId="165" fontId="9" fillId="2" borderId="0" xfId="4" applyNumberFormat="1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2" applyFont="1" applyBorder="1"/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5" fillId="4" borderId="1" xfId="2" applyFont="1" applyFill="1" applyBorder="1" applyAlignment="1">
      <alignment horizontal="left"/>
    </xf>
    <xf numFmtId="0" fontId="11" fillId="4" borderId="2" xfId="2" applyFont="1" applyFill="1" applyBorder="1" applyAlignment="1">
      <alignment horizontal="right" vertical="top" wrapText="1"/>
    </xf>
    <xf numFmtId="0" fontId="11" fillId="0" borderId="2" xfId="2" applyFont="1" applyBorder="1" applyAlignment="1">
      <alignment horizontal="right" vertical="top" wrapText="1"/>
    </xf>
    <xf numFmtId="0" fontId="5" fillId="0" borderId="0" xfId="2" applyFont="1" applyFill="1" applyBorder="1" applyAlignment="1">
      <alignment horizontal="center"/>
    </xf>
    <xf numFmtId="0" fontId="11" fillId="0" borderId="2" xfId="2" applyFont="1" applyFill="1" applyBorder="1" applyAlignment="1">
      <alignment horizontal="right" vertical="top" wrapText="1"/>
    </xf>
    <xf numFmtId="0" fontId="5" fillId="0" borderId="3" xfId="2" applyFont="1" applyBorder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right"/>
    </xf>
    <xf numFmtId="0" fontId="2" fillId="0" borderId="0" xfId="2" applyFont="1" applyBorder="1" applyAlignment="1"/>
    <xf numFmtId="0" fontId="4" fillId="0" borderId="0" xfId="2" applyFont="1" applyBorder="1" applyAlignment="1"/>
    <xf numFmtId="0" fontId="5" fillId="4" borderId="4" xfId="2" applyFont="1" applyFill="1" applyBorder="1" applyAlignment="1">
      <alignment horizontal="left"/>
    </xf>
    <xf numFmtId="0" fontId="2" fillId="0" borderId="0" xfId="2" applyAlignment="1">
      <alignment horizontal="left"/>
    </xf>
    <xf numFmtId="0" fontId="11" fillId="0" borderId="0" xfId="2" applyFont="1" applyBorder="1" applyAlignment="1">
      <alignment vertical="top"/>
    </xf>
    <xf numFmtId="0" fontId="11" fillId="4" borderId="2" xfId="2" applyFont="1" applyFill="1" applyBorder="1" applyAlignment="1">
      <alignment horizontal="right" vertical="top"/>
    </xf>
    <xf numFmtId="165" fontId="2" fillId="0" borderId="0" xfId="2" applyNumberFormat="1" applyBorder="1" applyAlignment="1"/>
    <xf numFmtId="0" fontId="13" fillId="0" borderId="0" xfId="2" applyFont="1" applyBorder="1" applyAlignment="1">
      <alignment horizontal="center" vertical="top"/>
    </xf>
    <xf numFmtId="0" fontId="11" fillId="0" borderId="2" xfId="2" applyFont="1" applyBorder="1" applyAlignment="1">
      <alignment horizontal="right" vertical="top"/>
    </xf>
    <xf numFmtId="0" fontId="13" fillId="0" borderId="0" xfId="2" applyFont="1" applyFill="1" applyBorder="1" applyAlignment="1">
      <alignment horizontal="center" vertical="top"/>
    </xf>
    <xf numFmtId="0" fontId="11" fillId="0" borderId="2" xfId="2" applyFont="1" applyFill="1" applyBorder="1" applyAlignment="1">
      <alignment horizontal="right" vertical="top"/>
    </xf>
    <xf numFmtId="0" fontId="2" fillId="0" borderId="0" xfId="2" applyAlignment="1"/>
    <xf numFmtId="0" fontId="13" fillId="0" borderId="3" xfId="2" applyFont="1" applyBorder="1" applyAlignment="1">
      <alignment horizontal="center" vertical="top"/>
    </xf>
    <xf numFmtId="0" fontId="4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0" fontId="2" fillId="0" borderId="0" xfId="2" applyFill="1" applyAlignment="1">
      <alignment horizontal="left"/>
    </xf>
    <xf numFmtId="0" fontId="11" fillId="0" borderId="0" xfId="2" applyFont="1" applyFill="1" applyBorder="1" applyAlignment="1">
      <alignment vertical="top"/>
    </xf>
    <xf numFmtId="0" fontId="14" fillId="5" borderId="0" xfId="2" applyFont="1" applyFill="1" applyBorder="1" applyAlignment="1"/>
    <xf numFmtId="0" fontId="4" fillId="5" borderId="0" xfId="2" applyFont="1" applyFill="1" applyBorder="1" applyAlignment="1"/>
    <xf numFmtId="0" fontId="2" fillId="5" borderId="0" xfId="2" applyFill="1" applyAlignment="1">
      <alignment horizontal="left"/>
    </xf>
    <xf numFmtId="0" fontId="11" fillId="5" borderId="0" xfId="2" applyFont="1" applyFill="1" applyBorder="1" applyAlignment="1">
      <alignment vertical="top"/>
    </xf>
    <xf numFmtId="0" fontId="11" fillId="5" borderId="2" xfId="2" applyFont="1" applyFill="1" applyBorder="1" applyAlignment="1">
      <alignment horizontal="right" vertical="top"/>
    </xf>
    <xf numFmtId="165" fontId="2" fillId="5" borderId="0" xfId="2" applyNumberFormat="1" applyFill="1" applyBorder="1" applyAlignment="1"/>
    <xf numFmtId="0" fontId="13" fillId="5" borderId="0" xfId="2" applyFont="1" applyFill="1" applyBorder="1" applyAlignment="1">
      <alignment horizontal="center" vertical="top"/>
    </xf>
    <xf numFmtId="0" fontId="2" fillId="5" borderId="0" xfId="2" applyFill="1" applyAlignment="1"/>
    <xf numFmtId="0" fontId="13" fillId="5" borderId="3" xfId="2" applyFont="1" applyFill="1" applyBorder="1" applyAlignment="1">
      <alignment horizontal="center" vertical="top"/>
    </xf>
    <xf numFmtId="0" fontId="15" fillId="0" borderId="0" xfId="2" applyFont="1" applyFill="1" applyBorder="1"/>
    <xf numFmtId="0" fontId="5" fillId="0" borderId="0" xfId="2" applyFont="1" applyFill="1" applyBorder="1"/>
    <xf numFmtId="0" fontId="5" fillId="0" borderId="2" xfId="2" applyFont="1" applyFill="1" applyBorder="1"/>
    <xf numFmtId="165" fontId="16" fillId="0" borderId="0" xfId="2" applyNumberFormat="1" applyFont="1" applyBorder="1"/>
    <xf numFmtId="0" fontId="17" fillId="0" borderId="2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 vertical="top" wrapText="1"/>
    </xf>
    <xf numFmtId="165" fontId="5" fillId="0" borderId="0" xfId="2" applyNumberFormat="1" applyFont="1" applyFill="1" applyBorder="1" applyAlignment="1">
      <alignment horizontal="left" wrapText="1"/>
    </xf>
    <xf numFmtId="165" fontId="5" fillId="0" borderId="0" xfId="2" applyNumberFormat="1" applyFont="1" applyFill="1" applyBorder="1" applyAlignment="1">
      <alignment horizontal="right" vertical="top" wrapText="1"/>
    </xf>
    <xf numFmtId="165" fontId="5" fillId="4" borderId="2" xfId="2" applyNumberFormat="1" applyFont="1" applyFill="1" applyBorder="1" applyAlignment="1"/>
    <xf numFmtId="166" fontId="5" fillId="0" borderId="0" xfId="5" applyNumberFormat="1" applyFont="1" applyFill="1" applyBorder="1" applyAlignment="1">
      <alignment horizontal="center"/>
    </xf>
    <xf numFmtId="165" fontId="5" fillId="3" borderId="2" xfId="2" applyNumberFormat="1" applyFont="1" applyFill="1" applyBorder="1" applyAlignment="1"/>
    <xf numFmtId="166" fontId="5" fillId="0" borderId="3" xfId="5" applyNumberFormat="1" applyFont="1" applyFill="1" applyBorder="1" applyAlignment="1">
      <alignment horizontal="center"/>
    </xf>
    <xf numFmtId="165" fontId="5" fillId="0" borderId="0" xfId="2" applyNumberFormat="1" applyFont="1" applyBorder="1" applyAlignment="1">
      <alignment horizontal="right" vertical="top" wrapText="1"/>
    </xf>
    <xf numFmtId="165" fontId="5" fillId="0" borderId="0" xfId="2" applyNumberFormat="1" applyFont="1" applyBorder="1" applyAlignment="1">
      <alignment horizontal="left" vertical="top" wrapText="1"/>
    </xf>
    <xf numFmtId="165" fontId="5" fillId="0" borderId="0" xfId="2" applyNumberFormat="1" applyFont="1" applyBorder="1" applyAlignment="1">
      <alignment horizontal="left" wrapText="1"/>
    </xf>
    <xf numFmtId="165" fontId="5" fillId="0" borderId="5" xfId="2" applyNumberFormat="1" applyFont="1" applyBorder="1"/>
    <xf numFmtId="166" fontId="5" fillId="0" borderId="6" xfId="5" applyNumberFormat="1" applyFont="1" applyFill="1" applyBorder="1" applyAlignment="1">
      <alignment horizontal="center"/>
    </xf>
    <xf numFmtId="166" fontId="5" fillId="0" borderId="7" xfId="5" applyNumberFormat="1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165" fontId="5" fillId="0" borderId="2" xfId="2" applyNumberFormat="1" applyFont="1" applyFill="1" applyBorder="1"/>
    <xf numFmtId="165" fontId="5" fillId="0" borderId="2" xfId="2" applyNumberFormat="1" applyFont="1" applyFill="1" applyBorder="1" applyAlignment="1"/>
    <xf numFmtId="165" fontId="16" fillId="0" borderId="0" xfId="2" applyNumberFormat="1" applyFont="1" applyFill="1" applyBorder="1"/>
    <xf numFmtId="165" fontId="18" fillId="0" borderId="0" xfId="2" applyNumberFormat="1" applyFont="1" applyAlignment="1">
      <alignment horizontal="center"/>
    </xf>
    <xf numFmtId="165" fontId="2" fillId="0" borderId="0" xfId="2" applyNumberFormat="1" applyAlignment="1">
      <alignment horizontal="center"/>
    </xf>
    <xf numFmtId="165" fontId="19" fillId="0" borderId="5" xfId="2" applyNumberFormat="1" applyFont="1" applyBorder="1"/>
    <xf numFmtId="0" fontId="2" fillId="0" borderId="2" xfId="2" applyBorder="1"/>
    <xf numFmtId="0" fontId="2" fillId="0" borderId="0" xfId="2" applyFill="1" applyAlignment="1">
      <alignment horizontal="center"/>
    </xf>
    <xf numFmtId="0" fontId="2" fillId="0" borderId="3" xfId="2" applyFill="1" applyBorder="1" applyAlignment="1">
      <alignment horizontal="center"/>
    </xf>
    <xf numFmtId="0" fontId="2" fillId="0" borderId="0" xfId="2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2" fillId="0" borderId="0" xfId="2" quotePrefix="1" applyFont="1"/>
    <xf numFmtId="165" fontId="5" fillId="4" borderId="2" xfId="2" applyNumberFormat="1" applyFont="1" applyFill="1" applyBorder="1" applyAlignment="1">
      <alignment horizontal="right" vertical="top" wrapText="1"/>
    </xf>
    <xf numFmtId="165" fontId="2" fillId="0" borderId="0" xfId="2" applyNumberFormat="1"/>
    <xf numFmtId="165" fontId="5" fillId="3" borderId="2" xfId="2" applyNumberFormat="1" applyFont="1" applyFill="1" applyBorder="1" applyAlignment="1">
      <alignment horizontal="right" vertical="top" wrapText="1"/>
    </xf>
    <xf numFmtId="0" fontId="2" fillId="0" borderId="7" xfId="2" applyFont="1" applyBorder="1"/>
    <xf numFmtId="0" fontId="2" fillId="0" borderId="6" xfId="2" applyFont="1" applyBorder="1"/>
    <xf numFmtId="0" fontId="2" fillId="0" borderId="6" xfId="2" applyBorder="1"/>
    <xf numFmtId="0" fontId="2" fillId="0" borderId="5" xfId="2" applyBorder="1"/>
    <xf numFmtId="0" fontId="2" fillId="0" borderId="3" xfId="2" applyBorder="1"/>
    <xf numFmtId="0" fontId="20" fillId="0" borderId="0" xfId="2" quotePrefix="1" applyFont="1" applyBorder="1" applyAlignment="1">
      <alignment horizontal="right"/>
    </xf>
    <xf numFmtId="0" fontId="20" fillId="0" borderId="2" xfId="2" quotePrefix="1" applyFont="1" applyBorder="1" applyAlignment="1">
      <alignment horizontal="right"/>
    </xf>
    <xf numFmtId="0" fontId="2" fillId="0" borderId="3" xfId="2" applyFont="1" applyBorder="1"/>
    <xf numFmtId="167" fontId="2" fillId="0" borderId="0" xfId="2" applyNumberFormat="1" applyBorder="1"/>
    <xf numFmtId="167" fontId="2" fillId="0" borderId="2" xfId="2" applyNumberFormat="1" applyBorder="1"/>
    <xf numFmtId="168" fontId="2" fillId="0" borderId="0" xfId="2" applyNumberFormat="1" applyAlignment="1">
      <alignment horizontal="center"/>
    </xf>
    <xf numFmtId="167" fontId="2" fillId="0" borderId="0" xfId="2" applyNumberFormat="1"/>
    <xf numFmtId="164" fontId="2" fillId="0" borderId="0" xfId="2" applyNumberFormat="1" applyBorder="1"/>
    <xf numFmtId="164" fontId="2" fillId="0" borderId="2" xfId="2" applyNumberFormat="1" applyBorder="1"/>
    <xf numFmtId="0" fontId="2" fillId="0" borderId="8" xfId="2" applyBorder="1"/>
    <xf numFmtId="0" fontId="2" fillId="0" borderId="9" xfId="2" applyBorder="1"/>
    <xf numFmtId="0" fontId="2" fillId="0" borderId="10" xfId="2" applyBorder="1"/>
    <xf numFmtId="165" fontId="5" fillId="0" borderId="5" xfId="2" applyNumberFormat="1" applyFont="1" applyFill="1" applyBorder="1"/>
    <xf numFmtId="0" fontId="15" fillId="0" borderId="0" xfId="2" applyFont="1" applyBorder="1"/>
    <xf numFmtId="0" fontId="5" fillId="0" borderId="2" xfId="2" applyFont="1" applyBorder="1"/>
    <xf numFmtId="0" fontId="17" fillId="0" borderId="2" xfId="2" applyFont="1" applyBorder="1" applyAlignment="1">
      <alignment horizontal="right"/>
    </xf>
    <xf numFmtId="0" fontId="5" fillId="6" borderId="0" xfId="2" applyFont="1" applyFill="1" applyBorder="1" applyAlignment="1">
      <alignment horizontal="left"/>
    </xf>
    <xf numFmtId="0" fontId="5" fillId="6" borderId="2" xfId="2" applyFont="1" applyFill="1" applyBorder="1"/>
    <xf numFmtId="165" fontId="2" fillId="6" borderId="0" xfId="2" applyNumberFormat="1" applyFill="1" applyBorder="1"/>
    <xf numFmtId="0" fontId="5" fillId="6" borderId="0" xfId="2" applyFont="1" applyFill="1" applyBorder="1" applyAlignment="1">
      <alignment horizontal="center"/>
    </xf>
    <xf numFmtId="0" fontId="5" fillId="6" borderId="3" xfId="2" applyFont="1" applyFill="1" applyBorder="1" applyAlignment="1">
      <alignment horizontal="center"/>
    </xf>
    <xf numFmtId="166" fontId="5" fillId="4" borderId="0" xfId="1" applyNumberFormat="1" applyFont="1" applyFill="1" applyBorder="1" applyAlignment="1">
      <alignment horizontal="right" vertical="top" wrapText="1"/>
    </xf>
    <xf numFmtId="165" fontId="5" fillId="0" borderId="2" xfId="2" applyNumberFormat="1" applyFont="1" applyBorder="1"/>
    <xf numFmtId="166" fontId="5" fillId="4" borderId="3" xfId="1" applyNumberFormat="1" applyFont="1" applyFill="1" applyBorder="1" applyAlignment="1">
      <alignment horizontal="right" vertical="top" wrapText="1"/>
    </xf>
    <xf numFmtId="10" fontId="5" fillId="7" borderId="0" xfId="1" applyNumberFormat="1" applyFont="1" applyFill="1" applyBorder="1" applyAlignment="1">
      <alignment horizontal="right" vertical="top" wrapText="1"/>
    </xf>
    <xf numFmtId="10" fontId="5" fillId="7" borderId="3" xfId="1" applyNumberFormat="1" applyFont="1" applyFill="1" applyBorder="1" applyAlignment="1">
      <alignment horizontal="right" vertical="top" wrapText="1"/>
    </xf>
    <xf numFmtId="10" fontId="5" fillId="4" borderId="0" xfId="1" applyNumberFormat="1" applyFont="1" applyFill="1" applyBorder="1" applyAlignment="1">
      <alignment horizontal="right" vertical="top" wrapText="1"/>
    </xf>
    <xf numFmtId="166" fontId="5" fillId="0" borderId="6" xfId="1" applyNumberFormat="1" applyFont="1" applyFill="1" applyBorder="1"/>
    <xf numFmtId="165" fontId="5" fillId="4" borderId="5" xfId="2" applyNumberFormat="1" applyFont="1" applyFill="1" applyBorder="1"/>
    <xf numFmtId="166" fontId="5" fillId="0" borderId="7" xfId="1" applyNumberFormat="1" applyFont="1" applyFill="1" applyBorder="1"/>
    <xf numFmtId="0" fontId="5" fillId="0" borderId="0" xfId="2" applyFont="1" applyBorder="1" applyAlignment="1">
      <alignment horizontal="right" indent="1"/>
    </xf>
    <xf numFmtId="0" fontId="5" fillId="0" borderId="2" xfId="2" applyFont="1" applyBorder="1" applyAlignment="1">
      <alignment horizontal="right" indent="1"/>
    </xf>
    <xf numFmtId="0" fontId="5" fillId="0" borderId="3" xfId="2" applyFont="1" applyBorder="1" applyAlignment="1">
      <alignment horizontal="right" indent="1"/>
    </xf>
    <xf numFmtId="165" fontId="5" fillId="0" borderId="0" xfId="2" applyNumberFormat="1" applyFont="1" applyFill="1" applyBorder="1"/>
    <xf numFmtId="169" fontId="5" fillId="4" borderId="2" xfId="0" applyNumberFormat="1" applyFont="1" applyFill="1" applyBorder="1" applyAlignment="1">
      <alignment horizontal="right"/>
    </xf>
    <xf numFmtId="165" fontId="5" fillId="0" borderId="3" xfId="2" applyNumberFormat="1" applyFont="1" applyFill="1" applyBorder="1"/>
    <xf numFmtId="0" fontId="2" fillId="0" borderId="0" xfId="2" applyFont="1" applyFill="1" applyBorder="1"/>
    <xf numFmtId="0" fontId="4" fillId="0" borderId="0" xfId="2" applyFont="1" applyFill="1" applyBorder="1"/>
    <xf numFmtId="0" fontId="2" fillId="0" borderId="0" xfId="2" applyFill="1"/>
    <xf numFmtId="165" fontId="5" fillId="4" borderId="0" xfId="2" applyNumberFormat="1" applyFont="1" applyFill="1" applyBorder="1" applyAlignment="1">
      <alignment horizontal="right" vertical="top" wrapText="1"/>
    </xf>
    <xf numFmtId="165" fontId="5" fillId="4" borderId="3" xfId="2" applyNumberFormat="1" applyFont="1" applyFill="1" applyBorder="1" applyAlignment="1">
      <alignment horizontal="right" vertical="top" wrapText="1"/>
    </xf>
    <xf numFmtId="165" fontId="5" fillId="0" borderId="6" xfId="2" applyNumberFormat="1" applyFont="1" applyBorder="1"/>
    <xf numFmtId="165" fontId="5" fillId="0" borderId="3" xfId="2" applyNumberFormat="1" applyFont="1" applyBorder="1"/>
    <xf numFmtId="165" fontId="5" fillId="0" borderId="7" xfId="2" applyNumberFormat="1" applyFont="1" applyBorder="1"/>
    <xf numFmtId="0" fontId="21" fillId="0" borderId="0" xfId="2" applyFont="1" applyBorder="1"/>
    <xf numFmtId="0" fontId="22" fillId="0" borderId="0" xfId="2" applyFont="1" applyBorder="1" applyAlignment="1"/>
    <xf numFmtId="165" fontId="5" fillId="4" borderId="0" xfId="2" applyNumberFormat="1" applyFont="1" applyFill="1" applyBorder="1"/>
    <xf numFmtId="166" fontId="5" fillId="4" borderId="3" xfId="1" applyNumberFormat="1" applyFont="1" applyFill="1" applyBorder="1"/>
    <xf numFmtId="166" fontId="5" fillId="4" borderId="0" xfId="1" applyNumberFormat="1" applyFont="1" applyFill="1" applyBorder="1"/>
    <xf numFmtId="165" fontId="5" fillId="4" borderId="3" xfId="2" applyNumberFormat="1" applyFont="1" applyFill="1" applyBorder="1"/>
    <xf numFmtId="166" fontId="5" fillId="4" borderId="7" xfId="1" applyNumberFormat="1" applyFont="1" applyFill="1" applyBorder="1"/>
    <xf numFmtId="166" fontId="5" fillId="4" borderId="6" xfId="1" applyNumberFormat="1" applyFont="1" applyFill="1" applyBorder="1"/>
    <xf numFmtId="166" fontId="5" fillId="0" borderId="0" xfId="1" applyNumberFormat="1" applyFont="1" applyBorder="1"/>
    <xf numFmtId="165" fontId="5" fillId="0" borderId="0" xfId="2" applyNumberFormat="1" applyFont="1" applyFill="1" applyBorder="1" applyAlignment="1">
      <alignment horizontal="center"/>
    </xf>
    <xf numFmtId="165" fontId="5" fillId="0" borderId="3" xfId="2" applyNumberFormat="1" applyFont="1" applyFill="1" applyBorder="1" applyAlignment="1">
      <alignment horizontal="center"/>
    </xf>
    <xf numFmtId="166" fontId="5" fillId="0" borderId="2" xfId="1" applyNumberFormat="1" applyFont="1" applyBorder="1"/>
    <xf numFmtId="166" fontId="5" fillId="0" borderId="3" xfId="1" applyNumberFormat="1" applyFont="1" applyBorder="1"/>
    <xf numFmtId="0" fontId="5" fillId="5" borderId="0" xfId="2" applyFont="1" applyFill="1" applyBorder="1" applyAlignment="1">
      <alignment horizontal="centerContinuous"/>
    </xf>
    <xf numFmtId="0" fontId="5" fillId="5" borderId="2" xfId="2" applyFont="1" applyFill="1" applyBorder="1" applyAlignment="1">
      <alignment horizontal="centerContinuous"/>
    </xf>
    <xf numFmtId="0" fontId="21" fillId="0" borderId="2" xfId="2" applyFont="1" applyFill="1" applyBorder="1" applyAlignment="1">
      <alignment horizontal="right"/>
    </xf>
    <xf numFmtId="0" fontId="11" fillId="0" borderId="0" xfId="2" applyFont="1" applyBorder="1" applyAlignment="1">
      <alignment horizontal="right"/>
    </xf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164" fontId="5" fillId="0" borderId="0" xfId="2" applyNumberFormat="1" applyFont="1" applyFill="1" applyBorder="1" applyAlignment="1">
      <alignment horizontal="right" vertical="top" wrapText="1"/>
    </xf>
    <xf numFmtId="170" fontId="5" fillId="0" borderId="2" xfId="2" applyNumberFormat="1" applyFont="1" applyBorder="1"/>
    <xf numFmtId="164" fontId="5" fillId="3" borderId="0" xfId="2" applyNumberFormat="1" applyFont="1" applyFill="1" applyBorder="1" applyAlignment="1">
      <alignment horizontal="right" vertical="top" wrapText="1"/>
    </xf>
    <xf numFmtId="170" fontId="5" fillId="3" borderId="2" xfId="2" applyNumberFormat="1" applyFont="1" applyFill="1" applyBorder="1"/>
    <xf numFmtId="165" fontId="16" fillId="3" borderId="0" xfId="2" applyNumberFormat="1" applyFont="1" applyFill="1" applyBorder="1"/>
    <xf numFmtId="164" fontId="5" fillId="0" borderId="3" xfId="2" applyNumberFormat="1" applyFont="1" applyFill="1" applyBorder="1" applyAlignment="1">
      <alignment horizontal="right" vertical="top" wrapText="1"/>
    </xf>
    <xf numFmtId="164" fontId="5" fillId="3" borderId="3" xfId="2" applyNumberFormat="1" applyFont="1" applyFill="1" applyBorder="1" applyAlignment="1">
      <alignment horizontal="right" vertical="top" wrapText="1"/>
    </xf>
    <xf numFmtId="170" fontId="5" fillId="7" borderId="2" xfId="2" applyNumberFormat="1" applyFont="1" applyFill="1" applyBorder="1"/>
    <xf numFmtId="166" fontId="5" fillId="0" borderId="0" xfId="1" applyNumberFormat="1" applyFont="1" applyFill="1" applyBorder="1" applyAlignment="1">
      <alignment horizontal="right" vertical="top" wrapText="1"/>
    </xf>
    <xf numFmtId="166" fontId="5" fillId="0" borderId="2" xfId="1" applyNumberFormat="1" applyFont="1" applyFill="1" applyBorder="1" applyAlignment="1">
      <alignment horizontal="right" vertical="top" wrapText="1"/>
    </xf>
    <xf numFmtId="166" fontId="5" fillId="0" borderId="3" xfId="1" applyNumberFormat="1" applyFont="1" applyFill="1" applyBorder="1" applyAlignment="1">
      <alignment horizontal="right" vertical="top" wrapText="1"/>
    </xf>
    <xf numFmtId="0" fontId="5" fillId="5" borderId="0" xfId="2" applyFont="1" applyFill="1" applyBorder="1" applyAlignment="1">
      <alignment horizontal="right"/>
    </xf>
    <xf numFmtId="0" fontId="2" fillId="0" borderId="0" xfId="2" applyBorder="1"/>
    <xf numFmtId="166" fontId="2" fillId="0" borderId="0" xfId="1" applyNumberFormat="1" applyFont="1"/>
    <xf numFmtId="165" fontId="5" fillId="0" borderId="0" xfId="2" applyNumberFormat="1" applyFont="1" applyBorder="1" applyAlignment="1">
      <alignment horizontal="center"/>
    </xf>
    <xf numFmtId="165" fontId="24" fillId="5" borderId="0" xfId="2" applyNumberFormat="1" applyFont="1" applyFill="1" applyBorder="1" applyAlignment="1">
      <alignment horizontal="right"/>
    </xf>
    <xf numFmtId="165" fontId="24" fillId="5" borderId="11" xfId="2" applyNumberFormat="1" applyFont="1" applyFill="1" applyBorder="1" applyAlignment="1">
      <alignment horizontal="right"/>
    </xf>
    <xf numFmtId="165" fontId="2" fillId="0" borderId="3" xfId="2" applyNumberFormat="1" applyBorder="1"/>
    <xf numFmtId="0" fontId="5" fillId="0" borderId="0" xfId="2" applyFont="1" applyFill="1" applyBorder="1" applyAlignment="1">
      <alignment horizontal="right"/>
    </xf>
    <xf numFmtId="171" fontId="25" fillId="0" borderId="12" xfId="1" applyNumberFormat="1" applyFont="1" applyFill="1" applyBorder="1"/>
    <xf numFmtId="165" fontId="25" fillId="0" borderId="13" xfId="2" applyNumberFormat="1" applyFont="1" applyFill="1" applyBorder="1" applyAlignment="1">
      <alignment horizontal="right" indent="1"/>
    </xf>
    <xf numFmtId="171" fontId="25" fillId="0" borderId="11" xfId="1" applyNumberFormat="1" applyFont="1" applyFill="1" applyBorder="1"/>
    <xf numFmtId="0" fontId="5" fillId="0" borderId="5" xfId="2" applyFont="1" applyBorder="1"/>
    <xf numFmtId="0" fontId="19" fillId="0" borderId="0" xfId="2" applyFont="1" applyFill="1" applyBorder="1" applyAlignment="1">
      <alignment horizontal="right"/>
    </xf>
    <xf numFmtId="0" fontId="5" fillId="0" borderId="2" xfId="2" applyFont="1" applyFill="1" applyBorder="1" applyAlignment="1">
      <alignment horizontal="right"/>
    </xf>
    <xf numFmtId="0" fontId="2" fillId="0" borderId="0" xfId="2" applyFill="1" applyBorder="1"/>
    <xf numFmtId="0" fontId="19" fillId="0" borderId="3" xfId="2" applyFont="1" applyFill="1" applyBorder="1" applyAlignment="1">
      <alignment horizontal="right"/>
    </xf>
    <xf numFmtId="165" fontId="19" fillId="0" borderId="0" xfId="2" applyNumberFormat="1" applyFont="1" applyFill="1" applyBorder="1" applyAlignment="1">
      <alignment horizontal="right"/>
    </xf>
    <xf numFmtId="165" fontId="5" fillId="0" borderId="2" xfId="2" applyNumberFormat="1" applyFont="1" applyFill="1" applyBorder="1" applyAlignment="1">
      <alignment horizontal="right"/>
    </xf>
    <xf numFmtId="165" fontId="19" fillId="0" borderId="3" xfId="2" applyNumberFormat="1" applyFont="1" applyFill="1" applyBorder="1" applyAlignment="1">
      <alignment horizontal="right"/>
    </xf>
    <xf numFmtId="165" fontId="26" fillId="0" borderId="0" xfId="2" applyNumberFormat="1" applyFont="1"/>
    <xf numFmtId="165" fontId="26" fillId="0" borderId="3" xfId="2" applyNumberFormat="1" applyFont="1" applyBorder="1"/>
    <xf numFmtId="165" fontId="26" fillId="0" borderId="0" xfId="2" applyNumberFormat="1" applyFont="1" applyBorder="1"/>
    <xf numFmtId="165" fontId="19" fillId="0" borderId="11" xfId="2" applyNumberFormat="1" applyFont="1" applyFill="1" applyBorder="1" applyAlignment="1">
      <alignment horizontal="right"/>
    </xf>
    <xf numFmtId="165" fontId="5" fillId="0" borderId="13" xfId="2" applyNumberFormat="1" applyFont="1" applyFill="1" applyBorder="1" applyAlignment="1">
      <alignment horizontal="right"/>
    </xf>
    <xf numFmtId="165" fontId="19" fillId="0" borderId="12" xfId="2" applyNumberFormat="1" applyFont="1" applyFill="1" applyBorder="1" applyAlignment="1">
      <alignment horizontal="right"/>
    </xf>
    <xf numFmtId="165" fontId="5" fillId="0" borderId="13" xfId="2" applyNumberFormat="1" applyFont="1" applyFill="1" applyBorder="1"/>
    <xf numFmtId="165" fontId="27" fillId="0" borderId="11" xfId="2" applyNumberFormat="1" applyFont="1" applyFill="1" applyBorder="1" applyAlignment="1"/>
    <xf numFmtId="165" fontId="5" fillId="0" borderId="13" xfId="2" applyNumberFormat="1" applyFont="1" applyFill="1" applyBorder="1" applyAlignment="1"/>
    <xf numFmtId="165" fontId="27" fillId="0" borderId="12" xfId="2" applyNumberFormat="1" applyFont="1" applyFill="1" applyBorder="1" applyAlignment="1"/>
    <xf numFmtId="165" fontId="24" fillId="0" borderId="0" xfId="2" applyNumberFormat="1" applyFont="1" applyBorder="1" applyAlignment="1">
      <alignment horizontal="center"/>
    </xf>
    <xf numFmtId="0" fontId="21" fillId="0" borderId="0" xfId="2" applyFont="1" applyBorder="1" applyAlignment="1"/>
    <xf numFmtId="167" fontId="5" fillId="0" borderId="2" xfId="2" applyNumberFormat="1" applyFont="1" applyBorder="1"/>
    <xf numFmtId="164" fontId="5" fillId="0" borderId="2" xfId="2" applyNumberFormat="1" applyFont="1" applyBorder="1"/>
    <xf numFmtId="167" fontId="5" fillId="4" borderId="0" xfId="2" applyNumberFormat="1" applyFont="1" applyFill="1" applyBorder="1"/>
    <xf numFmtId="167" fontId="5" fillId="4" borderId="3" xfId="2" applyNumberFormat="1" applyFont="1" applyFill="1" applyBorder="1"/>
    <xf numFmtId="164" fontId="11" fillId="0" borderId="2" xfId="2" applyNumberFormat="1" applyFont="1" applyBorder="1" applyAlignment="1">
      <alignment horizontal="right"/>
    </xf>
    <xf numFmtId="0" fontId="5" fillId="0" borderId="3" xfId="2" applyFont="1" applyFill="1" applyBorder="1" applyAlignment="1">
      <alignment horizontal="right"/>
    </xf>
    <xf numFmtId="165" fontId="5" fillId="4" borderId="0" xfId="2" applyNumberFormat="1" applyFont="1" applyFill="1" applyBorder="1" applyAlignment="1"/>
    <xf numFmtId="165" fontId="5" fillId="3" borderId="0" xfId="2" applyNumberFormat="1" applyFont="1" applyFill="1" applyBorder="1" applyAlignment="1"/>
    <xf numFmtId="165" fontId="5" fillId="4" borderId="3" xfId="2" applyNumberFormat="1" applyFont="1" applyFill="1" applyBorder="1" applyAlignment="1"/>
    <xf numFmtId="0" fontId="28" fillId="0" borderId="0" xfId="2" applyFont="1" applyBorder="1" applyAlignment="1">
      <alignment horizontal="right"/>
    </xf>
    <xf numFmtId="165" fontId="29" fillId="0" borderId="0" xfId="2" applyNumberFormat="1" applyFont="1" applyBorder="1"/>
    <xf numFmtId="165" fontId="5" fillId="0" borderId="3" xfId="2" applyNumberFormat="1" applyFont="1" applyBorder="1" applyAlignment="1">
      <alignment horizontal="center"/>
    </xf>
    <xf numFmtId="165" fontId="5" fillId="4" borderId="2" xfId="2" applyNumberFormat="1" applyFont="1" applyFill="1" applyBorder="1"/>
    <xf numFmtId="165" fontId="5" fillId="0" borderId="14" xfId="2" applyNumberFormat="1" applyFont="1" applyFill="1" applyBorder="1"/>
    <xf numFmtId="165" fontId="29" fillId="0" borderId="15" xfId="2" applyNumberFormat="1" applyFont="1" applyFill="1" applyBorder="1"/>
    <xf numFmtId="0" fontId="29" fillId="0" borderId="0" xfId="2" applyFont="1" applyFill="1" applyBorder="1" applyAlignment="1">
      <alignment horizontal="right"/>
    </xf>
    <xf numFmtId="0" fontId="29" fillId="0" borderId="3" xfId="2" applyFont="1" applyFill="1" applyBorder="1" applyAlignment="1">
      <alignment horizontal="right"/>
    </xf>
    <xf numFmtId="0" fontId="2" fillId="0" borderId="0" xfId="2" applyFill="1" applyBorder="1" applyAlignment="1"/>
    <xf numFmtId="172" fontId="30" fillId="0" borderId="3" xfId="2" applyNumberFormat="1" applyFont="1" applyFill="1" applyBorder="1" applyAlignment="1">
      <alignment horizontal="center"/>
    </xf>
    <xf numFmtId="172" fontId="30" fillId="0" borderId="2" xfId="2" applyNumberFormat="1" applyFont="1" applyFill="1" applyBorder="1"/>
    <xf numFmtId="172" fontId="31" fillId="0" borderId="0" xfId="2" applyNumberFormat="1" applyFont="1" applyBorder="1"/>
    <xf numFmtId="172" fontId="30" fillId="0" borderId="0" xfId="2" applyNumberFormat="1" applyFont="1" applyFill="1" applyBorder="1" applyAlignment="1">
      <alignment horizontal="center"/>
    </xf>
    <xf numFmtId="0" fontId="2" fillId="0" borderId="0" xfId="6" applyFont="1" applyFill="1" applyBorder="1"/>
    <xf numFmtId="0" fontId="2" fillId="0" borderId="0" xfId="6" applyFont="1" applyFill="1" applyBorder="1" applyAlignment="1"/>
    <xf numFmtId="0" fontId="21" fillId="0" borderId="2" xfId="2" applyFont="1" applyFill="1" applyBorder="1" applyAlignment="1">
      <alignment horizontal="right" indent="1"/>
    </xf>
    <xf numFmtId="165" fontId="29" fillId="8" borderId="1" xfId="2" applyNumberFormat="1" applyFont="1" applyFill="1" applyBorder="1" applyAlignment="1">
      <alignment horizontal="center"/>
    </xf>
    <xf numFmtId="165" fontId="2" fillId="0" borderId="0" xfId="2" applyNumberFormat="1" applyFill="1" applyBorder="1"/>
    <xf numFmtId="0" fontId="18" fillId="0" borderId="0" xfId="6" applyFont="1" applyFill="1" applyBorder="1" applyAlignment="1">
      <alignment horizontal="right"/>
    </xf>
    <xf numFmtId="173" fontId="5" fillId="0" borderId="2" xfId="1" applyNumberFormat="1" applyFont="1" applyFill="1" applyBorder="1"/>
    <xf numFmtId="172" fontId="29" fillId="9" borderId="16" xfId="2" applyNumberFormat="1" applyFont="1" applyFill="1" applyBorder="1" applyAlignment="1">
      <alignment horizontal="center"/>
    </xf>
    <xf numFmtId="0" fontId="29" fillId="0" borderId="16" xfId="2" applyFont="1" applyFill="1" applyBorder="1" applyAlignment="1">
      <alignment horizontal="center"/>
    </xf>
    <xf numFmtId="0" fontId="16" fillId="0" borderId="0" xfId="6" applyFont="1" applyFill="1" applyBorder="1"/>
    <xf numFmtId="0" fontId="16" fillId="0" borderId="0" xfId="6" applyFont="1" applyFill="1" applyBorder="1" applyAlignment="1"/>
    <xf numFmtId="165" fontId="19" fillId="0" borderId="0" xfId="2" applyNumberFormat="1" applyFont="1" applyFill="1" applyBorder="1" applyAlignment="1">
      <alignment horizontal="center"/>
    </xf>
    <xf numFmtId="165" fontId="24" fillId="0" borderId="0" xfId="2" applyNumberFormat="1" applyFont="1" applyFill="1" applyBorder="1" applyAlignment="1">
      <alignment horizontal="center"/>
    </xf>
    <xf numFmtId="172" fontId="29" fillId="8" borderId="4" xfId="2" applyNumberFormat="1" applyFont="1" applyFill="1" applyBorder="1" applyAlignment="1">
      <alignment horizontal="center"/>
    </xf>
    <xf numFmtId="165" fontId="30" fillId="0" borderId="2" xfId="2" applyNumberFormat="1" applyFont="1" applyFill="1" applyBorder="1"/>
    <xf numFmtId="170" fontId="5" fillId="4" borderId="2" xfId="2" applyNumberFormat="1" applyFont="1" applyFill="1" applyBorder="1"/>
    <xf numFmtId="170" fontId="5" fillId="5" borderId="2" xfId="2" applyNumberFormat="1" applyFont="1" applyFill="1" applyBorder="1"/>
    <xf numFmtId="170" fontId="5" fillId="0" borderId="2" xfId="2" applyNumberFormat="1" applyFont="1" applyFill="1" applyBorder="1"/>
    <xf numFmtId="0" fontId="2" fillId="0" borderId="0" xfId="6" applyFont="1" applyFill="1" applyBorder="1" applyAlignment="1">
      <alignment horizontal="left" indent="1"/>
    </xf>
    <xf numFmtId="0" fontId="2" fillId="0" borderId="0" xfId="6" applyFont="1" applyFill="1" applyBorder="1" applyAlignment="1">
      <alignment horizontal="left"/>
    </xf>
    <xf numFmtId="0" fontId="13" fillId="0" borderId="0" xfId="2" applyFont="1" applyFill="1" applyBorder="1" applyAlignment="1">
      <alignment horizontal="right" indent="1"/>
    </xf>
    <xf numFmtId="0" fontId="13" fillId="0" borderId="2" xfId="2" applyFont="1" applyFill="1" applyBorder="1" applyAlignment="1">
      <alignment horizontal="right" indent="1"/>
    </xf>
    <xf numFmtId="0" fontId="13" fillId="0" borderId="3" xfId="2" applyFont="1" applyFill="1" applyBorder="1" applyAlignment="1">
      <alignment horizontal="right" indent="1"/>
    </xf>
    <xf numFmtId="9" fontId="5" fillId="0" borderId="0" xfId="5" applyFont="1" applyFill="1" applyBorder="1" applyAlignment="1">
      <alignment horizontal="center"/>
    </xf>
    <xf numFmtId="166" fontId="5" fillId="0" borderId="0" xfId="5" applyNumberFormat="1" applyFont="1" applyFill="1" applyBorder="1" applyAlignment="1">
      <alignment horizontal="right" indent="1"/>
    </xf>
    <xf numFmtId="166" fontId="5" fillId="4" borderId="2" xfId="5" applyNumberFormat="1" applyFont="1" applyFill="1" applyBorder="1" applyAlignment="1">
      <alignment horizontal="right" indent="1"/>
    </xf>
    <xf numFmtId="166" fontId="5" fillId="0" borderId="3" xfId="5" applyNumberFormat="1" applyFont="1" applyFill="1" applyBorder="1" applyAlignment="1">
      <alignment horizontal="right" indent="1"/>
    </xf>
    <xf numFmtId="174" fontId="5" fillId="0" borderId="0" xfId="6" applyNumberFormat="1" applyFont="1" applyFill="1" applyBorder="1"/>
    <xf numFmtId="174" fontId="5" fillId="0" borderId="3" xfId="6" applyNumberFormat="1" applyFont="1" applyFill="1" applyBorder="1"/>
    <xf numFmtId="165" fontId="29" fillId="0" borderId="0" xfId="2" applyNumberFormat="1" applyFont="1" applyFill="1" applyBorder="1" applyAlignment="1">
      <alignment horizontal="left" wrapText="1"/>
    </xf>
    <xf numFmtId="174" fontId="5" fillId="4" borderId="0" xfId="6" applyNumberFormat="1" applyFont="1" applyFill="1" applyBorder="1"/>
    <xf numFmtId="174" fontId="5" fillId="3" borderId="0" xfId="6" applyNumberFormat="1" applyFont="1" applyFill="1" applyBorder="1"/>
    <xf numFmtId="174" fontId="5" fillId="4" borderId="3" xfId="6" applyNumberFormat="1" applyFont="1" applyFill="1" applyBorder="1"/>
    <xf numFmtId="174" fontId="5" fillId="3" borderId="3" xfId="6" applyNumberFormat="1" applyFont="1" applyFill="1" applyBorder="1"/>
    <xf numFmtId="165" fontId="5" fillId="0" borderId="0" xfId="2" applyNumberFormat="1" applyFont="1" applyBorder="1"/>
    <xf numFmtId="166" fontId="5" fillId="4" borderId="1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166" fontId="5" fillId="3" borderId="17" xfId="1" applyNumberFormat="1" applyFont="1" applyFill="1" applyBorder="1" applyAlignment="1">
      <alignment horizontal="center"/>
    </xf>
    <xf numFmtId="166" fontId="5" fillId="4" borderId="5" xfId="1" applyNumberFormat="1" applyFont="1" applyFill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  <xf numFmtId="165" fontId="5" fillId="0" borderId="17" xfId="2" applyNumberFormat="1" applyFont="1" applyBorder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166" fontId="5" fillId="0" borderId="17" xfId="1" applyNumberFormat="1" applyFont="1" applyFill="1" applyBorder="1" applyAlignment="1">
      <alignment horizontal="center"/>
    </xf>
    <xf numFmtId="165" fontId="29" fillId="4" borderId="0" xfId="2" applyNumberFormat="1" applyFont="1" applyFill="1" applyBorder="1" applyAlignment="1">
      <alignment horizontal="left" wrapText="1"/>
    </xf>
    <xf numFmtId="165" fontId="5" fillId="5" borderId="2" xfId="2" applyNumberFormat="1" applyFont="1" applyFill="1" applyBorder="1"/>
    <xf numFmtId="175" fontId="5" fillId="4" borderId="0" xfId="6" applyNumberFormat="1" applyFont="1" applyFill="1" applyBorder="1"/>
    <xf numFmtId="175" fontId="5" fillId="3" borderId="0" xfId="6" applyNumberFormat="1" applyFont="1" applyFill="1" applyBorder="1"/>
    <xf numFmtId="175" fontId="5" fillId="4" borderId="3" xfId="6" applyNumberFormat="1" applyFont="1" applyFill="1" applyBorder="1"/>
    <xf numFmtId="175" fontId="5" fillId="3" borderId="3" xfId="6" applyNumberFormat="1" applyFont="1" applyFill="1" applyBorder="1"/>
    <xf numFmtId="175" fontId="5" fillId="0" borderId="0" xfId="6" applyNumberFormat="1" applyFont="1" applyFill="1" applyBorder="1"/>
    <xf numFmtId="175" fontId="5" fillId="0" borderId="3" xfId="6" applyNumberFormat="1" applyFont="1" applyFill="1" applyBorder="1"/>
    <xf numFmtId="168" fontId="5" fillId="0" borderId="0" xfId="2" applyNumberFormat="1" applyFont="1" applyBorder="1"/>
    <xf numFmtId="0" fontId="4" fillId="0" borderId="0" xfId="7" applyFont="1" applyBorder="1"/>
    <xf numFmtId="176" fontId="5" fillId="0" borderId="0" xfId="2" applyNumberFormat="1" applyFont="1" applyBorder="1"/>
    <xf numFmtId="166" fontId="5" fillId="3" borderId="0" xfId="1" applyNumberFormat="1" applyFont="1" applyFill="1" applyBorder="1"/>
    <xf numFmtId="166" fontId="5" fillId="0" borderId="0" xfId="1" applyNumberFormat="1" applyFont="1" applyFill="1" applyBorder="1"/>
    <xf numFmtId="165" fontId="5" fillId="10" borderId="2" xfId="2" applyNumberFormat="1" applyFont="1" applyFill="1" applyBorder="1"/>
    <xf numFmtId="165" fontId="5" fillId="0" borderId="18" xfId="2" applyNumberFormat="1" applyFont="1" applyFill="1" applyBorder="1"/>
  </cellXfs>
  <cellStyles count="8">
    <cellStyle name="Normal" xfId="0" builtinId="0"/>
    <cellStyle name="Normal 10 2" xfId="6"/>
    <cellStyle name="Normal 204" xfId="2"/>
    <cellStyle name="Normal 204 2" xfId="7"/>
    <cellStyle name="Normal 205" xfId="3"/>
    <cellStyle name="Percent" xfId="1" builtinId="5"/>
    <cellStyle name="Percent 2" xfId="5"/>
    <cellStyle name="STYLE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Mgmt/2018%20Mid-Term%20Rate%20App%20Update/1%20Models/Working%20Models%20-%2010.%20DRO/Master%20Working%20File_RUN_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NEALEB~1\LOCALS~1\Temp\Test%20Co-3465%20TW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savage\Local%20Settings\Temporary%20Internet%20Files\OLK8\CapitalReportBoard%20May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A%20Finance%20-%20NETWORKS\Accounting%20Monthend\Fixed%20Assets\Fixed%20Asset%20Continuity%20Schedule%20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AppData/Local/Microsoft/Windows/Temporary%20Internet%20Files/Content.Outlook/35X58HS2/OPUCN_Detailed_CA_model_RUN_1_(201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Documents/Back%20Ups%20from%20Finance/Accounting%20Monthend/Commentary/Board%20Package%202010%20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maw\Local%20Settings\Temporary%20Internet%20Files\OLKBC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Budgets\Budgets%202014\Departmental\210%20Budget%20201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AppData/Roaming/Microsoft/Excel/Filing_Requirements_Chapter2_Appendices_for%202015%20to%202019%20(BLG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Mgmt/2018%20Mid-Term%20Rate%20App%20Update/1%20Models/Working%20Models%20-%2010.%20DRO/OPUCN_Revenue%20Requirement%20Model%20-%202015%20to%202019_RUN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OE"/>
      <sheetName val="OEB Trial Balance"/>
      <sheetName val="Detail Trial Balance"/>
      <sheetName val="Other Op Rev"/>
      <sheetName val="Internal FS"/>
      <sheetName val="Rev Requirement"/>
      <sheetName val="Labour"/>
      <sheetName val="Labour Summary"/>
      <sheetName val="Inflation"/>
      <sheetName val="Capital"/>
      <sheetName val="Capital (Gross)"/>
      <sheetName val="TaxCalc"/>
      <sheetName val="Subs&amp;Cons "/>
      <sheetName val="DistRev&amp;COP&amp;LoadFcst "/>
      <sheetName val="Rate Summary"/>
      <sheetName val="Funding &amp; Interest"/>
      <sheetName val="OM&amp;A Programs - Ch 2 App 2-JC"/>
      <sheetName val="Load Forecast Summary"/>
      <sheetName val="Data for OEB CA Model"/>
      <sheetName val="Data for PILS Model"/>
      <sheetName val="Data for Rate Design Model"/>
      <sheetName val="Tax Adj's for Rev Reqt Model"/>
      <sheetName val="FA Data for Rev Reqt Model"/>
      <sheetName val="Funding Data for Rev Reqt Model"/>
      <sheetName val="Data for OEB RRWF"/>
      <sheetName val="Capital Plan Data"/>
      <sheetName val="Capital Plan Data (Gross)"/>
      <sheetName val="Depreciation Assets at Dec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(H)"/>
      <sheetName val="Main Menu"/>
      <sheetName val="User Info (H)"/>
      <sheetName val="Client Profile"/>
      <sheetName val="Instructions"/>
      <sheetName val="Index"/>
      <sheetName val="Forms"/>
      <sheetName val="CT Lead"/>
      <sheetName val="FT Lead"/>
      <sheetName val="Tax Prov"/>
      <sheetName val="FS Notes"/>
      <sheetName val="Rate table"/>
      <sheetName val="Rates (H)"/>
      <sheetName val="CT Cont"/>
      <sheetName val="FTA"/>
      <sheetName val="FT Sch"/>
      <sheetName val="Cushion"/>
      <sheetName val="Filed-Provided"/>
      <sheetName val="Assessments"/>
      <sheetName val="Fixed Assets"/>
      <sheetName val="SRED"/>
      <sheetName val="Gen Ledger"/>
      <sheetName val="Journal entries"/>
      <sheetName val="Free Form"/>
      <sheetName val="SBD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</sheetNames>
    <sheetDataSet>
      <sheetData sheetId="0"/>
      <sheetData sheetId="1"/>
      <sheetData sheetId="2"/>
      <sheetData sheetId="3">
        <row r="2">
          <cell r="C2" t="str">
            <v>Test Co</v>
          </cell>
        </row>
        <row r="3">
          <cell r="I3" t="str">
            <v>Fraser</v>
          </cell>
        </row>
        <row r="5">
          <cell r="C5">
            <v>37621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Allocations"/>
    </sheetNames>
    <sheetDataSet>
      <sheetData sheetId="0" refreshError="1"/>
      <sheetData sheetId="1" refreshError="1">
        <row r="4">
          <cell r="A4" t="str">
            <v>C04-104</v>
          </cell>
          <cell r="B4">
            <v>468.19</v>
          </cell>
        </row>
        <row r="5">
          <cell r="A5" t="str">
            <v>C04-105</v>
          </cell>
          <cell r="B5">
            <v>176.84</v>
          </cell>
        </row>
        <row r="6">
          <cell r="A6" t="str">
            <v>C04-112</v>
          </cell>
          <cell r="B6">
            <v>1150.18</v>
          </cell>
        </row>
        <row r="7">
          <cell r="A7" t="str">
            <v>C05-105</v>
          </cell>
          <cell r="B7">
            <v>149.51</v>
          </cell>
        </row>
        <row r="8">
          <cell r="A8" t="str">
            <v>C05-108</v>
          </cell>
          <cell r="B8">
            <v>87.47</v>
          </cell>
        </row>
        <row r="9">
          <cell r="A9" t="str">
            <v>C05-109</v>
          </cell>
          <cell r="B9">
            <v>1262.3800000000001</v>
          </cell>
        </row>
        <row r="10">
          <cell r="A10" t="str">
            <v>C05-113</v>
          </cell>
          <cell r="B10">
            <v>545.53</v>
          </cell>
        </row>
        <row r="11">
          <cell r="A11" t="str">
            <v>C05-120</v>
          </cell>
          <cell r="B11">
            <v>1963.88</v>
          </cell>
        </row>
        <row r="12">
          <cell r="A12" t="str">
            <v>C06-100</v>
          </cell>
          <cell r="B12">
            <v>972.82</v>
          </cell>
        </row>
        <row r="13">
          <cell r="A13" t="str">
            <v>C06-101</v>
          </cell>
          <cell r="B13">
            <v>232.64</v>
          </cell>
        </row>
        <row r="14">
          <cell r="A14" t="str">
            <v>C06-103</v>
          </cell>
          <cell r="B14">
            <v>3355.12</v>
          </cell>
        </row>
        <row r="15">
          <cell r="A15" t="str">
            <v>C06-105</v>
          </cell>
          <cell r="B15">
            <v>1688.35</v>
          </cell>
        </row>
        <row r="16">
          <cell r="A16" t="str">
            <v>C06-108</v>
          </cell>
          <cell r="B16">
            <v>1875.13</v>
          </cell>
        </row>
        <row r="17">
          <cell r="A17" t="str">
            <v>C06-112</v>
          </cell>
          <cell r="B17">
            <v>91.8</v>
          </cell>
        </row>
        <row r="18">
          <cell r="A18" t="str">
            <v>C06-205</v>
          </cell>
          <cell r="B18">
            <v>0</v>
          </cell>
        </row>
        <row r="19">
          <cell r="A19" t="str">
            <v>C07-100</v>
          </cell>
          <cell r="B19">
            <v>2854.85</v>
          </cell>
        </row>
        <row r="20">
          <cell r="A20" t="str">
            <v>C07-103</v>
          </cell>
          <cell r="B20">
            <v>1848.66</v>
          </cell>
        </row>
        <row r="21">
          <cell r="A21" t="str">
            <v>C07-107</v>
          </cell>
          <cell r="B21">
            <v>204.37</v>
          </cell>
        </row>
        <row r="22">
          <cell r="A22" t="str">
            <v>C07-109</v>
          </cell>
          <cell r="B22">
            <v>422.43</v>
          </cell>
        </row>
        <row r="23">
          <cell r="A23" t="str">
            <v>C07-201</v>
          </cell>
          <cell r="B23">
            <v>21210.38</v>
          </cell>
        </row>
        <row r="24">
          <cell r="A24" t="str">
            <v>C07-206</v>
          </cell>
          <cell r="B24">
            <v>141845.1</v>
          </cell>
        </row>
        <row r="25">
          <cell r="A25" t="str">
            <v>C07-429</v>
          </cell>
          <cell r="B25">
            <v>348.72</v>
          </cell>
        </row>
        <row r="26">
          <cell r="A26" t="str">
            <v>C07-774</v>
          </cell>
          <cell r="B26">
            <v>213.88</v>
          </cell>
        </row>
        <row r="27">
          <cell r="A27" t="str">
            <v>C07-776</v>
          </cell>
          <cell r="B27">
            <v>3946.66</v>
          </cell>
        </row>
        <row r="28">
          <cell r="A28" t="str">
            <v>C07-901</v>
          </cell>
          <cell r="B28">
            <v>0</v>
          </cell>
        </row>
        <row r="29">
          <cell r="A29" t="str">
            <v>C08-100</v>
          </cell>
          <cell r="B29">
            <v>2190.66</v>
          </cell>
        </row>
        <row r="30">
          <cell r="A30" t="str">
            <v>C08-101</v>
          </cell>
          <cell r="B30">
            <v>14.34</v>
          </cell>
        </row>
        <row r="31">
          <cell r="A31" t="str">
            <v>C08-102</v>
          </cell>
          <cell r="B31">
            <v>2772.97</v>
          </cell>
        </row>
        <row r="32">
          <cell r="A32" t="str">
            <v>C08-104</v>
          </cell>
          <cell r="B32">
            <v>2925.1</v>
          </cell>
        </row>
        <row r="33">
          <cell r="A33" t="str">
            <v>C08-105</v>
          </cell>
          <cell r="B33">
            <v>30454.46</v>
          </cell>
        </row>
        <row r="34">
          <cell r="A34" t="str">
            <v>C08-106</v>
          </cell>
          <cell r="B34">
            <v>0</v>
          </cell>
        </row>
        <row r="35">
          <cell r="A35" t="str">
            <v>C08-200</v>
          </cell>
          <cell r="B35">
            <v>924.16</v>
          </cell>
        </row>
        <row r="36">
          <cell r="A36" t="str">
            <v>C08-205</v>
          </cell>
          <cell r="B36">
            <v>0</v>
          </cell>
        </row>
        <row r="37">
          <cell r="A37" t="str">
            <v>C08-207</v>
          </cell>
          <cell r="B37">
            <v>7095.94</v>
          </cell>
        </row>
        <row r="38">
          <cell r="A38" t="str">
            <v>C08-208</v>
          </cell>
          <cell r="B38">
            <v>56451.12</v>
          </cell>
        </row>
        <row r="39">
          <cell r="A39" t="str">
            <v>C08-210</v>
          </cell>
          <cell r="B39">
            <v>330.75</v>
          </cell>
        </row>
        <row r="40">
          <cell r="A40" t="str">
            <v>C08-214</v>
          </cell>
          <cell r="B40">
            <v>88316.880000000048</v>
          </cell>
        </row>
        <row r="41">
          <cell r="A41" t="str">
            <v>C08-215</v>
          </cell>
          <cell r="B41">
            <v>14.79</v>
          </cell>
        </row>
        <row r="42">
          <cell r="A42" t="str">
            <v>C08-216</v>
          </cell>
          <cell r="B42">
            <v>17610.61</v>
          </cell>
        </row>
        <row r="43">
          <cell r="A43" t="str">
            <v>C08-217</v>
          </cell>
          <cell r="B43">
            <v>1486.24</v>
          </cell>
        </row>
        <row r="44">
          <cell r="A44" t="str">
            <v>C08-218</v>
          </cell>
          <cell r="B44">
            <v>14651.34</v>
          </cell>
        </row>
        <row r="45">
          <cell r="A45" t="str">
            <v>C08-220</v>
          </cell>
          <cell r="B45">
            <v>3808.63</v>
          </cell>
        </row>
        <row r="46">
          <cell r="A46" t="str">
            <v>C08-222</v>
          </cell>
          <cell r="B46">
            <v>87642.83</v>
          </cell>
        </row>
        <row r="47">
          <cell r="A47" t="str">
            <v>C08-225</v>
          </cell>
          <cell r="B47">
            <v>146401.69</v>
          </cell>
        </row>
        <row r="48">
          <cell r="A48" t="str">
            <v>C08-235</v>
          </cell>
          <cell r="B48">
            <v>-33498.239999999998</v>
          </cell>
        </row>
        <row r="49">
          <cell r="A49" t="str">
            <v>C08-240</v>
          </cell>
          <cell r="B49">
            <v>792</v>
          </cell>
        </row>
        <row r="50">
          <cell r="A50" t="str">
            <v>C08-243</v>
          </cell>
          <cell r="B50">
            <v>-3264.53</v>
          </cell>
        </row>
        <row r="51">
          <cell r="A51" t="str">
            <v>C08-244</v>
          </cell>
          <cell r="B51">
            <v>75</v>
          </cell>
        </row>
        <row r="52">
          <cell r="A52" t="str">
            <v>C08-272</v>
          </cell>
          <cell r="B52">
            <v>6200.01</v>
          </cell>
        </row>
        <row r="53">
          <cell r="A53" t="str">
            <v>C08-290</v>
          </cell>
          <cell r="B53">
            <v>121.03</v>
          </cell>
        </row>
        <row r="54">
          <cell r="A54" t="str">
            <v>C08-305</v>
          </cell>
          <cell r="B54">
            <v>579.26</v>
          </cell>
        </row>
        <row r="55">
          <cell r="A55" t="str">
            <v>C08-357</v>
          </cell>
          <cell r="B55">
            <v>16544.259999999998</v>
          </cell>
        </row>
        <row r="56">
          <cell r="A56" t="str">
            <v>C08-358</v>
          </cell>
          <cell r="B56">
            <v>11820.19</v>
          </cell>
        </row>
        <row r="57">
          <cell r="A57" t="str">
            <v>C08-359</v>
          </cell>
          <cell r="B57">
            <v>9840.43</v>
          </cell>
        </row>
        <row r="58">
          <cell r="A58" t="str">
            <v>C08-360</v>
          </cell>
          <cell r="B58">
            <v>55498.34</v>
          </cell>
        </row>
        <row r="59">
          <cell r="A59" t="str">
            <v>C08-369</v>
          </cell>
          <cell r="B59">
            <v>4146.8999999999996</v>
          </cell>
        </row>
        <row r="60">
          <cell r="A60" t="str">
            <v>C08-378</v>
          </cell>
          <cell r="B60">
            <v>73.53</v>
          </cell>
        </row>
        <row r="61">
          <cell r="A61" t="str">
            <v>C08-380</v>
          </cell>
          <cell r="B61">
            <v>0</v>
          </cell>
        </row>
        <row r="62">
          <cell r="A62" t="str">
            <v>C08-448</v>
          </cell>
          <cell r="B62">
            <v>2686.96</v>
          </cell>
        </row>
        <row r="63">
          <cell r="A63" t="str">
            <v>C08-600</v>
          </cell>
          <cell r="B63">
            <v>121.5</v>
          </cell>
        </row>
        <row r="64">
          <cell r="A64" t="str">
            <v>C08-605</v>
          </cell>
          <cell r="B64">
            <v>0</v>
          </cell>
        </row>
        <row r="65">
          <cell r="A65" t="str">
            <v>C08-757</v>
          </cell>
          <cell r="B65">
            <v>631.73</v>
          </cell>
        </row>
        <row r="66">
          <cell r="A66" t="str">
            <v>C08-759</v>
          </cell>
          <cell r="B66">
            <v>5593.84</v>
          </cell>
        </row>
        <row r="67">
          <cell r="A67" t="str">
            <v>C09-200</v>
          </cell>
          <cell r="B67">
            <v>234688.71999999939</v>
          </cell>
        </row>
        <row r="68">
          <cell r="A68" t="str">
            <v>C09-208</v>
          </cell>
          <cell r="B68">
            <v>46769.95</v>
          </cell>
        </row>
        <row r="69">
          <cell r="A69" t="str">
            <v>C09-230</v>
          </cell>
          <cell r="B69">
            <v>22926.97</v>
          </cell>
        </row>
        <row r="70">
          <cell r="A70" t="str">
            <v>C09-235</v>
          </cell>
          <cell r="B70">
            <v>31497.37</v>
          </cell>
        </row>
        <row r="71">
          <cell r="A71" t="str">
            <v>C09-240</v>
          </cell>
          <cell r="B71">
            <v>55585.61</v>
          </cell>
        </row>
        <row r="72">
          <cell r="A72" t="str">
            <v>C09-241</v>
          </cell>
          <cell r="B72">
            <v>1097.82</v>
          </cell>
        </row>
        <row r="73">
          <cell r="A73" t="str">
            <v>C09-242</v>
          </cell>
          <cell r="B73">
            <v>23634.76</v>
          </cell>
        </row>
        <row r="74">
          <cell r="A74" t="str">
            <v>C09-243</v>
          </cell>
          <cell r="B74">
            <v>79014.150000000052</v>
          </cell>
        </row>
        <row r="75">
          <cell r="A75" t="str">
            <v>C09-244</v>
          </cell>
          <cell r="B75">
            <v>33787.11</v>
          </cell>
        </row>
        <row r="76">
          <cell r="A76" t="str">
            <v>C09-274</v>
          </cell>
          <cell r="B76">
            <v>48717.62</v>
          </cell>
        </row>
        <row r="77">
          <cell r="A77" t="str">
            <v>C09-281</v>
          </cell>
          <cell r="B77">
            <v>16913.16</v>
          </cell>
        </row>
        <row r="78">
          <cell r="A78" t="str">
            <v>C09-285</v>
          </cell>
          <cell r="B78">
            <v>42940.160000000003</v>
          </cell>
        </row>
        <row r="79">
          <cell r="A79" t="str">
            <v>C09-287</v>
          </cell>
          <cell r="B79">
            <v>60.13</v>
          </cell>
        </row>
        <row r="80">
          <cell r="A80" t="str">
            <v>C09-305</v>
          </cell>
          <cell r="B80">
            <v>58.76</v>
          </cell>
        </row>
        <row r="81">
          <cell r="A81" t="str">
            <v>C09-308</v>
          </cell>
          <cell r="B81">
            <v>1275.19</v>
          </cell>
        </row>
        <row r="82">
          <cell r="A82" t="str">
            <v>C09-327</v>
          </cell>
          <cell r="B82">
            <v>1147.45</v>
          </cell>
        </row>
        <row r="83">
          <cell r="A83" t="str">
            <v>C09-328</v>
          </cell>
          <cell r="B83">
            <v>957.9</v>
          </cell>
        </row>
        <row r="84">
          <cell r="A84" t="str">
            <v>C09-340</v>
          </cell>
          <cell r="B84">
            <v>11115.92</v>
          </cell>
        </row>
        <row r="85">
          <cell r="A85" t="str">
            <v>C09-341</v>
          </cell>
          <cell r="B85">
            <v>11103.59</v>
          </cell>
        </row>
        <row r="86">
          <cell r="A86" t="str">
            <v>C09-342</v>
          </cell>
          <cell r="B86">
            <v>2433.86</v>
          </cell>
        </row>
        <row r="87">
          <cell r="A87" t="str">
            <v>C09-343</v>
          </cell>
          <cell r="B87">
            <v>603.9</v>
          </cell>
        </row>
        <row r="88">
          <cell r="A88" t="str">
            <v>C09-347</v>
          </cell>
          <cell r="B88">
            <v>15767.4</v>
          </cell>
        </row>
        <row r="89">
          <cell r="A89" t="str">
            <v>C09-348</v>
          </cell>
          <cell r="B89">
            <v>3937.34</v>
          </cell>
        </row>
        <row r="90">
          <cell r="A90" t="str">
            <v>C09-600</v>
          </cell>
          <cell r="B90">
            <v>11397.02</v>
          </cell>
        </row>
        <row r="91">
          <cell r="A91" t="str">
            <v>C09-605</v>
          </cell>
          <cell r="B91">
            <v>21733.21</v>
          </cell>
        </row>
        <row r="92">
          <cell r="A92" t="str">
            <v>C09-610</v>
          </cell>
          <cell r="B92">
            <v>7966.88</v>
          </cell>
        </row>
        <row r="93">
          <cell r="A93" t="str">
            <v>C09-750</v>
          </cell>
          <cell r="B93">
            <v>7395.33</v>
          </cell>
        </row>
        <row r="94">
          <cell r="A94" t="str">
            <v>C09-751</v>
          </cell>
          <cell r="B94">
            <v>42.02</v>
          </cell>
        </row>
        <row r="95">
          <cell r="A95" t="str">
            <v>S09-510</v>
          </cell>
          <cell r="B95">
            <v>95.88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A Continuity Schedule 2010"/>
    </sheetNames>
    <sheetDataSet>
      <sheetData sheetId="0">
        <row r="1">
          <cell r="A1" t="str">
            <v>Instructions :</v>
          </cell>
        </row>
        <row r="2">
          <cell r="A2" t="str">
            <v>1. Go to column AA, and clear contents of previous month's data (choose 'yes' when asked if you want to delete the query)</v>
          </cell>
        </row>
        <row r="3">
          <cell r="A3" t="str">
            <v>2. From Data menu, select 'existing connections', pick drop down box for 'connection files on the network'. If 'no connections found', select</v>
          </cell>
        </row>
        <row r="4">
          <cell r="A4" t="str">
            <v xml:space="preserve">     the box 'browse for more', select required month and hit 'open'. [Queries are located at: J:\Finance\A Finance - NETWORKS\IESO &amp; Regulatory Accounting\Regulatory Accounting]</v>
          </cell>
        </row>
        <row r="5">
          <cell r="A5" t="str">
            <v xml:space="preserve">     Choose cell AA1 to send data to and hit 'ok'. Then copy first 2 columns of data and paste special values to appropriate column below.</v>
          </cell>
        </row>
        <row r="6">
          <cell r="A6" t="str">
            <v>3. The individual tabs (eg 1580 WMS) pick up the data from these columns.</v>
          </cell>
        </row>
        <row r="8">
          <cell r="A8" t="str">
            <v>Account</v>
          </cell>
          <cell r="B8" t="str">
            <v>JAN 2010</v>
          </cell>
          <cell r="C8" t="str">
            <v>Account</v>
          </cell>
          <cell r="D8" t="str">
            <v>FEB 2010</v>
          </cell>
          <cell r="E8" t="str">
            <v>Account</v>
          </cell>
          <cell r="F8" t="str">
            <v>MAR 2010</v>
          </cell>
          <cell r="G8" t="str">
            <v>Account</v>
          </cell>
          <cell r="H8" t="str">
            <v>APR 2010</v>
          </cell>
          <cell r="I8" t="str">
            <v>Account</v>
          </cell>
          <cell r="J8" t="str">
            <v>MAY 2010</v>
          </cell>
          <cell r="K8" t="str">
            <v>Account</v>
          </cell>
          <cell r="L8" t="str">
            <v>JUN 2010</v>
          </cell>
          <cell r="M8" t="str">
            <v>Account</v>
          </cell>
          <cell r="N8" t="str">
            <v>JUL 2010</v>
          </cell>
          <cell r="O8" t="str">
            <v>Account</v>
          </cell>
          <cell r="P8" t="str">
            <v>AUG 2010</v>
          </cell>
          <cell r="Q8" t="str">
            <v>Account</v>
          </cell>
          <cell r="R8" t="str">
            <v>SEP 2010</v>
          </cell>
          <cell r="S8" t="str">
            <v>Account</v>
          </cell>
          <cell r="T8" t="str">
            <v>OCT 2010</v>
          </cell>
          <cell r="U8" t="str">
            <v>Account</v>
          </cell>
          <cell r="V8" t="str">
            <v>NOV 2010</v>
          </cell>
          <cell r="W8" t="str">
            <v>Account</v>
          </cell>
          <cell r="X8" t="str">
            <v>DEC 2010</v>
          </cell>
        </row>
        <row r="9">
          <cell r="A9" t="str">
            <v>100-1001-10</v>
          </cell>
          <cell r="B9">
            <v>-2810837.98</v>
          </cell>
          <cell r="C9" t="str">
            <v>100-1001-10</v>
          </cell>
          <cell r="D9">
            <v>-2112295.9700000002</v>
          </cell>
          <cell r="E9" t="str">
            <v>100-1001-10</v>
          </cell>
          <cell r="F9">
            <v>-2319435.2599999998</v>
          </cell>
          <cell r="G9" t="str">
            <v>100-1001-10</v>
          </cell>
          <cell r="H9">
            <v>-1975132.95</v>
          </cell>
          <cell r="I9" t="str">
            <v>100-1001-10</v>
          </cell>
          <cell r="J9">
            <v>-2225332.85</v>
          </cell>
          <cell r="K9" t="str">
            <v>100-1001-10</v>
          </cell>
          <cell r="L9">
            <v>-3453335.63</v>
          </cell>
          <cell r="M9" t="str">
            <v>100-1001-10</v>
          </cell>
          <cell r="N9">
            <v>-4406985.83</v>
          </cell>
          <cell r="O9" t="str">
            <v>100-1001-10</v>
          </cell>
          <cell r="P9">
            <v>-3585093.25</v>
          </cell>
          <cell r="Q9" t="str">
            <v>100-1001-10</v>
          </cell>
          <cell r="R9">
            <v>-3747334.3</v>
          </cell>
          <cell r="S9" t="str">
            <v>100-1001-10</v>
          </cell>
          <cell r="T9">
            <v>-3826582.4</v>
          </cell>
          <cell r="U9" t="str">
            <v>100-1001-10</v>
          </cell>
          <cell r="V9">
            <v>-2587282.83</v>
          </cell>
          <cell r="W9" t="str">
            <v>100-1001-10</v>
          </cell>
          <cell r="X9">
            <v>-2534263.46</v>
          </cell>
        </row>
        <row r="10">
          <cell r="A10" t="str">
            <v>100-1002-10</v>
          </cell>
          <cell r="B10">
            <v>156378.38</v>
          </cell>
          <cell r="C10" t="str">
            <v>100-1002-10</v>
          </cell>
          <cell r="D10">
            <v>1712206.66</v>
          </cell>
          <cell r="E10" t="str">
            <v>100-1002-10</v>
          </cell>
          <cell r="F10">
            <v>5986553.8200000003</v>
          </cell>
          <cell r="G10" t="str">
            <v>100-1002-10</v>
          </cell>
          <cell r="H10">
            <v>810686.52</v>
          </cell>
          <cell r="I10" t="str">
            <v>100-1002-10</v>
          </cell>
          <cell r="J10">
            <v>7269128.3799999999</v>
          </cell>
          <cell r="K10" t="str">
            <v>100-1002-10</v>
          </cell>
          <cell r="L10">
            <v>337681.55</v>
          </cell>
          <cell r="M10" t="str">
            <v>100-1002-10</v>
          </cell>
          <cell r="N10">
            <v>2194544.1</v>
          </cell>
          <cell r="O10" t="str">
            <v>100-1002-10</v>
          </cell>
          <cell r="P10">
            <v>2207404.4300000002</v>
          </cell>
          <cell r="Q10" t="str">
            <v>100-1002-10</v>
          </cell>
          <cell r="R10">
            <v>3069318.85</v>
          </cell>
          <cell r="S10" t="str">
            <v>100-1002-10</v>
          </cell>
          <cell r="T10">
            <v>6107167.4000000004</v>
          </cell>
          <cell r="U10" t="str">
            <v>100-1002-10</v>
          </cell>
          <cell r="V10">
            <v>1795401.9</v>
          </cell>
          <cell r="W10" t="str">
            <v>100-1002-10</v>
          </cell>
          <cell r="X10">
            <v>2173927.83</v>
          </cell>
        </row>
        <row r="11">
          <cell r="A11" t="str">
            <v>100-1075-10</v>
          </cell>
          <cell r="B11">
            <v>2167.56</v>
          </cell>
          <cell r="C11" t="str">
            <v>100-1075-10</v>
          </cell>
          <cell r="D11">
            <v>2167.56</v>
          </cell>
          <cell r="E11" t="str">
            <v>100-1075-10</v>
          </cell>
          <cell r="F11">
            <v>2167.56</v>
          </cell>
          <cell r="G11" t="str">
            <v>100-1075-10</v>
          </cell>
          <cell r="H11">
            <v>2167.56</v>
          </cell>
          <cell r="I11" t="str">
            <v>100-1075-10</v>
          </cell>
          <cell r="J11">
            <v>2167.56</v>
          </cell>
          <cell r="K11" t="str">
            <v>100-1004-10</v>
          </cell>
          <cell r="L11">
            <v>61826.82</v>
          </cell>
          <cell r="M11" t="str">
            <v>100-1004-10</v>
          </cell>
          <cell r="N11">
            <v>87835.95</v>
          </cell>
          <cell r="O11" t="str">
            <v>100-1004-10</v>
          </cell>
          <cell r="P11">
            <v>-2295.84</v>
          </cell>
          <cell r="Q11" t="str">
            <v>100-1004-10</v>
          </cell>
          <cell r="R11">
            <v>226568.44</v>
          </cell>
          <cell r="S11" t="str">
            <v>100-1004-10</v>
          </cell>
          <cell r="T11">
            <v>204795.62</v>
          </cell>
          <cell r="U11" t="str">
            <v>100-1004-10</v>
          </cell>
          <cell r="V11">
            <v>-115932.72</v>
          </cell>
          <cell r="W11" t="str">
            <v>100-1004-10</v>
          </cell>
          <cell r="X11">
            <v>-212038.65</v>
          </cell>
        </row>
        <row r="12">
          <cell r="A12" t="str">
            <v>100-1080-10</v>
          </cell>
          <cell r="B12">
            <v>3098442.29</v>
          </cell>
          <cell r="C12" t="str">
            <v>100-1080-10</v>
          </cell>
          <cell r="D12">
            <v>185312.77</v>
          </cell>
          <cell r="E12" t="str">
            <v>100-1080-10</v>
          </cell>
          <cell r="F12">
            <v>-2516585.0099999998</v>
          </cell>
          <cell r="G12" t="str">
            <v>100-1080-10</v>
          </cell>
          <cell r="H12">
            <v>627173.12</v>
          </cell>
          <cell r="I12" t="str">
            <v>100-1080-10</v>
          </cell>
          <cell r="J12">
            <v>-881585.84</v>
          </cell>
          <cell r="K12" t="str">
            <v>100-1075-10</v>
          </cell>
          <cell r="L12">
            <v>2167.56</v>
          </cell>
          <cell r="M12" t="str">
            <v>100-1075-10</v>
          </cell>
          <cell r="N12">
            <v>2167.56</v>
          </cell>
          <cell r="O12" t="str">
            <v>100-1075-10</v>
          </cell>
          <cell r="P12">
            <v>2167.56</v>
          </cell>
          <cell r="Q12" t="str">
            <v>100-1075-10</v>
          </cell>
          <cell r="R12">
            <v>2167.56</v>
          </cell>
          <cell r="S12" t="str">
            <v>100-1075-10</v>
          </cell>
          <cell r="T12">
            <v>112893.3</v>
          </cell>
          <cell r="U12" t="str">
            <v>100-1075-10</v>
          </cell>
          <cell r="V12">
            <v>5023.34</v>
          </cell>
          <cell r="W12" t="str">
            <v>100-1075-10</v>
          </cell>
          <cell r="X12">
            <v>5023.34</v>
          </cell>
        </row>
        <row r="13">
          <cell r="A13" t="str">
            <v>100-1081-10</v>
          </cell>
          <cell r="B13">
            <v>-42195.54</v>
          </cell>
          <cell r="C13" t="str">
            <v>100-1081-10</v>
          </cell>
          <cell r="D13">
            <v>80761.23</v>
          </cell>
          <cell r="E13" t="str">
            <v>100-1081-10</v>
          </cell>
          <cell r="F13">
            <v>77600.08</v>
          </cell>
          <cell r="G13" t="str">
            <v>100-1081-10</v>
          </cell>
          <cell r="H13">
            <v>-20353.12</v>
          </cell>
          <cell r="I13" t="str">
            <v>100-1081-10</v>
          </cell>
          <cell r="J13">
            <v>87479.62</v>
          </cell>
          <cell r="K13" t="str">
            <v>100-1080-10</v>
          </cell>
          <cell r="L13">
            <v>-267486.5</v>
          </cell>
          <cell r="M13" t="str">
            <v>100-1080-10</v>
          </cell>
          <cell r="N13">
            <v>-290857.21999999997</v>
          </cell>
          <cell r="O13" t="str">
            <v>100-1080-10</v>
          </cell>
          <cell r="P13">
            <v>837866.69</v>
          </cell>
          <cell r="Q13" t="str">
            <v>100-1080-10</v>
          </cell>
          <cell r="R13">
            <v>-218491.92</v>
          </cell>
          <cell r="S13" t="str">
            <v>100-1080-10</v>
          </cell>
          <cell r="T13">
            <v>-543826.19999999995</v>
          </cell>
          <cell r="U13" t="str">
            <v>100-1080-10</v>
          </cell>
          <cell r="V13">
            <v>-300343.5</v>
          </cell>
          <cell r="W13" t="str">
            <v>100-1080-10</v>
          </cell>
          <cell r="X13">
            <v>897869.26</v>
          </cell>
        </row>
        <row r="14">
          <cell r="A14" t="str">
            <v>100-1084-10</v>
          </cell>
          <cell r="B14">
            <v>125</v>
          </cell>
          <cell r="C14" t="str">
            <v>100-1084-10</v>
          </cell>
          <cell r="D14">
            <v>4175</v>
          </cell>
          <cell r="E14" t="str">
            <v>100-1084-10</v>
          </cell>
          <cell r="F14">
            <v>975</v>
          </cell>
          <cell r="G14" t="str">
            <v>100-1084-10</v>
          </cell>
          <cell r="H14">
            <v>2700</v>
          </cell>
          <cell r="I14" t="str">
            <v>100-1084-10</v>
          </cell>
          <cell r="J14">
            <v>-8875</v>
          </cell>
          <cell r="K14" t="str">
            <v>100-1081-10</v>
          </cell>
          <cell r="L14">
            <v>124078.72</v>
          </cell>
          <cell r="M14" t="str">
            <v>100-1081-10</v>
          </cell>
          <cell r="N14">
            <v>-4279.13</v>
          </cell>
          <cell r="O14" t="str">
            <v>100-1081-10</v>
          </cell>
          <cell r="P14">
            <v>219360.53</v>
          </cell>
          <cell r="Q14" t="str">
            <v>100-1081-10</v>
          </cell>
          <cell r="R14">
            <v>-94023.51</v>
          </cell>
          <cell r="S14" t="str">
            <v>100-1081-10</v>
          </cell>
          <cell r="T14">
            <v>-100642.53</v>
          </cell>
          <cell r="U14" t="str">
            <v>100-1081-10</v>
          </cell>
          <cell r="V14">
            <v>-85114.92</v>
          </cell>
          <cell r="W14" t="str">
            <v>100-1081-10</v>
          </cell>
          <cell r="X14">
            <v>38496.300000000003</v>
          </cell>
        </row>
        <row r="15">
          <cell r="A15" t="str">
            <v>100-1087-10</v>
          </cell>
          <cell r="B15">
            <v>37.590000000000003</v>
          </cell>
          <cell r="C15" t="str">
            <v>100-1087-10</v>
          </cell>
          <cell r="D15">
            <v>43.64</v>
          </cell>
          <cell r="E15" t="str">
            <v>100-1087-10</v>
          </cell>
          <cell r="F15">
            <v>-56.54</v>
          </cell>
          <cell r="G15" t="str">
            <v>100-1087-10</v>
          </cell>
          <cell r="H15">
            <v>-253.28</v>
          </cell>
          <cell r="I15" t="str">
            <v>100-1087-10</v>
          </cell>
          <cell r="J15">
            <v>228.59</v>
          </cell>
          <cell r="K15" t="str">
            <v>100-1084-10</v>
          </cell>
          <cell r="L15">
            <v>25</v>
          </cell>
          <cell r="M15" t="str">
            <v>100-1084-10</v>
          </cell>
          <cell r="N15">
            <v>6475</v>
          </cell>
          <cell r="O15" t="str">
            <v>100-1084-10</v>
          </cell>
          <cell r="P15">
            <v>4125</v>
          </cell>
          <cell r="Q15" t="str">
            <v>100-1084-10</v>
          </cell>
          <cell r="R15">
            <v>3575</v>
          </cell>
          <cell r="S15" t="str">
            <v>100-1084-10</v>
          </cell>
          <cell r="T15">
            <v>4650</v>
          </cell>
          <cell r="U15" t="str">
            <v>100-1084-10</v>
          </cell>
          <cell r="V15">
            <v>5200</v>
          </cell>
          <cell r="W15" t="str">
            <v>100-1084-10</v>
          </cell>
          <cell r="X15">
            <v>2525</v>
          </cell>
        </row>
        <row r="16">
          <cell r="A16" t="str">
            <v>100-1091-10</v>
          </cell>
          <cell r="B16">
            <v>960.74</v>
          </cell>
          <cell r="C16" t="str">
            <v>100-1090-10</v>
          </cell>
          <cell r="D16">
            <v>1496.58</v>
          </cell>
          <cell r="E16" t="str">
            <v>100-1110-10</v>
          </cell>
          <cell r="F16">
            <v>28864.639999999999</v>
          </cell>
          <cell r="G16" t="str">
            <v>100-1092-10</v>
          </cell>
          <cell r="H16">
            <v>12.51</v>
          </cell>
          <cell r="I16" t="str">
            <v>100-1092-10</v>
          </cell>
          <cell r="J16">
            <v>57.63</v>
          </cell>
          <cell r="K16" t="str">
            <v>100-1087-10</v>
          </cell>
          <cell r="L16">
            <v>0</v>
          </cell>
          <cell r="M16" t="str">
            <v>100-1090-10</v>
          </cell>
          <cell r="N16">
            <v>-1496.58</v>
          </cell>
          <cell r="O16" t="str">
            <v>100-1091-10</v>
          </cell>
          <cell r="P16">
            <v>-184035.39</v>
          </cell>
          <cell r="Q16" t="str">
            <v>100-1092-10</v>
          </cell>
          <cell r="R16">
            <v>7.02</v>
          </cell>
          <cell r="S16" t="str">
            <v>100-1110-10</v>
          </cell>
          <cell r="T16">
            <v>-609729.79</v>
          </cell>
          <cell r="U16" t="str">
            <v>100-1090-10</v>
          </cell>
          <cell r="V16">
            <v>12336</v>
          </cell>
          <cell r="W16" t="str">
            <v>100-1090-10</v>
          </cell>
          <cell r="X16">
            <v>-12336.02</v>
          </cell>
        </row>
        <row r="17">
          <cell r="A17" t="str">
            <v>100-1110-10</v>
          </cell>
          <cell r="B17">
            <v>-175759.03</v>
          </cell>
          <cell r="C17" t="str">
            <v>100-1091-10</v>
          </cell>
          <cell r="D17">
            <v>891.39</v>
          </cell>
          <cell r="E17" t="str">
            <v>100-1120-10</v>
          </cell>
          <cell r="F17">
            <v>42846.67</v>
          </cell>
          <cell r="G17" t="str">
            <v>100-1110-10</v>
          </cell>
          <cell r="H17">
            <v>-324570.78999999998</v>
          </cell>
          <cell r="I17" t="str">
            <v>100-1110-10</v>
          </cell>
          <cell r="J17">
            <v>215331.6</v>
          </cell>
          <cell r="K17" t="str">
            <v>100-1110-10</v>
          </cell>
          <cell r="L17">
            <v>-34092.400000000001</v>
          </cell>
          <cell r="M17" t="str">
            <v>100-1092-10</v>
          </cell>
          <cell r="N17">
            <v>308.8</v>
          </cell>
          <cell r="O17" t="str">
            <v>100-1092-10</v>
          </cell>
          <cell r="P17">
            <v>-4050.25</v>
          </cell>
          <cell r="Q17" t="str">
            <v>100-1110-10</v>
          </cell>
          <cell r="R17">
            <v>19525.7</v>
          </cell>
          <cell r="S17" t="str">
            <v>100-1120-10</v>
          </cell>
          <cell r="T17">
            <v>-194473.61</v>
          </cell>
          <cell r="U17" t="str">
            <v>100-1091-10</v>
          </cell>
          <cell r="V17">
            <v>12600</v>
          </cell>
          <cell r="W17" t="str">
            <v>100-1091-10</v>
          </cell>
          <cell r="X17">
            <v>-12600</v>
          </cell>
        </row>
        <row r="18">
          <cell r="A18" t="str">
            <v>100-1120-10</v>
          </cell>
          <cell r="B18">
            <v>-196209.8</v>
          </cell>
          <cell r="C18" t="str">
            <v>100-1092-10</v>
          </cell>
          <cell r="D18">
            <v>920.76</v>
          </cell>
          <cell r="E18" t="str">
            <v>100-1130-10</v>
          </cell>
          <cell r="F18">
            <v>22758.34</v>
          </cell>
          <cell r="G18" t="str">
            <v>100-1120-10</v>
          </cell>
          <cell r="H18">
            <v>-186227.57</v>
          </cell>
          <cell r="I18" t="str">
            <v>100-1120-10</v>
          </cell>
          <cell r="J18">
            <v>-285143.34000000003</v>
          </cell>
          <cell r="K18" t="str">
            <v>100-1120-10</v>
          </cell>
          <cell r="L18">
            <v>268111.90999999997</v>
          </cell>
          <cell r="M18" t="str">
            <v>100-1110-10</v>
          </cell>
          <cell r="N18">
            <v>5379</v>
          </cell>
          <cell r="O18" t="str">
            <v>100-1110-10</v>
          </cell>
          <cell r="P18">
            <v>660949.57999999996</v>
          </cell>
          <cell r="Q18" t="str">
            <v>100-1120-10</v>
          </cell>
          <cell r="R18">
            <v>192400.27</v>
          </cell>
          <cell r="S18" t="str">
            <v>100-1130-10</v>
          </cell>
          <cell r="T18">
            <v>-3965.35</v>
          </cell>
          <cell r="U18" t="str">
            <v>100-1092-10</v>
          </cell>
          <cell r="V18">
            <v>11185</v>
          </cell>
          <cell r="W18" t="str">
            <v>100-1092-10</v>
          </cell>
          <cell r="X18">
            <v>-11177.72</v>
          </cell>
        </row>
        <row r="19">
          <cell r="A19" t="str">
            <v>100-1130-10</v>
          </cell>
          <cell r="B19">
            <v>33282.42</v>
          </cell>
          <cell r="C19" t="str">
            <v>100-1110-10</v>
          </cell>
          <cell r="D19">
            <v>-9525.25</v>
          </cell>
          <cell r="E19" t="str">
            <v>100-1140-10</v>
          </cell>
          <cell r="F19">
            <v>-18859.22</v>
          </cell>
          <cell r="G19" t="str">
            <v>100-1130-10</v>
          </cell>
          <cell r="H19">
            <v>-440246.15</v>
          </cell>
          <cell r="I19" t="str">
            <v>100-1130-10</v>
          </cell>
          <cell r="J19">
            <v>214296.62</v>
          </cell>
          <cell r="K19" t="str">
            <v>100-1130-10</v>
          </cell>
          <cell r="L19">
            <v>231338.54</v>
          </cell>
          <cell r="M19" t="str">
            <v>100-1120-10</v>
          </cell>
          <cell r="N19">
            <v>165406.34</v>
          </cell>
          <cell r="O19" t="str">
            <v>100-1120-10</v>
          </cell>
          <cell r="P19">
            <v>-261321.27</v>
          </cell>
          <cell r="Q19" t="str">
            <v>100-1130-10</v>
          </cell>
          <cell r="R19">
            <v>-3517.52</v>
          </cell>
          <cell r="S19" t="str">
            <v>100-1131-10</v>
          </cell>
          <cell r="T19">
            <v>-24503.87</v>
          </cell>
          <cell r="U19" t="str">
            <v>100-1110-10</v>
          </cell>
          <cell r="V19">
            <v>9347.39</v>
          </cell>
          <cell r="W19" t="str">
            <v>100-1110-10</v>
          </cell>
          <cell r="X19">
            <v>-728961.92</v>
          </cell>
        </row>
        <row r="20">
          <cell r="A20" t="str">
            <v>100-1140-10</v>
          </cell>
          <cell r="B20">
            <v>-29527.87</v>
          </cell>
          <cell r="C20" t="str">
            <v>100-1120-10</v>
          </cell>
          <cell r="D20">
            <v>201713.29</v>
          </cell>
          <cell r="E20" t="str">
            <v>100-1170-10</v>
          </cell>
          <cell r="F20">
            <v>-538815.74</v>
          </cell>
          <cell r="G20" t="str">
            <v>100-1140-10</v>
          </cell>
          <cell r="H20">
            <v>-10835.1</v>
          </cell>
          <cell r="I20" t="str">
            <v>100-1140-10</v>
          </cell>
          <cell r="J20">
            <v>-4389.83</v>
          </cell>
          <cell r="K20" t="str">
            <v>100-1131-10</v>
          </cell>
          <cell r="L20">
            <v>529.75</v>
          </cell>
          <cell r="M20" t="str">
            <v>100-1130-10</v>
          </cell>
          <cell r="N20">
            <v>-342951.49</v>
          </cell>
          <cell r="O20" t="str">
            <v>100-1130-10</v>
          </cell>
          <cell r="P20">
            <v>-94896.58</v>
          </cell>
          <cell r="Q20" t="str">
            <v>100-1131-10</v>
          </cell>
          <cell r="R20">
            <v>-1141579.46</v>
          </cell>
          <cell r="S20" t="str">
            <v>100-1133-10</v>
          </cell>
          <cell r="T20">
            <v>-9.67</v>
          </cell>
          <cell r="U20" t="str">
            <v>100-1120-10</v>
          </cell>
          <cell r="V20">
            <v>352269.58</v>
          </cell>
          <cell r="W20" t="str">
            <v>100-1120-10</v>
          </cell>
          <cell r="X20">
            <v>-21312.43</v>
          </cell>
        </row>
        <row r="21">
          <cell r="A21" t="str">
            <v>100-1170-10</v>
          </cell>
          <cell r="B21">
            <v>-57288.28</v>
          </cell>
          <cell r="C21" t="str">
            <v>100-1130-10</v>
          </cell>
          <cell r="D21">
            <v>-76815.600000000006</v>
          </cell>
          <cell r="E21" t="str">
            <v>100-1172-10</v>
          </cell>
          <cell r="F21">
            <v>-105564.18</v>
          </cell>
          <cell r="G21" t="str">
            <v>100-1170-10</v>
          </cell>
          <cell r="H21">
            <v>130845.75999999999</v>
          </cell>
          <cell r="I21" t="str">
            <v>100-1170-10</v>
          </cell>
          <cell r="J21">
            <v>-195782.5</v>
          </cell>
          <cell r="K21" t="str">
            <v>100-1140-10</v>
          </cell>
          <cell r="L21">
            <v>17083.03</v>
          </cell>
          <cell r="M21" t="str">
            <v>100-1131-10</v>
          </cell>
          <cell r="N21">
            <v>1183916.48</v>
          </cell>
          <cell r="O21" t="str">
            <v>100-1131-10</v>
          </cell>
          <cell r="P21">
            <v>1130631.45</v>
          </cell>
          <cell r="Q21" t="str">
            <v>100-1133-10</v>
          </cell>
          <cell r="R21">
            <v>418.61</v>
          </cell>
          <cell r="S21" t="str">
            <v>100-1140-10</v>
          </cell>
          <cell r="T21">
            <v>-21993.08</v>
          </cell>
          <cell r="U21" t="str">
            <v>100-1130-10</v>
          </cell>
          <cell r="V21">
            <v>716.52</v>
          </cell>
          <cell r="W21" t="str">
            <v>100-1130-10</v>
          </cell>
          <cell r="X21">
            <v>-1002.94</v>
          </cell>
        </row>
        <row r="22">
          <cell r="A22" t="str">
            <v>100-1172-10</v>
          </cell>
          <cell r="B22">
            <v>104661.79</v>
          </cell>
          <cell r="C22" t="str">
            <v>100-1140-10</v>
          </cell>
          <cell r="D22">
            <v>12938.99</v>
          </cell>
          <cell r="E22" t="str">
            <v>100-1175-10</v>
          </cell>
          <cell r="F22">
            <v>-412798</v>
          </cell>
          <cell r="G22" t="str">
            <v>100-1172-10</v>
          </cell>
          <cell r="H22">
            <v>-13644.39</v>
          </cell>
          <cell r="I22" t="str">
            <v>100-1172-10</v>
          </cell>
          <cell r="J22">
            <v>-27209.97</v>
          </cell>
          <cell r="K22" t="str">
            <v>100-1170-10</v>
          </cell>
          <cell r="L22">
            <v>-117524.7</v>
          </cell>
          <cell r="M22" t="str">
            <v>100-1133-10</v>
          </cell>
          <cell r="N22">
            <v>-178.68</v>
          </cell>
          <cell r="O22" t="str">
            <v>100-1133-10</v>
          </cell>
          <cell r="P22">
            <v>-1151.1600000000001</v>
          </cell>
          <cell r="Q22" t="str">
            <v>100-1140-10</v>
          </cell>
          <cell r="R22">
            <v>-25531.439999999999</v>
          </cell>
          <cell r="S22" t="str">
            <v>100-1170-10</v>
          </cell>
          <cell r="T22">
            <v>13023.77</v>
          </cell>
          <cell r="U22" t="str">
            <v>100-1131-10</v>
          </cell>
          <cell r="V22">
            <v>-30837.82</v>
          </cell>
          <cell r="W22" t="str">
            <v>100-1131-10</v>
          </cell>
          <cell r="X22">
            <v>230111.45</v>
          </cell>
        </row>
        <row r="23">
          <cell r="A23" t="str">
            <v>100-1175-10</v>
          </cell>
          <cell r="B23">
            <v>2510244.7200000002</v>
          </cell>
          <cell r="C23" t="str">
            <v>100-1170-10</v>
          </cell>
          <cell r="D23">
            <v>-341853.41</v>
          </cell>
          <cell r="E23" t="str">
            <v>100-1177-10</v>
          </cell>
          <cell r="F23">
            <v>-72376</v>
          </cell>
          <cell r="G23" t="str">
            <v>100-1175-10</v>
          </cell>
          <cell r="H23">
            <v>-1875585</v>
          </cell>
          <cell r="I23" t="str">
            <v>100-1175-10</v>
          </cell>
          <cell r="J23">
            <v>-24962</v>
          </cell>
          <cell r="K23" t="str">
            <v>100-1172-10</v>
          </cell>
          <cell r="L23">
            <v>-86746.37</v>
          </cell>
          <cell r="M23" t="str">
            <v>100-1140-10</v>
          </cell>
          <cell r="N23">
            <v>1835.28</v>
          </cell>
          <cell r="O23" t="str">
            <v>100-1140-10</v>
          </cell>
          <cell r="P23">
            <v>-3484.9</v>
          </cell>
          <cell r="Q23" t="str">
            <v>100-1170-10</v>
          </cell>
          <cell r="R23">
            <v>-182464.12</v>
          </cell>
          <cell r="S23" t="str">
            <v>100-1172-10</v>
          </cell>
          <cell r="T23">
            <v>-89449.05</v>
          </cell>
          <cell r="U23" t="str">
            <v>100-1133-10</v>
          </cell>
          <cell r="V23">
            <v>96.97</v>
          </cell>
          <cell r="W23" t="str">
            <v>100-1133-10</v>
          </cell>
          <cell r="X23">
            <v>20.149999999999999</v>
          </cell>
        </row>
        <row r="24">
          <cell r="A24" t="str">
            <v>100-1177-10</v>
          </cell>
          <cell r="B24">
            <v>32972</v>
          </cell>
          <cell r="C24" t="str">
            <v>100-1172-10</v>
          </cell>
          <cell r="D24">
            <v>-18078.8</v>
          </cell>
          <cell r="E24" t="str">
            <v>100-1180-10</v>
          </cell>
          <cell r="F24">
            <v>6699.61</v>
          </cell>
          <cell r="G24" t="str">
            <v>100-1177-10</v>
          </cell>
          <cell r="H24">
            <v>-9225.02</v>
          </cell>
          <cell r="I24" t="str">
            <v>100-1177-10</v>
          </cell>
          <cell r="J24">
            <v>29158</v>
          </cell>
          <cell r="K24" t="str">
            <v>100-1175-10</v>
          </cell>
          <cell r="L24">
            <v>552716</v>
          </cell>
          <cell r="M24" t="str">
            <v>100-1170-10</v>
          </cell>
          <cell r="N24">
            <v>-289818.81</v>
          </cell>
          <cell r="O24" t="str">
            <v>100-1170-10</v>
          </cell>
          <cell r="P24">
            <v>38309.42</v>
          </cell>
          <cell r="Q24" t="str">
            <v>100-1172-10</v>
          </cell>
          <cell r="R24">
            <v>-381134.69</v>
          </cell>
          <cell r="S24" t="str">
            <v>100-1175-10</v>
          </cell>
          <cell r="T24">
            <v>-1526407</v>
          </cell>
          <cell r="U24" t="str">
            <v>100-1140-10</v>
          </cell>
          <cell r="V24">
            <v>-20813.57</v>
          </cell>
          <cell r="W24" t="str">
            <v>100-1140-10</v>
          </cell>
          <cell r="X24">
            <v>16361.7</v>
          </cell>
        </row>
        <row r="25">
          <cell r="A25" t="str">
            <v>100-1180-10</v>
          </cell>
          <cell r="B25">
            <v>11967.83</v>
          </cell>
          <cell r="C25" t="str">
            <v>100-1175-10</v>
          </cell>
          <cell r="D25">
            <v>-670336.72</v>
          </cell>
          <cell r="E25" t="str">
            <v>100-1181-10</v>
          </cell>
          <cell r="F25">
            <v>-6820.04</v>
          </cell>
          <cell r="G25" t="str">
            <v>100-1180-10</v>
          </cell>
          <cell r="H25">
            <v>31828.27</v>
          </cell>
          <cell r="I25" t="str">
            <v>100-1180-10</v>
          </cell>
          <cell r="J25">
            <v>-7269.83</v>
          </cell>
          <cell r="K25" t="str">
            <v>100-1177-10</v>
          </cell>
          <cell r="L25">
            <v>0</v>
          </cell>
          <cell r="M25" t="str">
            <v>100-1172-10</v>
          </cell>
          <cell r="N25">
            <v>-282484.03000000003</v>
          </cell>
          <cell r="O25" t="str">
            <v>100-1172-10</v>
          </cell>
          <cell r="P25">
            <v>-14092.88</v>
          </cell>
          <cell r="Q25" t="str">
            <v>100-1175-10</v>
          </cell>
          <cell r="R25">
            <v>-1324388</v>
          </cell>
          <cell r="S25" t="str">
            <v>100-1177-10</v>
          </cell>
          <cell r="T25">
            <v>-50950</v>
          </cell>
          <cell r="U25" t="str">
            <v>100-1170-10</v>
          </cell>
          <cell r="V25">
            <v>-95911.82</v>
          </cell>
          <cell r="W25" t="str">
            <v>100-1170-10</v>
          </cell>
          <cell r="X25">
            <v>-65148.14</v>
          </cell>
        </row>
        <row r="26">
          <cell r="A26" t="str">
            <v>100-1181-10</v>
          </cell>
          <cell r="B26">
            <v>19360.46</v>
          </cell>
          <cell r="C26" t="str">
            <v>100-1177-10</v>
          </cell>
          <cell r="D26">
            <v>-96593.98</v>
          </cell>
          <cell r="E26" t="str">
            <v>100-1182-10</v>
          </cell>
          <cell r="F26">
            <v>-20731.05</v>
          </cell>
          <cell r="G26" t="str">
            <v>100-1181-10</v>
          </cell>
          <cell r="H26">
            <v>-6820.04</v>
          </cell>
          <cell r="I26" t="str">
            <v>100-1181-10</v>
          </cell>
          <cell r="J26">
            <v>-6820.04</v>
          </cell>
          <cell r="K26" t="str">
            <v>100-1180-10</v>
          </cell>
          <cell r="L26">
            <v>-5521.98</v>
          </cell>
          <cell r="M26" t="str">
            <v>100-1175-10</v>
          </cell>
          <cell r="N26">
            <v>180634</v>
          </cell>
          <cell r="O26" t="str">
            <v>100-1175-10</v>
          </cell>
          <cell r="P26">
            <v>2194688</v>
          </cell>
          <cell r="Q26" t="str">
            <v>100-1177-10</v>
          </cell>
          <cell r="R26">
            <v>-82015.009999999995</v>
          </cell>
          <cell r="S26" t="str">
            <v>100-1180-10</v>
          </cell>
          <cell r="T26">
            <v>12943.47</v>
          </cell>
          <cell r="U26" t="str">
            <v>100-1172-10</v>
          </cell>
          <cell r="V26">
            <v>-279721.58</v>
          </cell>
          <cell r="W26" t="str">
            <v>100-1172-10</v>
          </cell>
          <cell r="X26">
            <v>-50037.31</v>
          </cell>
        </row>
        <row r="27">
          <cell r="A27" t="str">
            <v>100-1182-10</v>
          </cell>
          <cell r="B27">
            <v>-12816.3</v>
          </cell>
          <cell r="C27" t="str">
            <v>100-1180-10</v>
          </cell>
          <cell r="D27">
            <v>-19842.53</v>
          </cell>
          <cell r="E27" t="str">
            <v>100-1190-10</v>
          </cell>
          <cell r="F27">
            <v>-57389.34</v>
          </cell>
          <cell r="G27" t="str">
            <v>100-1182-10</v>
          </cell>
          <cell r="H27">
            <v>-19831.13</v>
          </cell>
          <cell r="I27" t="str">
            <v>100-1182-10</v>
          </cell>
          <cell r="J27">
            <v>-20821.13</v>
          </cell>
          <cell r="K27" t="str">
            <v>100-1181-10</v>
          </cell>
          <cell r="L27">
            <v>-6820.04</v>
          </cell>
          <cell r="M27" t="str">
            <v>100-1177-10</v>
          </cell>
          <cell r="N27">
            <v>116065</v>
          </cell>
          <cell r="O27" t="str">
            <v>100-1180-10</v>
          </cell>
          <cell r="P27">
            <v>-17058.53</v>
          </cell>
          <cell r="Q27" t="str">
            <v>100-1180-10</v>
          </cell>
          <cell r="R27">
            <v>22573.86</v>
          </cell>
          <cell r="S27" t="str">
            <v>100-1181-10</v>
          </cell>
          <cell r="T27">
            <v>-6820.04</v>
          </cell>
          <cell r="U27" t="str">
            <v>100-1175-10</v>
          </cell>
          <cell r="V27">
            <v>82644</v>
          </cell>
          <cell r="W27" t="str">
            <v>100-1175-10</v>
          </cell>
          <cell r="X27">
            <v>611128</v>
          </cell>
        </row>
        <row r="28">
          <cell r="A28" t="str">
            <v>100-1190-10</v>
          </cell>
          <cell r="B28">
            <v>-24986.47</v>
          </cell>
          <cell r="C28" t="str">
            <v>100-1181-10</v>
          </cell>
          <cell r="D28">
            <v>48839.96</v>
          </cell>
          <cell r="E28" t="str">
            <v>100-1191-10</v>
          </cell>
          <cell r="F28">
            <v>65138.07</v>
          </cell>
          <cell r="G28" t="str">
            <v>100-1190-10</v>
          </cell>
          <cell r="H28">
            <v>-29928.89</v>
          </cell>
          <cell r="I28" t="str">
            <v>100-1190-10</v>
          </cell>
          <cell r="J28">
            <v>14029.37</v>
          </cell>
          <cell r="K28" t="str">
            <v>100-1182-10</v>
          </cell>
          <cell r="L28">
            <v>-10389.959999999999</v>
          </cell>
          <cell r="M28" t="str">
            <v>100-1180-10</v>
          </cell>
          <cell r="N28">
            <v>89632.73</v>
          </cell>
          <cell r="O28" t="str">
            <v>100-1181-10</v>
          </cell>
          <cell r="P28">
            <v>-6820.04</v>
          </cell>
          <cell r="Q28" t="str">
            <v>100-1181-10</v>
          </cell>
          <cell r="R28">
            <v>-6820.04</v>
          </cell>
          <cell r="S28" t="str">
            <v>100-1182-10</v>
          </cell>
          <cell r="T28">
            <v>-22267.31</v>
          </cell>
          <cell r="U28" t="str">
            <v>100-1177-10</v>
          </cell>
          <cell r="V28">
            <v>-2035</v>
          </cell>
          <cell r="W28" t="str">
            <v>100-1176-10</v>
          </cell>
          <cell r="X28">
            <v>552588</v>
          </cell>
        </row>
        <row r="29">
          <cell r="A29" t="str">
            <v>100-1191-10</v>
          </cell>
          <cell r="B29">
            <v>36239.800000000003</v>
          </cell>
          <cell r="C29" t="str">
            <v>100-1182-10</v>
          </cell>
          <cell r="D29">
            <v>66332.240000000005</v>
          </cell>
          <cell r="E29" t="str">
            <v>100-1250-10</v>
          </cell>
          <cell r="F29">
            <v>-22798.65</v>
          </cell>
          <cell r="G29" t="str">
            <v>100-1191-10</v>
          </cell>
          <cell r="H29">
            <v>15187.2</v>
          </cell>
          <cell r="I29" t="str">
            <v>100-1191-10</v>
          </cell>
          <cell r="J29">
            <v>-19203.28</v>
          </cell>
          <cell r="K29" t="str">
            <v>100-1190-10</v>
          </cell>
          <cell r="L29">
            <v>91129.79</v>
          </cell>
          <cell r="M29" t="str">
            <v>100-1181-10</v>
          </cell>
          <cell r="N29">
            <v>-6820.04</v>
          </cell>
          <cell r="O29" t="str">
            <v>100-1182-10</v>
          </cell>
          <cell r="P29">
            <v>-22267.31</v>
          </cell>
          <cell r="Q29" t="str">
            <v>100-1182-10</v>
          </cell>
          <cell r="R29">
            <v>-22267.31</v>
          </cell>
          <cell r="S29" t="str">
            <v>100-1190-10</v>
          </cell>
          <cell r="T29">
            <v>-52881.05</v>
          </cell>
          <cell r="U29" t="str">
            <v>100-1180-10</v>
          </cell>
          <cell r="V29">
            <v>-119006.69</v>
          </cell>
          <cell r="W29" t="str">
            <v>100-1177-10</v>
          </cell>
          <cell r="X29">
            <v>193303.01</v>
          </cell>
        </row>
        <row r="30">
          <cell r="A30" t="str">
            <v>100-1200-10</v>
          </cell>
          <cell r="B30">
            <v>400</v>
          </cell>
          <cell r="C30" t="str">
            <v>100-1190-10</v>
          </cell>
          <cell r="D30">
            <v>17481.669999999998</v>
          </cell>
          <cell r="E30" t="str">
            <v>100-1252-10</v>
          </cell>
          <cell r="F30">
            <v>129.47</v>
          </cell>
          <cell r="G30" t="str">
            <v>100-1250-10</v>
          </cell>
          <cell r="H30">
            <v>10816.85</v>
          </cell>
          <cell r="I30" t="str">
            <v>100-1200-10</v>
          </cell>
          <cell r="J30">
            <v>89</v>
          </cell>
          <cell r="K30" t="str">
            <v>100-1191-10</v>
          </cell>
          <cell r="L30">
            <v>-119792.08</v>
          </cell>
          <cell r="M30" t="str">
            <v>100-1182-10</v>
          </cell>
          <cell r="N30">
            <v>108384.81</v>
          </cell>
          <cell r="O30" t="str">
            <v>100-1190-10</v>
          </cell>
          <cell r="P30">
            <v>181241.3</v>
          </cell>
          <cell r="Q30" t="str">
            <v>100-1190-10</v>
          </cell>
          <cell r="R30">
            <v>-319357.96000000002</v>
          </cell>
          <cell r="S30" t="str">
            <v>100-1191-10</v>
          </cell>
          <cell r="T30">
            <v>23133.439999999999</v>
          </cell>
          <cell r="U30" t="str">
            <v>100-1181-10</v>
          </cell>
          <cell r="V30">
            <v>-6820.04</v>
          </cell>
          <cell r="W30" t="str">
            <v>100-1180-10</v>
          </cell>
          <cell r="X30">
            <v>-6418.65</v>
          </cell>
        </row>
        <row r="31">
          <cell r="A31" t="str">
            <v>100-1250-10</v>
          </cell>
          <cell r="B31">
            <v>-5397.19</v>
          </cell>
          <cell r="C31" t="str">
            <v>100-1191-10</v>
          </cell>
          <cell r="D31">
            <v>-28204.74</v>
          </cell>
          <cell r="E31" t="str">
            <v>100-1255-10</v>
          </cell>
          <cell r="F31">
            <v>585352.47</v>
          </cell>
          <cell r="G31" t="str">
            <v>100-1252-10</v>
          </cell>
          <cell r="H31">
            <v>-258.94</v>
          </cell>
          <cell r="I31" t="str">
            <v>100-1250-10</v>
          </cell>
          <cell r="J31">
            <v>243459.95</v>
          </cell>
          <cell r="K31" t="str">
            <v>100-1200-10</v>
          </cell>
          <cell r="L31">
            <v>1600</v>
          </cell>
          <cell r="M31" t="str">
            <v>100-1190-10</v>
          </cell>
          <cell r="N31">
            <v>-55228.99</v>
          </cell>
          <cell r="O31" t="str">
            <v>100-1191-10</v>
          </cell>
          <cell r="P31">
            <v>74791.86</v>
          </cell>
          <cell r="Q31" t="str">
            <v>100-1191-10</v>
          </cell>
          <cell r="R31">
            <v>32285.71</v>
          </cell>
          <cell r="S31" t="str">
            <v>100-1200-10</v>
          </cell>
          <cell r="T31">
            <v>-6485</v>
          </cell>
          <cell r="U31" t="str">
            <v>100-1182-10</v>
          </cell>
          <cell r="V31">
            <v>-22267.31</v>
          </cell>
          <cell r="W31" t="str">
            <v>100-1181-10</v>
          </cell>
          <cell r="X31">
            <v>-6820.04</v>
          </cell>
        </row>
        <row r="32">
          <cell r="A32" t="str">
            <v>100-1255-10</v>
          </cell>
          <cell r="B32">
            <v>394369.64</v>
          </cell>
          <cell r="C32" t="str">
            <v>100-1200-10</v>
          </cell>
          <cell r="D32">
            <v>-3632</v>
          </cell>
          <cell r="E32" t="str">
            <v>100-1256-10</v>
          </cell>
          <cell r="F32">
            <v>7971.01</v>
          </cell>
          <cell r="G32" t="str">
            <v>100-1255-10</v>
          </cell>
          <cell r="H32">
            <v>315603.02864999999</v>
          </cell>
          <cell r="I32" t="str">
            <v>100-1252-10</v>
          </cell>
          <cell r="J32">
            <v>0</v>
          </cell>
          <cell r="K32" t="str">
            <v>100-1250-10</v>
          </cell>
          <cell r="L32">
            <v>96097.5</v>
          </cell>
          <cell r="M32" t="str">
            <v>100-1191-10</v>
          </cell>
          <cell r="N32">
            <v>61529.54</v>
          </cell>
          <cell r="O32" t="str">
            <v>100-1200-10</v>
          </cell>
          <cell r="P32">
            <v>89</v>
          </cell>
          <cell r="Q32" t="str">
            <v>100-1200-10</v>
          </cell>
          <cell r="R32">
            <v>1200</v>
          </cell>
          <cell r="S32" t="str">
            <v>100-1250-10</v>
          </cell>
          <cell r="T32">
            <v>98150.07</v>
          </cell>
          <cell r="U32" t="str">
            <v>100-1190-10</v>
          </cell>
          <cell r="V32">
            <v>27135.81</v>
          </cell>
          <cell r="W32" t="str">
            <v>100-1182-10</v>
          </cell>
          <cell r="X32">
            <v>9899.39</v>
          </cell>
        </row>
        <row r="33">
          <cell r="A33" t="str">
            <v>100-1256-10</v>
          </cell>
          <cell r="B33">
            <v>3394.95</v>
          </cell>
          <cell r="C33" t="str">
            <v>100-1250-10</v>
          </cell>
          <cell r="D33">
            <v>-55893.53</v>
          </cell>
          <cell r="E33" t="str">
            <v>100-1309-10</v>
          </cell>
          <cell r="F33">
            <v>-2935.39</v>
          </cell>
          <cell r="G33" t="str">
            <v>100-1256-10</v>
          </cell>
          <cell r="H33">
            <v>4744.37</v>
          </cell>
          <cell r="I33" t="str">
            <v>100-1255-10</v>
          </cell>
          <cell r="J33">
            <v>728189.46</v>
          </cell>
          <cell r="K33" t="str">
            <v>100-1255-10</v>
          </cell>
          <cell r="L33">
            <v>578002.92000000004</v>
          </cell>
          <cell r="M33" t="str">
            <v>100-1200-10</v>
          </cell>
          <cell r="N33">
            <v>1424</v>
          </cell>
          <cell r="O33" t="str">
            <v>100-1250-10</v>
          </cell>
          <cell r="P33">
            <v>251223.35</v>
          </cell>
          <cell r="Q33" t="str">
            <v>100-1250-10</v>
          </cell>
          <cell r="R33">
            <v>68185.490000000005</v>
          </cell>
          <cell r="S33" t="str">
            <v>100-1255-10</v>
          </cell>
          <cell r="T33">
            <v>1574987.9</v>
          </cell>
          <cell r="U33" t="str">
            <v>100-1191-10</v>
          </cell>
          <cell r="V33">
            <v>-33881.629999999997</v>
          </cell>
          <cell r="W33" t="str">
            <v>100-1190-10</v>
          </cell>
          <cell r="X33">
            <v>186521.35</v>
          </cell>
        </row>
        <row r="34">
          <cell r="A34" t="str">
            <v>100-1309-10</v>
          </cell>
          <cell r="B34">
            <v>-2935.39</v>
          </cell>
          <cell r="C34" t="str">
            <v>100-1252-10</v>
          </cell>
          <cell r="D34">
            <v>777.81</v>
          </cell>
          <cell r="E34" t="str">
            <v>100-1317-10</v>
          </cell>
          <cell r="F34">
            <v>0</v>
          </cell>
          <cell r="G34" t="str">
            <v>100-1309-10</v>
          </cell>
          <cell r="H34">
            <v>-2935.39</v>
          </cell>
          <cell r="I34" t="str">
            <v>100-1256-10</v>
          </cell>
          <cell r="J34">
            <v>6359.02</v>
          </cell>
          <cell r="K34" t="str">
            <v>100-1256-10</v>
          </cell>
          <cell r="L34">
            <v>8284.56</v>
          </cell>
          <cell r="M34" t="str">
            <v>100-1250-10</v>
          </cell>
          <cell r="N34">
            <v>43492.47</v>
          </cell>
          <cell r="O34" t="str">
            <v>100-1255-10</v>
          </cell>
          <cell r="P34">
            <v>1124311.3899999999</v>
          </cell>
          <cell r="Q34" t="str">
            <v>100-1255-10</v>
          </cell>
          <cell r="R34">
            <v>1844200.94</v>
          </cell>
          <cell r="S34" t="str">
            <v>100-1256-10</v>
          </cell>
          <cell r="T34">
            <v>24454.44</v>
          </cell>
          <cell r="U34" t="str">
            <v>100-1200-10</v>
          </cell>
          <cell r="V34">
            <v>2000</v>
          </cell>
          <cell r="W34" t="str">
            <v>100-1191-10</v>
          </cell>
          <cell r="X34">
            <v>-143810.38</v>
          </cell>
        </row>
        <row r="35">
          <cell r="A35" t="str">
            <v>100-1317-10</v>
          </cell>
          <cell r="B35">
            <v>68.14</v>
          </cell>
          <cell r="C35" t="str">
            <v>100-1255-10</v>
          </cell>
          <cell r="D35">
            <v>331346.98</v>
          </cell>
          <cell r="E35" t="str">
            <v>100-1319-10</v>
          </cell>
          <cell r="F35">
            <v>0</v>
          </cell>
          <cell r="G35" t="str">
            <v>100-1311-10</v>
          </cell>
          <cell r="H35">
            <v>270.01</v>
          </cell>
          <cell r="I35" t="str">
            <v>100-1309-10</v>
          </cell>
          <cell r="J35">
            <v>-2935.39</v>
          </cell>
          <cell r="K35" t="str">
            <v>100-1309-10</v>
          </cell>
          <cell r="L35">
            <v>-2935.39</v>
          </cell>
          <cell r="M35" t="str">
            <v>100-1255-10</v>
          </cell>
          <cell r="N35">
            <v>2032357.64</v>
          </cell>
          <cell r="O35" t="str">
            <v>100-1256-10</v>
          </cell>
          <cell r="P35">
            <v>17450.45</v>
          </cell>
          <cell r="Q35" t="str">
            <v>100-1256-10</v>
          </cell>
          <cell r="R35">
            <v>21965.3</v>
          </cell>
          <cell r="S35" t="str">
            <v>100-1309-10</v>
          </cell>
          <cell r="T35">
            <v>-2935.39</v>
          </cell>
          <cell r="U35" t="str">
            <v>100-1250-10</v>
          </cell>
          <cell r="V35">
            <v>287866.81</v>
          </cell>
          <cell r="W35" t="str">
            <v>100-1200-10</v>
          </cell>
          <cell r="X35">
            <v>5600</v>
          </cell>
        </row>
        <row r="36">
          <cell r="A36" t="str">
            <v>100-1319-10</v>
          </cell>
          <cell r="B36">
            <v>0</v>
          </cell>
          <cell r="C36" t="str">
            <v>100-1256-10</v>
          </cell>
          <cell r="D36">
            <v>1219.1099999999999</v>
          </cell>
          <cell r="E36" t="str">
            <v>100-1320-10</v>
          </cell>
          <cell r="F36">
            <v>-4143.75</v>
          </cell>
          <cell r="G36" t="str">
            <v>100-1320-10</v>
          </cell>
          <cell r="H36">
            <v>-4143.75</v>
          </cell>
          <cell r="I36" t="str">
            <v>100-1317-10</v>
          </cell>
          <cell r="J36">
            <v>-38.630000000000003</v>
          </cell>
          <cell r="K36" t="str">
            <v>100-1317-10</v>
          </cell>
          <cell r="L36">
            <v>-386.47</v>
          </cell>
          <cell r="M36" t="str">
            <v>100-1256-10</v>
          </cell>
          <cell r="N36">
            <v>10683.59</v>
          </cell>
          <cell r="O36" t="str">
            <v>100-1309-10</v>
          </cell>
          <cell r="P36">
            <v>-2935.39</v>
          </cell>
          <cell r="Q36" t="str">
            <v>100-1308-10</v>
          </cell>
          <cell r="R36">
            <v>-391899.36</v>
          </cell>
          <cell r="S36" t="str">
            <v>100-1320-10</v>
          </cell>
          <cell r="T36">
            <v>-4143.75</v>
          </cell>
          <cell r="U36" t="str">
            <v>100-1251-10</v>
          </cell>
          <cell r="V36">
            <v>-947.91</v>
          </cell>
          <cell r="W36" t="str">
            <v>100-1250-10</v>
          </cell>
          <cell r="X36">
            <v>50557.279999999999</v>
          </cell>
        </row>
        <row r="37">
          <cell r="A37" t="str">
            <v>100-1322-10</v>
          </cell>
          <cell r="B37">
            <v>-192724.52</v>
          </cell>
          <cell r="C37" t="str">
            <v>100-1309-10</v>
          </cell>
          <cell r="D37">
            <v>-2935.39</v>
          </cell>
          <cell r="E37" t="str">
            <v>100-1322-10</v>
          </cell>
          <cell r="F37">
            <v>-165645</v>
          </cell>
          <cell r="G37" t="str">
            <v>100-1322-10</v>
          </cell>
          <cell r="H37">
            <v>-61844</v>
          </cell>
          <cell r="I37" t="str">
            <v>100-1320-10</v>
          </cell>
          <cell r="J37">
            <v>-4143.75</v>
          </cell>
          <cell r="K37" t="str">
            <v>100-1320-10</v>
          </cell>
          <cell r="L37">
            <v>-4143.75</v>
          </cell>
          <cell r="M37" t="str">
            <v>100-1309-10</v>
          </cell>
          <cell r="N37">
            <v>-2935.39</v>
          </cell>
          <cell r="O37" t="str">
            <v>100-1320-10</v>
          </cell>
          <cell r="P37">
            <v>-4143.75</v>
          </cell>
          <cell r="Q37" t="str">
            <v>100-1309-10</v>
          </cell>
          <cell r="R37">
            <v>-2935.39</v>
          </cell>
          <cell r="S37" t="str">
            <v>100-1322-10</v>
          </cell>
          <cell r="T37">
            <v>-12852</v>
          </cell>
          <cell r="U37" t="str">
            <v>100-1255-10</v>
          </cell>
          <cell r="V37">
            <v>1014086.66</v>
          </cell>
          <cell r="W37" t="str">
            <v>100-1254-10</v>
          </cell>
          <cell r="X37">
            <v>-5778744</v>
          </cell>
        </row>
        <row r="38">
          <cell r="A38" t="str">
            <v>100-1323-10</v>
          </cell>
          <cell r="B38">
            <v>-1180733</v>
          </cell>
          <cell r="C38" t="str">
            <v>100-1317-10</v>
          </cell>
          <cell r="D38">
            <v>69.63</v>
          </cell>
          <cell r="E38" t="str">
            <v>100-1323-10</v>
          </cell>
          <cell r="F38">
            <v>-380987</v>
          </cell>
          <cell r="G38" t="str">
            <v>100-1323-10</v>
          </cell>
          <cell r="H38">
            <v>535369</v>
          </cell>
          <cell r="I38" t="str">
            <v>100-1322-10</v>
          </cell>
          <cell r="J38">
            <v>2730</v>
          </cell>
          <cell r="K38" t="str">
            <v>100-1322-10</v>
          </cell>
          <cell r="L38">
            <v>-52036</v>
          </cell>
          <cell r="M38" t="str">
            <v>100-1317-10</v>
          </cell>
          <cell r="N38">
            <v>11.7</v>
          </cell>
          <cell r="O38" t="str">
            <v>100-1322-10</v>
          </cell>
          <cell r="P38">
            <v>-128247</v>
          </cell>
          <cell r="Q38" t="str">
            <v>100-1319-10</v>
          </cell>
          <cell r="R38">
            <v>-15291002.210000001</v>
          </cell>
          <cell r="S38" t="str">
            <v>100-1323-10</v>
          </cell>
          <cell r="T38">
            <v>974861</v>
          </cell>
          <cell r="U38" t="str">
            <v>100-1256-10</v>
          </cell>
          <cell r="V38">
            <v>29761.05</v>
          </cell>
          <cell r="W38" t="str">
            <v>100-1255-10</v>
          </cell>
          <cell r="X38">
            <v>1052991.73</v>
          </cell>
        </row>
        <row r="39">
          <cell r="A39" t="str">
            <v>100-1324-10</v>
          </cell>
          <cell r="B39">
            <v>116801.03</v>
          </cell>
          <cell r="C39" t="str">
            <v>100-1319-10</v>
          </cell>
          <cell r="D39">
            <v>0</v>
          </cell>
          <cell r="E39" t="str">
            <v>100-1324-10</v>
          </cell>
          <cell r="F39">
            <v>134643</v>
          </cell>
          <cell r="G39" t="str">
            <v>100-1324-10</v>
          </cell>
          <cell r="H39">
            <v>93840</v>
          </cell>
          <cell r="I39" t="str">
            <v>100-1323-10</v>
          </cell>
          <cell r="J39">
            <v>1492388</v>
          </cell>
          <cell r="K39" t="str">
            <v>100-1323-10</v>
          </cell>
          <cell r="L39">
            <v>-463059</v>
          </cell>
          <cell r="M39" t="str">
            <v>100-1320-10</v>
          </cell>
          <cell r="N39">
            <v>-4143.75</v>
          </cell>
          <cell r="O39" t="str">
            <v>100-1323-10</v>
          </cell>
          <cell r="P39">
            <v>-1777610.06</v>
          </cell>
          <cell r="Q39" t="str">
            <v>100-1320-10</v>
          </cell>
          <cell r="R39">
            <v>-4143.75</v>
          </cell>
          <cell r="S39" t="str">
            <v>100-1324-10</v>
          </cell>
          <cell r="T39">
            <v>248767</v>
          </cell>
          <cell r="U39" t="str">
            <v>100-1309-10</v>
          </cell>
          <cell r="V39">
            <v>-2935.39</v>
          </cell>
          <cell r="W39" t="str">
            <v>100-1256-10</v>
          </cell>
          <cell r="X39">
            <v>-52245.49</v>
          </cell>
        </row>
        <row r="40">
          <cell r="A40" t="str">
            <v>100-1325-10</v>
          </cell>
          <cell r="B40">
            <v>-110159.71</v>
          </cell>
          <cell r="C40" t="str">
            <v>100-1320-10</v>
          </cell>
          <cell r="D40">
            <v>-8287.5</v>
          </cell>
          <cell r="E40" t="str">
            <v>100-1325-10</v>
          </cell>
          <cell r="F40">
            <v>-31874</v>
          </cell>
          <cell r="G40" t="str">
            <v>100-1325-10</v>
          </cell>
          <cell r="H40">
            <v>-46575</v>
          </cell>
          <cell r="I40" t="str">
            <v>100-1324-10</v>
          </cell>
          <cell r="J40">
            <v>148995</v>
          </cell>
          <cell r="K40" t="str">
            <v>100-1324-10</v>
          </cell>
          <cell r="L40">
            <v>121615</v>
          </cell>
          <cell r="M40" t="str">
            <v>100-1322-10</v>
          </cell>
          <cell r="N40">
            <v>6169</v>
          </cell>
          <cell r="O40" t="str">
            <v>100-1324-10</v>
          </cell>
          <cell r="P40">
            <v>17859</v>
          </cell>
          <cell r="Q40" t="str">
            <v>100-1322-10</v>
          </cell>
          <cell r="R40">
            <v>-181553</v>
          </cell>
          <cell r="S40" t="str">
            <v>100-1325-10</v>
          </cell>
          <cell r="T40">
            <v>52212</v>
          </cell>
          <cell r="U40" t="str">
            <v>100-1320-10</v>
          </cell>
          <cell r="V40">
            <v>53606.25</v>
          </cell>
          <cell r="W40" t="str">
            <v>100-1309-10</v>
          </cell>
          <cell r="X40">
            <v>-2935.39</v>
          </cell>
        </row>
        <row r="41">
          <cell r="A41" t="str">
            <v>100-1331-10</v>
          </cell>
          <cell r="B41">
            <v>0</v>
          </cell>
          <cell r="C41" t="str">
            <v>100-1322-10</v>
          </cell>
          <cell r="D41">
            <v>-171554</v>
          </cell>
          <cell r="E41" t="str">
            <v>100-1331-10</v>
          </cell>
          <cell r="F41">
            <v>0</v>
          </cell>
          <cell r="G41" t="str">
            <v>100-1331-10</v>
          </cell>
          <cell r="H41">
            <v>0</v>
          </cell>
          <cell r="I41" t="str">
            <v>100-1325-10</v>
          </cell>
          <cell r="J41">
            <v>38933</v>
          </cell>
          <cell r="K41" t="str">
            <v>100-1325-10</v>
          </cell>
          <cell r="L41">
            <v>-3476</v>
          </cell>
          <cell r="M41" t="str">
            <v>100-1323-10</v>
          </cell>
          <cell r="N41">
            <v>1008261.05</v>
          </cell>
          <cell r="O41" t="str">
            <v>100-1325-10</v>
          </cell>
          <cell r="P41">
            <v>-31713</v>
          </cell>
          <cell r="Q41" t="str">
            <v>100-1323-10</v>
          </cell>
          <cell r="R41">
            <v>-971445.34</v>
          </cell>
          <cell r="S41" t="str">
            <v>100-1328-10</v>
          </cell>
          <cell r="T41">
            <v>0.13</v>
          </cell>
          <cell r="U41" t="str">
            <v>100-1322-10</v>
          </cell>
          <cell r="V41">
            <v>-73636</v>
          </cell>
          <cell r="W41" t="str">
            <v>100-1320-10</v>
          </cell>
          <cell r="X41">
            <v>-4143.75</v>
          </cell>
        </row>
        <row r="42">
          <cell r="A42" t="str">
            <v>100-1332-10</v>
          </cell>
          <cell r="B42">
            <v>0</v>
          </cell>
          <cell r="C42" t="str">
            <v>100-1323-10</v>
          </cell>
          <cell r="D42">
            <v>-55438</v>
          </cell>
          <cell r="E42" t="str">
            <v>100-1332-10</v>
          </cell>
          <cell r="F42">
            <v>0</v>
          </cell>
          <cell r="G42" t="str">
            <v>100-1332-10</v>
          </cell>
          <cell r="H42">
            <v>0</v>
          </cell>
          <cell r="I42" t="str">
            <v>100-1331-10</v>
          </cell>
          <cell r="J42">
            <v>0</v>
          </cell>
          <cell r="K42" t="str">
            <v>100-1331-10</v>
          </cell>
          <cell r="L42">
            <v>0</v>
          </cell>
          <cell r="M42" t="str">
            <v>100-1324-10</v>
          </cell>
          <cell r="N42">
            <v>129851</v>
          </cell>
          <cell r="O42" t="str">
            <v>100-1331-10</v>
          </cell>
          <cell r="P42">
            <v>0</v>
          </cell>
          <cell r="Q42" t="str">
            <v>100-1324-10</v>
          </cell>
          <cell r="R42">
            <v>-13359</v>
          </cell>
          <cell r="S42" t="str">
            <v>100-1331-10</v>
          </cell>
          <cell r="T42">
            <v>0</v>
          </cell>
          <cell r="U42" t="str">
            <v>100-1323-10</v>
          </cell>
          <cell r="V42">
            <v>622537.48</v>
          </cell>
          <cell r="W42" t="str">
            <v>100-1322-10</v>
          </cell>
          <cell r="X42">
            <v>21686</v>
          </cell>
        </row>
        <row r="43">
          <cell r="A43" t="str">
            <v>100-1333-10</v>
          </cell>
          <cell r="B43">
            <v>-1238</v>
          </cell>
          <cell r="C43" t="str">
            <v>100-1324-10</v>
          </cell>
          <cell r="D43">
            <v>107064</v>
          </cell>
          <cell r="E43" t="str">
            <v>100-1333-10</v>
          </cell>
          <cell r="F43">
            <v>-1405</v>
          </cell>
          <cell r="G43" t="str">
            <v>100-1333-10</v>
          </cell>
          <cell r="H43">
            <v>-1481</v>
          </cell>
          <cell r="I43" t="str">
            <v>100-1332-10</v>
          </cell>
          <cell r="J43">
            <v>0</v>
          </cell>
          <cell r="K43" t="str">
            <v>100-1332-10</v>
          </cell>
          <cell r="L43">
            <v>0</v>
          </cell>
          <cell r="M43" t="str">
            <v>100-1325-10</v>
          </cell>
          <cell r="N43">
            <v>53153</v>
          </cell>
          <cell r="O43" t="str">
            <v>100-1332-10</v>
          </cell>
          <cell r="P43">
            <v>0</v>
          </cell>
          <cell r="Q43" t="str">
            <v>100-1325-10</v>
          </cell>
          <cell r="R43">
            <v>-63758</v>
          </cell>
          <cell r="S43" t="str">
            <v>100-1332-10</v>
          </cell>
          <cell r="T43">
            <v>0</v>
          </cell>
          <cell r="U43" t="str">
            <v>100-1324-10</v>
          </cell>
          <cell r="V43">
            <v>117175</v>
          </cell>
          <cell r="W43" t="str">
            <v>100-1323-10</v>
          </cell>
          <cell r="X43">
            <v>806651</v>
          </cell>
        </row>
        <row r="44">
          <cell r="A44" t="str">
            <v>100-1334-10</v>
          </cell>
          <cell r="B44">
            <v>27</v>
          </cell>
          <cell r="C44" t="str">
            <v>100-1325-10</v>
          </cell>
          <cell r="D44">
            <v>-7491</v>
          </cell>
          <cell r="E44" t="str">
            <v>100-1334-10</v>
          </cell>
          <cell r="F44">
            <v>27</v>
          </cell>
          <cell r="G44" t="str">
            <v>100-1334-10</v>
          </cell>
          <cell r="H44">
            <v>27</v>
          </cell>
          <cell r="I44" t="str">
            <v>100-1333-10</v>
          </cell>
          <cell r="J44">
            <v>-1509</v>
          </cell>
          <cell r="K44" t="str">
            <v>100-1333-10</v>
          </cell>
          <cell r="L44">
            <v>-1508</v>
          </cell>
          <cell r="M44" t="str">
            <v>100-1331-10</v>
          </cell>
          <cell r="N44">
            <v>0</v>
          </cell>
          <cell r="O44" t="str">
            <v>100-1333-10</v>
          </cell>
          <cell r="P44">
            <v>-2473.9899999999998</v>
          </cell>
          <cell r="Q44" t="str">
            <v>100-1328-10</v>
          </cell>
          <cell r="R44">
            <v>0.93</v>
          </cell>
          <cell r="S44" t="str">
            <v>100-1333-10</v>
          </cell>
          <cell r="T44">
            <v>-3646</v>
          </cell>
          <cell r="U44" t="str">
            <v>100-1325-10</v>
          </cell>
          <cell r="V44">
            <v>-33497</v>
          </cell>
          <cell r="W44" t="str">
            <v>100-1324-10</v>
          </cell>
          <cell r="X44">
            <v>227025</v>
          </cell>
        </row>
        <row r="45">
          <cell r="A45" t="str">
            <v>100-1335-10</v>
          </cell>
          <cell r="B45">
            <v>2425</v>
          </cell>
          <cell r="C45" t="str">
            <v>100-1328-10</v>
          </cell>
          <cell r="D45">
            <v>4.68</v>
          </cell>
          <cell r="E45" t="str">
            <v>100-1335-10</v>
          </cell>
          <cell r="F45">
            <v>2528</v>
          </cell>
          <cell r="G45" t="str">
            <v>100-1335-10</v>
          </cell>
          <cell r="H45">
            <v>2589</v>
          </cell>
          <cell r="I45" t="str">
            <v>100-1334-10</v>
          </cell>
          <cell r="J45">
            <v>27</v>
          </cell>
          <cell r="K45" t="str">
            <v>100-1334-10</v>
          </cell>
          <cell r="L45">
            <v>27</v>
          </cell>
          <cell r="M45" t="str">
            <v>100-1332-10</v>
          </cell>
          <cell r="N45">
            <v>0</v>
          </cell>
          <cell r="O45" t="str">
            <v>100-1334-10</v>
          </cell>
          <cell r="P45">
            <v>43.99</v>
          </cell>
          <cell r="Q45" t="str">
            <v>100-1331-10</v>
          </cell>
          <cell r="R45">
            <v>0.22</v>
          </cell>
          <cell r="S45" t="str">
            <v>100-1334-10</v>
          </cell>
          <cell r="T45">
            <v>59</v>
          </cell>
          <cell r="U45" t="str">
            <v>100-1331-10</v>
          </cell>
          <cell r="V45">
            <v>0</v>
          </cell>
          <cell r="W45" t="str">
            <v>100-1325-10</v>
          </cell>
          <cell r="X45">
            <v>59650</v>
          </cell>
        </row>
        <row r="46">
          <cell r="A46" t="str">
            <v>100-1336-10</v>
          </cell>
          <cell r="B46">
            <v>-1287</v>
          </cell>
          <cell r="C46" t="str">
            <v>100-1331-10</v>
          </cell>
          <cell r="D46">
            <v>0</v>
          </cell>
          <cell r="E46" t="str">
            <v>100-1336-10</v>
          </cell>
          <cell r="F46">
            <v>-1341</v>
          </cell>
          <cell r="G46" t="str">
            <v>100-1336-10</v>
          </cell>
          <cell r="H46">
            <v>-1355</v>
          </cell>
          <cell r="I46" t="str">
            <v>100-1335-10</v>
          </cell>
          <cell r="J46">
            <v>2632</v>
          </cell>
          <cell r="K46" t="str">
            <v>100-1335-10</v>
          </cell>
          <cell r="L46">
            <v>2701</v>
          </cell>
          <cell r="M46" t="str">
            <v>100-1333-10</v>
          </cell>
          <cell r="N46">
            <v>-2479</v>
          </cell>
          <cell r="O46" t="str">
            <v>100-1335-10</v>
          </cell>
          <cell r="P46">
            <v>4557.01</v>
          </cell>
          <cell r="Q46" t="str">
            <v>100-1332-10</v>
          </cell>
          <cell r="R46">
            <v>6507567.1699999999</v>
          </cell>
          <cell r="S46" t="str">
            <v>100-1335-10</v>
          </cell>
          <cell r="T46">
            <v>6149</v>
          </cell>
          <cell r="U46" t="str">
            <v>100-1332-10</v>
          </cell>
          <cell r="V46">
            <v>0</v>
          </cell>
          <cell r="W46" t="str">
            <v>100-1331-10</v>
          </cell>
          <cell r="X46">
            <v>0</v>
          </cell>
        </row>
        <row r="47">
          <cell r="A47" t="str">
            <v>100-1337-10</v>
          </cell>
          <cell r="B47">
            <v>-1578</v>
          </cell>
          <cell r="C47" t="str">
            <v>100-1332-10</v>
          </cell>
          <cell r="D47">
            <v>0</v>
          </cell>
          <cell r="E47" t="str">
            <v>100-1337-10</v>
          </cell>
          <cell r="F47">
            <v>-2265</v>
          </cell>
          <cell r="G47" t="str">
            <v>100-1337-10</v>
          </cell>
          <cell r="H47">
            <v>-2113</v>
          </cell>
          <cell r="I47" t="str">
            <v>100-1336-10</v>
          </cell>
          <cell r="J47">
            <v>-1377</v>
          </cell>
          <cell r="K47" t="str">
            <v>100-1336-10</v>
          </cell>
          <cell r="L47">
            <v>-1359</v>
          </cell>
          <cell r="M47" t="str">
            <v>100-1334-10</v>
          </cell>
          <cell r="N47">
            <v>47.4</v>
          </cell>
          <cell r="O47" t="str">
            <v>100-1336-10</v>
          </cell>
          <cell r="P47">
            <v>-1911.01</v>
          </cell>
          <cell r="Q47" t="str">
            <v>100-1333-10</v>
          </cell>
          <cell r="R47">
            <v>-2570</v>
          </cell>
          <cell r="S47" t="str">
            <v>100-1336-10</v>
          </cell>
          <cell r="T47">
            <v>-3011</v>
          </cell>
          <cell r="U47" t="str">
            <v>100-1333-10</v>
          </cell>
          <cell r="V47">
            <v>-3659</v>
          </cell>
          <cell r="W47" t="str">
            <v>100-1332-10</v>
          </cell>
          <cell r="X47">
            <v>0</v>
          </cell>
        </row>
        <row r="48">
          <cell r="A48" t="str">
            <v>100-1338-10</v>
          </cell>
          <cell r="B48">
            <v>783</v>
          </cell>
          <cell r="C48" t="str">
            <v>100-1333-10</v>
          </cell>
          <cell r="D48">
            <v>-1326</v>
          </cell>
          <cell r="E48" t="str">
            <v>100-1338-10</v>
          </cell>
          <cell r="F48">
            <v>391</v>
          </cell>
          <cell r="G48" t="str">
            <v>100-1338-10</v>
          </cell>
          <cell r="H48">
            <v>616</v>
          </cell>
          <cell r="I48" t="str">
            <v>100-1337-10</v>
          </cell>
          <cell r="J48">
            <v>-1501</v>
          </cell>
          <cell r="K48" t="str">
            <v>100-1337-10</v>
          </cell>
          <cell r="L48">
            <v>-1242</v>
          </cell>
          <cell r="M48" t="str">
            <v>100-1335-10</v>
          </cell>
          <cell r="N48">
            <v>4461</v>
          </cell>
          <cell r="O48" t="str">
            <v>100-1337-10</v>
          </cell>
          <cell r="P48">
            <v>-1845.99</v>
          </cell>
          <cell r="Q48" t="str">
            <v>100-1334-10</v>
          </cell>
          <cell r="R48">
            <v>44</v>
          </cell>
          <cell r="S48" t="str">
            <v>100-1337-10</v>
          </cell>
          <cell r="T48">
            <v>-5248</v>
          </cell>
          <cell r="U48" t="str">
            <v>100-1334-10</v>
          </cell>
          <cell r="V48">
            <v>59</v>
          </cell>
          <cell r="W48" t="str">
            <v>100-1333-10</v>
          </cell>
          <cell r="X48">
            <v>-3733</v>
          </cell>
        </row>
        <row r="49">
          <cell r="A49" t="str">
            <v>100-1340-10</v>
          </cell>
          <cell r="B49">
            <v>0</v>
          </cell>
          <cell r="C49" t="str">
            <v>100-1334-10</v>
          </cell>
          <cell r="D49">
            <v>27</v>
          </cell>
          <cell r="E49" t="str">
            <v>100-1340-10</v>
          </cell>
          <cell r="F49">
            <v>-5770.02</v>
          </cell>
          <cell r="G49" t="str">
            <v>100-1340-10</v>
          </cell>
          <cell r="H49">
            <v>0</v>
          </cell>
          <cell r="I49" t="str">
            <v>100-1338-10</v>
          </cell>
          <cell r="J49">
            <v>470</v>
          </cell>
          <cell r="K49" t="str">
            <v>100-1338-10</v>
          </cell>
          <cell r="L49">
            <v>-160</v>
          </cell>
          <cell r="M49" t="str">
            <v>100-1336-10</v>
          </cell>
          <cell r="N49">
            <v>-2202</v>
          </cell>
          <cell r="O49" t="str">
            <v>100-1338-10</v>
          </cell>
          <cell r="P49">
            <v>-103.99</v>
          </cell>
          <cell r="Q49" t="str">
            <v>100-1335-10</v>
          </cell>
          <cell r="R49">
            <v>4570</v>
          </cell>
          <cell r="S49" t="str">
            <v>100-1338-10</v>
          </cell>
          <cell r="T49">
            <v>589</v>
          </cell>
          <cell r="U49" t="str">
            <v>100-1335-10</v>
          </cell>
          <cell r="V49">
            <v>6397</v>
          </cell>
          <cell r="W49" t="str">
            <v>100-1334-10</v>
          </cell>
          <cell r="X49">
            <v>59</v>
          </cell>
        </row>
        <row r="50">
          <cell r="A50" t="str">
            <v>100-1342-10</v>
          </cell>
          <cell r="B50">
            <v>0</v>
          </cell>
          <cell r="C50" t="str">
            <v>100-1335-10</v>
          </cell>
          <cell r="D50">
            <v>2479</v>
          </cell>
          <cell r="E50" t="str">
            <v>100-1342-10</v>
          </cell>
          <cell r="F50">
            <v>-5149.3599999999997</v>
          </cell>
          <cell r="G50" t="str">
            <v>100-1342-10</v>
          </cell>
          <cell r="H50">
            <v>0</v>
          </cell>
          <cell r="I50" t="str">
            <v>100-1340-10</v>
          </cell>
          <cell r="J50">
            <v>80.73</v>
          </cell>
          <cell r="K50" t="str">
            <v>100-1340-10</v>
          </cell>
          <cell r="L50">
            <v>-80.73</v>
          </cell>
          <cell r="M50" t="str">
            <v>100-1337-10</v>
          </cell>
          <cell r="N50">
            <v>-2647</v>
          </cell>
          <cell r="O50" t="str">
            <v>100-1340-10</v>
          </cell>
          <cell r="P50">
            <v>0</v>
          </cell>
          <cell r="Q50" t="str">
            <v>100-1336-10</v>
          </cell>
          <cell r="R50">
            <v>-2186</v>
          </cell>
          <cell r="S50" t="str">
            <v>100-1339-10</v>
          </cell>
          <cell r="T50">
            <v>-10413.67</v>
          </cell>
          <cell r="U50" t="str">
            <v>100-1336-10</v>
          </cell>
          <cell r="V50">
            <v>-3209</v>
          </cell>
          <cell r="W50" t="str">
            <v>100-1335-10</v>
          </cell>
          <cell r="X50">
            <v>6514</v>
          </cell>
        </row>
        <row r="51">
          <cell r="A51" t="str">
            <v>100-1344-10</v>
          </cell>
          <cell r="B51">
            <v>0</v>
          </cell>
          <cell r="C51" t="str">
            <v>100-1336-10</v>
          </cell>
          <cell r="D51">
            <v>-1337</v>
          </cell>
          <cell r="E51" t="str">
            <v>100-1344-10</v>
          </cell>
          <cell r="F51">
            <v>0</v>
          </cell>
          <cell r="G51" t="str">
            <v>100-1344-10</v>
          </cell>
          <cell r="H51">
            <v>0</v>
          </cell>
          <cell r="I51" t="str">
            <v>100-1342-10</v>
          </cell>
          <cell r="J51">
            <v>107.77</v>
          </cell>
          <cell r="K51" t="str">
            <v>100-1342-10</v>
          </cell>
          <cell r="L51">
            <v>-107.77</v>
          </cell>
          <cell r="M51" t="str">
            <v>100-1338-10</v>
          </cell>
          <cell r="N51">
            <v>-116</v>
          </cell>
          <cell r="O51" t="str">
            <v>100-1342-10</v>
          </cell>
          <cell r="P51">
            <v>0</v>
          </cell>
          <cell r="Q51" t="str">
            <v>100-1337-10</v>
          </cell>
          <cell r="R51">
            <v>-3165</v>
          </cell>
          <cell r="S51" t="str">
            <v>100-1340-10</v>
          </cell>
          <cell r="T51">
            <v>0</v>
          </cell>
          <cell r="U51" t="str">
            <v>100-1337-10</v>
          </cell>
          <cell r="V51">
            <v>-4261</v>
          </cell>
          <cell r="W51" t="str">
            <v>100-1336-10</v>
          </cell>
          <cell r="X51">
            <v>-2992</v>
          </cell>
        </row>
        <row r="52">
          <cell r="A52" t="str">
            <v>100-1346-10</v>
          </cell>
          <cell r="B52">
            <v>0</v>
          </cell>
          <cell r="C52" t="str">
            <v>100-1337-10</v>
          </cell>
          <cell r="D52">
            <v>-2276</v>
          </cell>
          <cell r="E52" t="str">
            <v>100-1346-10</v>
          </cell>
          <cell r="F52">
            <v>-7116.82</v>
          </cell>
          <cell r="G52" t="str">
            <v>100-1346-10</v>
          </cell>
          <cell r="H52">
            <v>0</v>
          </cell>
          <cell r="I52" t="str">
            <v>100-1344-10</v>
          </cell>
          <cell r="J52">
            <v>0</v>
          </cell>
          <cell r="K52" t="str">
            <v>100-1344-10</v>
          </cell>
          <cell r="L52">
            <v>0</v>
          </cell>
          <cell r="M52" t="str">
            <v>100-1340-10</v>
          </cell>
          <cell r="N52">
            <v>0</v>
          </cell>
          <cell r="O52" t="str">
            <v>100-1344-10</v>
          </cell>
          <cell r="P52">
            <v>0</v>
          </cell>
          <cell r="Q52" t="str">
            <v>100-1338-10</v>
          </cell>
          <cell r="R52">
            <v>-600</v>
          </cell>
          <cell r="S52" t="str">
            <v>100-1342-10</v>
          </cell>
          <cell r="T52">
            <v>0</v>
          </cell>
          <cell r="U52" t="str">
            <v>100-1338-10</v>
          </cell>
          <cell r="V52">
            <v>1173</v>
          </cell>
          <cell r="W52" t="str">
            <v>100-1337-10</v>
          </cell>
          <cell r="X52">
            <v>-3622</v>
          </cell>
        </row>
        <row r="53">
          <cell r="A53" t="str">
            <v>100-1349-10</v>
          </cell>
          <cell r="B53">
            <v>0</v>
          </cell>
          <cell r="C53" t="str">
            <v>100-1338-10</v>
          </cell>
          <cell r="D53">
            <v>413</v>
          </cell>
          <cell r="E53" t="str">
            <v>100-1349-10</v>
          </cell>
          <cell r="F53">
            <v>-583.97</v>
          </cell>
          <cell r="G53" t="str">
            <v>100-1349-10</v>
          </cell>
          <cell r="H53">
            <v>-1579.92</v>
          </cell>
          <cell r="I53" t="str">
            <v>100-1346-10</v>
          </cell>
          <cell r="J53">
            <v>0</v>
          </cell>
          <cell r="K53" t="str">
            <v>100-1346-10</v>
          </cell>
          <cell r="L53">
            <v>0</v>
          </cell>
          <cell r="M53" t="str">
            <v>100-1342-10</v>
          </cell>
          <cell r="N53">
            <v>0</v>
          </cell>
          <cell r="O53" t="str">
            <v>100-1346-10</v>
          </cell>
          <cell r="P53">
            <v>0</v>
          </cell>
          <cell r="Q53" t="str">
            <v>100-1339-10</v>
          </cell>
          <cell r="R53">
            <v>-52068.34</v>
          </cell>
          <cell r="S53" t="str">
            <v>100-1344-10</v>
          </cell>
          <cell r="T53">
            <v>0</v>
          </cell>
          <cell r="U53" t="str">
            <v>100-1339-10</v>
          </cell>
          <cell r="V53">
            <v>-10413.67</v>
          </cell>
          <cell r="W53" t="str">
            <v>100-1338-10</v>
          </cell>
          <cell r="X53">
            <v>840</v>
          </cell>
        </row>
        <row r="54">
          <cell r="A54" t="str">
            <v>100-1376-10</v>
          </cell>
          <cell r="B54">
            <v>-54942.93</v>
          </cell>
          <cell r="C54" t="str">
            <v>100-1340-10</v>
          </cell>
          <cell r="D54">
            <v>5770.02</v>
          </cell>
          <cell r="E54" t="str">
            <v>100-1354-10</v>
          </cell>
          <cell r="F54">
            <v>383</v>
          </cell>
          <cell r="G54" t="str">
            <v>100-1376-10</v>
          </cell>
          <cell r="H54">
            <v>-49262.74</v>
          </cell>
          <cell r="I54" t="str">
            <v>100-1349-10</v>
          </cell>
          <cell r="J54">
            <v>-142.58000000000001</v>
          </cell>
          <cell r="K54" t="str">
            <v>100-1349-10</v>
          </cell>
          <cell r="L54">
            <v>-9441.16</v>
          </cell>
          <cell r="M54" t="str">
            <v>100-1344-10</v>
          </cell>
          <cell r="N54">
            <v>0</v>
          </cell>
          <cell r="O54" t="str">
            <v>100-1349-10</v>
          </cell>
          <cell r="P54">
            <v>0</v>
          </cell>
          <cell r="Q54" t="str">
            <v>100-1340-10</v>
          </cell>
          <cell r="R54">
            <v>0</v>
          </cell>
          <cell r="S54" t="str">
            <v>100-1346-10</v>
          </cell>
          <cell r="T54">
            <v>86.28</v>
          </cell>
          <cell r="U54" t="str">
            <v>100-1340-10</v>
          </cell>
          <cell r="V54">
            <v>0</v>
          </cell>
          <cell r="W54" t="str">
            <v>100-1339-10</v>
          </cell>
          <cell r="X54">
            <v>-10413.67</v>
          </cell>
        </row>
        <row r="55">
          <cell r="A55" t="str">
            <v>100-1379-10</v>
          </cell>
          <cell r="B55">
            <v>-806660.68</v>
          </cell>
          <cell r="C55" t="str">
            <v>100-1342-10</v>
          </cell>
          <cell r="D55">
            <v>5149.3599999999997</v>
          </cell>
          <cell r="E55" t="str">
            <v>100-1376-10</v>
          </cell>
          <cell r="F55">
            <v>-51842.16</v>
          </cell>
          <cell r="G55" t="str">
            <v>100-1379-10</v>
          </cell>
          <cell r="H55">
            <v>-318585</v>
          </cell>
          <cell r="I55" t="str">
            <v>100-1351-10</v>
          </cell>
          <cell r="J55">
            <v>-1306</v>
          </cell>
          <cell r="K55" t="str">
            <v>100-1351-10</v>
          </cell>
          <cell r="L55">
            <v>-27116</v>
          </cell>
          <cell r="M55" t="str">
            <v>100-1346-10</v>
          </cell>
          <cell r="N55">
            <v>0</v>
          </cell>
          <cell r="O55" t="str">
            <v>100-1351-10</v>
          </cell>
          <cell r="P55">
            <v>-37969.96</v>
          </cell>
          <cell r="Q55" t="str">
            <v>100-1342-10</v>
          </cell>
          <cell r="R55">
            <v>0</v>
          </cell>
          <cell r="S55" t="str">
            <v>100-1349-10</v>
          </cell>
          <cell r="T55">
            <v>0</v>
          </cell>
          <cell r="U55" t="str">
            <v>100-1342-10</v>
          </cell>
          <cell r="V55">
            <v>0</v>
          </cell>
          <cell r="W55" t="str">
            <v>100-1340-10</v>
          </cell>
          <cell r="X55">
            <v>0</v>
          </cell>
        </row>
        <row r="56">
          <cell r="A56" t="str">
            <v>100-1380-10</v>
          </cell>
          <cell r="B56">
            <v>0</v>
          </cell>
          <cell r="C56" t="str">
            <v>100-1344-10</v>
          </cell>
          <cell r="D56">
            <v>0</v>
          </cell>
          <cell r="E56" t="str">
            <v>100-1379-10</v>
          </cell>
          <cell r="F56">
            <v>491707</v>
          </cell>
          <cell r="G56" t="str">
            <v>100-1380-10</v>
          </cell>
          <cell r="H56">
            <v>0</v>
          </cell>
          <cell r="I56" t="str">
            <v>100-1376-10</v>
          </cell>
          <cell r="J56">
            <v>-52135.43</v>
          </cell>
          <cell r="K56" t="str">
            <v>100-1354-10</v>
          </cell>
          <cell r="L56">
            <v>383</v>
          </cell>
          <cell r="M56" t="str">
            <v>100-1349-10</v>
          </cell>
          <cell r="N56">
            <v>0</v>
          </cell>
          <cell r="O56" t="str">
            <v>100-1352-10</v>
          </cell>
          <cell r="P56">
            <v>638.99</v>
          </cell>
          <cell r="Q56" t="str">
            <v>100-1344-10</v>
          </cell>
          <cell r="R56">
            <v>0</v>
          </cell>
          <cell r="S56" t="str">
            <v>100-1351-10</v>
          </cell>
          <cell r="T56">
            <v>-33831</v>
          </cell>
          <cell r="U56" t="str">
            <v>100-1344-10</v>
          </cell>
          <cell r="V56">
            <v>0</v>
          </cell>
          <cell r="W56" t="str">
            <v>100-1342-10</v>
          </cell>
          <cell r="X56">
            <v>0</v>
          </cell>
        </row>
        <row r="57">
          <cell r="A57" t="str">
            <v>100-1382-10</v>
          </cell>
          <cell r="B57">
            <v>0</v>
          </cell>
          <cell r="C57" t="str">
            <v>100-1346-10</v>
          </cell>
          <cell r="D57">
            <v>7116.82</v>
          </cell>
          <cell r="E57" t="str">
            <v>100-1380-10</v>
          </cell>
          <cell r="F57">
            <v>0</v>
          </cell>
          <cell r="G57" t="str">
            <v>100-1382-10</v>
          </cell>
          <cell r="H57">
            <v>0</v>
          </cell>
          <cell r="I57" t="str">
            <v>100-1379-10</v>
          </cell>
          <cell r="J57">
            <v>-1374816</v>
          </cell>
          <cell r="K57" t="str">
            <v>100-1376-10</v>
          </cell>
          <cell r="L57">
            <v>-52498.559999999998</v>
          </cell>
          <cell r="M57" t="str">
            <v>100-1351-10</v>
          </cell>
          <cell r="N57">
            <v>395837</v>
          </cell>
          <cell r="O57" t="str">
            <v>100-1353-10</v>
          </cell>
          <cell r="P57">
            <v>0.02</v>
          </cell>
          <cell r="Q57" t="str">
            <v>100-1346-10</v>
          </cell>
          <cell r="R57">
            <v>-86.28</v>
          </cell>
          <cell r="S57" t="str">
            <v>100-1352-10</v>
          </cell>
          <cell r="T57">
            <v>204</v>
          </cell>
          <cell r="U57" t="str">
            <v>100-1346-10</v>
          </cell>
          <cell r="V57">
            <v>0</v>
          </cell>
          <cell r="W57" t="str">
            <v>100-1344-10</v>
          </cell>
          <cell r="X57">
            <v>0</v>
          </cell>
        </row>
        <row r="58">
          <cell r="A58" t="str">
            <v>100-1383-10</v>
          </cell>
          <cell r="B58">
            <v>0</v>
          </cell>
          <cell r="C58" t="str">
            <v>100-1349-10</v>
          </cell>
          <cell r="D58">
            <v>-0.65</v>
          </cell>
          <cell r="E58" t="str">
            <v>100-1382-10</v>
          </cell>
          <cell r="F58">
            <v>0</v>
          </cell>
          <cell r="G58" t="str">
            <v>100-1383-10</v>
          </cell>
          <cell r="H58">
            <v>0</v>
          </cell>
          <cell r="I58" t="str">
            <v>100-1380-10</v>
          </cell>
          <cell r="J58">
            <v>0</v>
          </cell>
          <cell r="K58" t="str">
            <v>100-1379-10</v>
          </cell>
          <cell r="L58">
            <v>193675</v>
          </cell>
          <cell r="M58" t="str">
            <v>100-1354-10</v>
          </cell>
          <cell r="N58">
            <v>206</v>
          </cell>
          <cell r="O58" t="str">
            <v>100-1354-10</v>
          </cell>
          <cell r="P58">
            <v>205.99</v>
          </cell>
          <cell r="Q58" t="str">
            <v>100-1349-10</v>
          </cell>
          <cell r="R58">
            <v>11748.28</v>
          </cell>
          <cell r="S58" t="str">
            <v>100-1353-10</v>
          </cell>
          <cell r="T58">
            <v>0.02</v>
          </cell>
          <cell r="U58" t="str">
            <v>100-1349-10</v>
          </cell>
          <cell r="V58">
            <v>0</v>
          </cell>
          <cell r="W58" t="str">
            <v>100-1346-10</v>
          </cell>
          <cell r="X58">
            <v>0</v>
          </cell>
        </row>
        <row r="59">
          <cell r="A59" t="str">
            <v>100-1384-10</v>
          </cell>
          <cell r="B59">
            <v>0</v>
          </cell>
          <cell r="C59" t="str">
            <v>100-1376-10</v>
          </cell>
          <cell r="D59">
            <v>-53187.34</v>
          </cell>
          <cell r="E59" t="str">
            <v>100-1383-10</v>
          </cell>
          <cell r="F59">
            <v>0</v>
          </cell>
          <cell r="G59" t="str">
            <v>100-1385-10</v>
          </cell>
          <cell r="H59">
            <v>0</v>
          </cell>
          <cell r="I59" t="str">
            <v>100-1382-10</v>
          </cell>
          <cell r="J59">
            <v>0</v>
          </cell>
          <cell r="K59" t="str">
            <v>100-1380-10</v>
          </cell>
          <cell r="L59">
            <v>0</v>
          </cell>
          <cell r="M59" t="str">
            <v>100-1376-10</v>
          </cell>
          <cell r="N59">
            <v>-53627.81</v>
          </cell>
          <cell r="O59" t="str">
            <v>100-1376-10</v>
          </cell>
          <cell r="P59">
            <v>-52238.7</v>
          </cell>
          <cell r="Q59" t="str">
            <v>100-1351-10</v>
          </cell>
          <cell r="R59">
            <v>-37849</v>
          </cell>
          <cell r="S59" t="str">
            <v>100-1354-10</v>
          </cell>
          <cell r="T59">
            <v>278</v>
          </cell>
          <cell r="U59" t="str">
            <v>100-1351-10</v>
          </cell>
          <cell r="V59">
            <v>-32451</v>
          </cell>
          <cell r="W59" t="str">
            <v>100-1348-10</v>
          </cell>
          <cell r="X59">
            <v>2630</v>
          </cell>
        </row>
        <row r="60">
          <cell r="A60" t="str">
            <v>100-1385-10</v>
          </cell>
          <cell r="B60">
            <v>0</v>
          </cell>
          <cell r="C60" t="str">
            <v>100-1379-10</v>
          </cell>
          <cell r="D60">
            <v>-48757.919999999998</v>
          </cell>
          <cell r="E60" t="str">
            <v>100-1384-10</v>
          </cell>
          <cell r="F60">
            <v>0</v>
          </cell>
          <cell r="G60" t="str">
            <v>100-1386-10</v>
          </cell>
          <cell r="H60">
            <v>0</v>
          </cell>
          <cell r="I60" t="str">
            <v>100-1383-10</v>
          </cell>
          <cell r="J60">
            <v>0</v>
          </cell>
          <cell r="K60" t="str">
            <v>100-1382-10</v>
          </cell>
          <cell r="L60">
            <v>0</v>
          </cell>
          <cell r="M60" t="str">
            <v>100-1379-10</v>
          </cell>
          <cell r="N60">
            <v>15971</v>
          </cell>
          <cell r="O60" t="str">
            <v>100-1379-10</v>
          </cell>
          <cell r="P60">
            <v>-668557</v>
          </cell>
          <cell r="Q60" t="str">
            <v>100-1352-10</v>
          </cell>
          <cell r="R60">
            <v>138</v>
          </cell>
          <cell r="S60" t="str">
            <v>100-1356-10</v>
          </cell>
          <cell r="T60">
            <v>292</v>
          </cell>
          <cell r="U60" t="str">
            <v>100-1352-10</v>
          </cell>
          <cell r="V60">
            <v>271</v>
          </cell>
          <cell r="W60" t="str">
            <v>100-1349-10</v>
          </cell>
          <cell r="X60">
            <v>0</v>
          </cell>
        </row>
        <row r="61">
          <cell r="A61" t="str">
            <v>100-1386-10</v>
          </cell>
          <cell r="B61">
            <v>0</v>
          </cell>
          <cell r="C61" t="str">
            <v>100-1380-10</v>
          </cell>
          <cell r="D61">
            <v>0</v>
          </cell>
          <cell r="E61" t="str">
            <v>100-1385-10</v>
          </cell>
          <cell r="F61">
            <v>0</v>
          </cell>
          <cell r="G61" t="str">
            <v>100-1391-10</v>
          </cell>
          <cell r="H61">
            <v>3433.5</v>
          </cell>
          <cell r="I61" t="str">
            <v>100-1384-10</v>
          </cell>
          <cell r="J61">
            <v>-0.65</v>
          </cell>
          <cell r="K61" t="str">
            <v>100-1383-10</v>
          </cell>
          <cell r="L61">
            <v>0</v>
          </cell>
          <cell r="M61" t="str">
            <v>100-1380-10</v>
          </cell>
          <cell r="N61">
            <v>0</v>
          </cell>
          <cell r="O61" t="str">
            <v>100-1380-10</v>
          </cell>
          <cell r="P61">
            <v>0</v>
          </cell>
          <cell r="Q61" t="str">
            <v>100-1353-10</v>
          </cell>
          <cell r="R61">
            <v>0.02</v>
          </cell>
          <cell r="S61" t="str">
            <v>100-1376-10</v>
          </cell>
          <cell r="T61">
            <v>-52581.31</v>
          </cell>
          <cell r="U61" t="str">
            <v>100-1354-10</v>
          </cell>
          <cell r="V61">
            <v>278</v>
          </cell>
          <cell r="W61" t="str">
            <v>100-1351-10</v>
          </cell>
          <cell r="X61">
            <v>-32592</v>
          </cell>
        </row>
        <row r="62">
          <cell r="A62" t="str">
            <v>100-1391-10</v>
          </cell>
          <cell r="B62">
            <v>8729</v>
          </cell>
          <cell r="C62" t="str">
            <v>100-1382-10</v>
          </cell>
          <cell r="D62">
            <v>0</v>
          </cell>
          <cell r="E62" t="str">
            <v>100-1386-10</v>
          </cell>
          <cell r="F62">
            <v>0</v>
          </cell>
          <cell r="G62" t="str">
            <v>100-1395-10</v>
          </cell>
          <cell r="H62">
            <v>-13272.92</v>
          </cell>
          <cell r="I62" t="str">
            <v>100-1385-10</v>
          </cell>
          <cell r="J62">
            <v>0</v>
          </cell>
          <cell r="K62" t="str">
            <v>100-1384-10</v>
          </cell>
          <cell r="L62">
            <v>0.65</v>
          </cell>
          <cell r="M62" t="str">
            <v>100-1382-10</v>
          </cell>
          <cell r="N62">
            <v>0</v>
          </cell>
          <cell r="O62" t="str">
            <v>100-1382-10</v>
          </cell>
          <cell r="P62">
            <v>0</v>
          </cell>
          <cell r="Q62" t="str">
            <v>100-1354-10</v>
          </cell>
          <cell r="R62">
            <v>206</v>
          </cell>
          <cell r="S62" t="str">
            <v>100-1379-10</v>
          </cell>
          <cell r="T62">
            <v>584005</v>
          </cell>
          <cell r="U62" t="str">
            <v>100-1356-10</v>
          </cell>
          <cell r="V62">
            <v>258</v>
          </cell>
          <cell r="W62" t="str">
            <v>100-1352-10</v>
          </cell>
          <cell r="X62">
            <v>-37</v>
          </cell>
        </row>
        <row r="63">
          <cell r="A63" t="str">
            <v>100-1395-10</v>
          </cell>
          <cell r="B63">
            <v>-14867.95</v>
          </cell>
          <cell r="C63" t="str">
            <v>100-1383-10</v>
          </cell>
          <cell r="D63">
            <v>0</v>
          </cell>
          <cell r="E63" t="str">
            <v>100-1391-10</v>
          </cell>
          <cell r="F63">
            <v>4462.5</v>
          </cell>
          <cell r="G63" t="str">
            <v>100-1545-10</v>
          </cell>
          <cell r="H63">
            <v>-124927.90865</v>
          </cell>
          <cell r="I63" t="str">
            <v>100-1386-10</v>
          </cell>
          <cell r="J63">
            <v>0</v>
          </cell>
          <cell r="K63" t="str">
            <v>100-1385-10</v>
          </cell>
          <cell r="L63">
            <v>0</v>
          </cell>
          <cell r="M63" t="str">
            <v>100-1383-10</v>
          </cell>
          <cell r="N63">
            <v>0</v>
          </cell>
          <cell r="O63" t="str">
            <v>100-1383-10</v>
          </cell>
          <cell r="P63">
            <v>0</v>
          </cell>
          <cell r="Q63" t="str">
            <v>100-1356-10</v>
          </cell>
          <cell r="R63">
            <v>244</v>
          </cell>
          <cell r="S63" t="str">
            <v>100-1380-10</v>
          </cell>
          <cell r="T63">
            <v>0</v>
          </cell>
          <cell r="U63" t="str">
            <v>100-1376-10</v>
          </cell>
          <cell r="V63">
            <v>-2744.77</v>
          </cell>
          <cell r="W63" t="str">
            <v>100-1354-10</v>
          </cell>
          <cell r="X63">
            <v>278</v>
          </cell>
        </row>
        <row r="64">
          <cell r="A64" t="str">
            <v>100-1545-10</v>
          </cell>
          <cell r="B64">
            <v>17216.990000000002</v>
          </cell>
          <cell r="C64" t="str">
            <v>100-1384-10</v>
          </cell>
          <cell r="D64">
            <v>0</v>
          </cell>
          <cell r="E64" t="str">
            <v>100-1395-10</v>
          </cell>
          <cell r="F64">
            <v>-14049.21</v>
          </cell>
          <cell r="G64" t="str">
            <v>100-1550-10</v>
          </cell>
          <cell r="H64">
            <v>60526.66</v>
          </cell>
          <cell r="I64" t="str">
            <v>100-1391-10</v>
          </cell>
          <cell r="J64">
            <v>31635.119999999999</v>
          </cell>
          <cell r="K64" t="str">
            <v>100-1386-10</v>
          </cell>
          <cell r="L64">
            <v>0</v>
          </cell>
          <cell r="M64" t="str">
            <v>100-1384-10</v>
          </cell>
          <cell r="N64">
            <v>0</v>
          </cell>
          <cell r="O64" t="str">
            <v>100-1384-10</v>
          </cell>
          <cell r="P64">
            <v>-0.01</v>
          </cell>
          <cell r="Q64" t="str">
            <v>100-1376-10</v>
          </cell>
          <cell r="R64">
            <v>-53881.93</v>
          </cell>
          <cell r="S64" t="str">
            <v>100-1382-10</v>
          </cell>
          <cell r="T64">
            <v>0</v>
          </cell>
          <cell r="U64" t="str">
            <v>100-1379-10</v>
          </cell>
          <cell r="V64">
            <v>-333206</v>
          </cell>
          <cell r="W64" t="str">
            <v>100-1356-10</v>
          </cell>
          <cell r="X64">
            <v>476</v>
          </cell>
        </row>
        <row r="65">
          <cell r="A65" t="str">
            <v>100-1550-10</v>
          </cell>
          <cell r="B65">
            <v>119.52</v>
          </cell>
          <cell r="C65" t="str">
            <v>100-1385-10</v>
          </cell>
          <cell r="D65">
            <v>0</v>
          </cell>
          <cell r="E65" t="str">
            <v>100-1555-10</v>
          </cell>
          <cell r="F65">
            <v>-65138.07</v>
          </cell>
          <cell r="G65" t="str">
            <v>100-1555-10</v>
          </cell>
          <cell r="H65">
            <v>-15187.2</v>
          </cell>
          <cell r="I65" t="str">
            <v>100-1395-10</v>
          </cell>
          <cell r="J65">
            <v>-13585.28</v>
          </cell>
          <cell r="K65" t="str">
            <v>100-1391-10</v>
          </cell>
          <cell r="L65">
            <v>6424.9</v>
          </cell>
          <cell r="M65" t="str">
            <v>100-1385-10</v>
          </cell>
          <cell r="N65">
            <v>0</v>
          </cell>
          <cell r="O65" t="str">
            <v>100-1385-10</v>
          </cell>
          <cell r="P65">
            <v>0</v>
          </cell>
          <cell r="Q65" t="str">
            <v>100-1379-10</v>
          </cell>
          <cell r="R65">
            <v>3105091.21</v>
          </cell>
          <cell r="S65" t="str">
            <v>100-1383-10</v>
          </cell>
          <cell r="T65">
            <v>0</v>
          </cell>
          <cell r="U65" t="str">
            <v>100-1380-10</v>
          </cell>
          <cell r="V65">
            <v>0</v>
          </cell>
          <cell r="W65" t="str">
            <v>100-1374-10</v>
          </cell>
          <cell r="X65">
            <v>-4664.2700000000004</v>
          </cell>
        </row>
        <row r="66">
          <cell r="A66" t="str">
            <v>100-1555-10</v>
          </cell>
          <cell r="B66">
            <v>-36239.800000000003</v>
          </cell>
          <cell r="C66" t="str">
            <v>100-1386-10</v>
          </cell>
          <cell r="D66">
            <v>0</v>
          </cell>
          <cell r="E66" t="str">
            <v>100-1610-10</v>
          </cell>
          <cell r="F66">
            <v>0</v>
          </cell>
          <cell r="G66" t="str">
            <v>100-1656-10</v>
          </cell>
          <cell r="H66">
            <v>197.19</v>
          </cell>
          <cell r="I66" t="str">
            <v>100-1550-10</v>
          </cell>
          <cell r="J66">
            <v>1319.39</v>
          </cell>
          <cell r="K66" t="str">
            <v>100-1395-10</v>
          </cell>
          <cell r="L66">
            <v>81180.08</v>
          </cell>
          <cell r="M66" t="str">
            <v>100-1386-10</v>
          </cell>
          <cell r="N66">
            <v>0</v>
          </cell>
          <cell r="O66" t="str">
            <v>100-1386-10</v>
          </cell>
          <cell r="P66">
            <v>0</v>
          </cell>
          <cell r="Q66" t="str">
            <v>100-1380-10</v>
          </cell>
          <cell r="R66">
            <v>3762978.76</v>
          </cell>
          <cell r="S66" t="str">
            <v>100-1384-10</v>
          </cell>
          <cell r="T66">
            <v>-0.01</v>
          </cell>
          <cell r="U66" t="str">
            <v>100-1382-10</v>
          </cell>
          <cell r="V66">
            <v>0</v>
          </cell>
          <cell r="W66" t="str">
            <v>100-1376-10</v>
          </cell>
          <cell r="X66">
            <v>5673027.1799999997</v>
          </cell>
        </row>
        <row r="67">
          <cell r="A67" t="str">
            <v>100-1575-10</v>
          </cell>
          <cell r="B67">
            <v>81.72</v>
          </cell>
          <cell r="C67" t="str">
            <v>100-1391-10</v>
          </cell>
          <cell r="D67">
            <v>9404.7199999999993</v>
          </cell>
          <cell r="E67" t="str">
            <v>100-1656-10</v>
          </cell>
          <cell r="F67">
            <v>197.19</v>
          </cell>
          <cell r="G67" t="str">
            <v>100-1673-10</v>
          </cell>
          <cell r="H67">
            <v>69338</v>
          </cell>
          <cell r="I67" t="str">
            <v>100-1555-10</v>
          </cell>
          <cell r="J67">
            <v>19203.28</v>
          </cell>
          <cell r="K67" t="str">
            <v>100-1545-10</v>
          </cell>
          <cell r="L67">
            <v>104686.43</v>
          </cell>
          <cell r="M67" t="str">
            <v>100-1391-10</v>
          </cell>
          <cell r="N67">
            <v>4925.83</v>
          </cell>
          <cell r="O67" t="str">
            <v>100-1391-10</v>
          </cell>
          <cell r="P67">
            <v>3790.5</v>
          </cell>
          <cell r="Q67" t="str">
            <v>100-1381-10</v>
          </cell>
          <cell r="R67">
            <v>-2060.29</v>
          </cell>
          <cell r="S67" t="str">
            <v>100-1385-10</v>
          </cell>
          <cell r="T67">
            <v>0</v>
          </cell>
          <cell r="U67" t="str">
            <v>100-1383-10</v>
          </cell>
          <cell r="V67">
            <v>0</v>
          </cell>
          <cell r="W67" t="str">
            <v>100-1377-10</v>
          </cell>
          <cell r="X67">
            <v>43439</v>
          </cell>
        </row>
        <row r="68">
          <cell r="A68" t="str">
            <v>100-1580-10</v>
          </cell>
          <cell r="B68">
            <v>9840.94</v>
          </cell>
          <cell r="C68" t="str">
            <v>100-1395-10</v>
          </cell>
          <cell r="D68">
            <v>-14372.4</v>
          </cell>
          <cell r="E68" t="str">
            <v>100-1705-10</v>
          </cell>
          <cell r="F68">
            <v>-834.67</v>
          </cell>
          <cell r="G68" t="str">
            <v>100-1674-10</v>
          </cell>
          <cell r="H68">
            <v>-241172.32</v>
          </cell>
          <cell r="I68" t="str">
            <v>100-1575-10</v>
          </cell>
          <cell r="J68">
            <v>9840.33</v>
          </cell>
          <cell r="K68" t="str">
            <v>100-1550-10</v>
          </cell>
          <cell r="L68">
            <v>1202.8699999999999</v>
          </cell>
          <cell r="M68" t="str">
            <v>100-1395-10</v>
          </cell>
          <cell r="N68">
            <v>-41.68</v>
          </cell>
          <cell r="O68" t="str">
            <v>100-1395-10</v>
          </cell>
          <cell r="P68">
            <v>-9.4</v>
          </cell>
          <cell r="Q68" t="str">
            <v>100-1382-10</v>
          </cell>
          <cell r="R68">
            <v>2530925.89</v>
          </cell>
          <cell r="S68" t="str">
            <v>100-1386-10</v>
          </cell>
          <cell r="T68">
            <v>0</v>
          </cell>
          <cell r="U68" t="str">
            <v>100-1384-10</v>
          </cell>
          <cell r="V68">
            <v>0.01</v>
          </cell>
          <cell r="W68" t="str">
            <v>100-1379-10</v>
          </cell>
          <cell r="X68">
            <v>-70075</v>
          </cell>
        </row>
        <row r="69">
          <cell r="A69" t="str">
            <v>100-1610-10</v>
          </cell>
          <cell r="B69">
            <v>4947.9799999999996</v>
          </cell>
          <cell r="C69" t="str">
            <v>100-1545-10</v>
          </cell>
          <cell r="D69">
            <v>-350892.83</v>
          </cell>
          <cell r="E69" t="str">
            <v>100-1710-10</v>
          </cell>
          <cell r="F69">
            <v>-25562.61</v>
          </cell>
          <cell r="G69" t="str">
            <v>100-1705-10</v>
          </cell>
          <cell r="H69">
            <v>-834.67</v>
          </cell>
          <cell r="I69" t="str">
            <v>100-1600-10</v>
          </cell>
          <cell r="J69">
            <v>27360.55</v>
          </cell>
          <cell r="K69" t="str">
            <v>100-1555-10</v>
          </cell>
          <cell r="L69">
            <v>119792.08</v>
          </cell>
          <cell r="M69" t="str">
            <v>100-1545-10</v>
          </cell>
          <cell r="N69">
            <v>260.11</v>
          </cell>
          <cell r="O69" t="str">
            <v>100-1545-10</v>
          </cell>
          <cell r="P69">
            <v>283618.25</v>
          </cell>
          <cell r="Q69" t="str">
            <v>100-1383-10</v>
          </cell>
          <cell r="R69">
            <v>790380.06</v>
          </cell>
          <cell r="S69" t="str">
            <v>100-1391-10</v>
          </cell>
          <cell r="T69">
            <v>5271</v>
          </cell>
          <cell r="U69" t="str">
            <v>100-1385-10</v>
          </cell>
          <cell r="V69">
            <v>0</v>
          </cell>
          <cell r="W69" t="str">
            <v>100-1380-10</v>
          </cell>
          <cell r="X69">
            <v>0</v>
          </cell>
        </row>
        <row r="70">
          <cell r="A70" t="str">
            <v>100-1673-10</v>
          </cell>
          <cell r="B70">
            <v>-16837.21</v>
          </cell>
          <cell r="C70" t="str">
            <v>100-1550-10</v>
          </cell>
          <cell r="D70">
            <v>354432.83</v>
          </cell>
          <cell r="E70" t="str">
            <v>100-1715-10</v>
          </cell>
          <cell r="F70">
            <v>-3519.79</v>
          </cell>
          <cell r="G70" t="str">
            <v>100-1710-10</v>
          </cell>
          <cell r="H70">
            <v>-25562.61</v>
          </cell>
          <cell r="I70" t="str">
            <v>100-1656-10</v>
          </cell>
          <cell r="J70">
            <v>197.19</v>
          </cell>
          <cell r="K70" t="str">
            <v>100-1560-10</v>
          </cell>
          <cell r="L70">
            <v>739.76</v>
          </cell>
          <cell r="M70" t="str">
            <v>100-1550-10</v>
          </cell>
          <cell r="N70">
            <v>330.1</v>
          </cell>
          <cell r="O70" t="str">
            <v>100-1550-10</v>
          </cell>
          <cell r="P70">
            <v>-287784.7</v>
          </cell>
          <cell r="Q70" t="str">
            <v>100-1384-10</v>
          </cell>
          <cell r="R70">
            <v>-911.74</v>
          </cell>
          <cell r="S70" t="str">
            <v>100-1395-10</v>
          </cell>
          <cell r="T70">
            <v>0.96</v>
          </cell>
          <cell r="U70" t="str">
            <v>100-1386-10</v>
          </cell>
          <cell r="V70">
            <v>0</v>
          </cell>
          <cell r="W70" t="str">
            <v>100-1382-10</v>
          </cell>
          <cell r="X70">
            <v>0</v>
          </cell>
        </row>
        <row r="71">
          <cell r="A71" t="str">
            <v>100-1674-10</v>
          </cell>
          <cell r="B71">
            <v>0</v>
          </cell>
          <cell r="C71" t="str">
            <v>100-1555-10</v>
          </cell>
          <cell r="D71">
            <v>28204.74</v>
          </cell>
          <cell r="E71" t="str">
            <v>100-1720-10</v>
          </cell>
          <cell r="F71">
            <v>-138365.60999999999</v>
          </cell>
          <cell r="G71" t="str">
            <v>100-1715-10</v>
          </cell>
          <cell r="H71">
            <v>-3519.79</v>
          </cell>
          <cell r="I71" t="str">
            <v>100-1674-10</v>
          </cell>
          <cell r="J71">
            <v>-1319.39</v>
          </cell>
          <cell r="K71" t="str">
            <v>100-1575-10</v>
          </cell>
          <cell r="L71">
            <v>5658.88</v>
          </cell>
          <cell r="M71" t="str">
            <v>100-1555-10</v>
          </cell>
          <cell r="N71">
            <v>-61529.54</v>
          </cell>
          <cell r="O71" t="str">
            <v>100-1555-10</v>
          </cell>
          <cell r="P71">
            <v>-74791.86</v>
          </cell>
          <cell r="Q71" t="str">
            <v>100-1385-10</v>
          </cell>
          <cell r="R71">
            <v>457424.42</v>
          </cell>
          <cell r="S71" t="str">
            <v>100-1545-10</v>
          </cell>
          <cell r="T71">
            <v>14502.83</v>
          </cell>
          <cell r="U71" t="str">
            <v>100-1391-10</v>
          </cell>
          <cell r="V71">
            <v>5334</v>
          </cell>
          <cell r="W71" t="str">
            <v>100-1383-10</v>
          </cell>
          <cell r="X71">
            <v>0</v>
          </cell>
        </row>
        <row r="72">
          <cell r="A72" t="str">
            <v>100-1705-10</v>
          </cell>
          <cell r="B72">
            <v>-834.67</v>
          </cell>
          <cell r="C72" t="str">
            <v>100-1575-10</v>
          </cell>
          <cell r="D72">
            <v>91.8</v>
          </cell>
          <cell r="E72" t="str">
            <v>100-1725-10</v>
          </cell>
          <cell r="F72">
            <v>-182684.89</v>
          </cell>
          <cell r="G72" t="str">
            <v>100-1720-10</v>
          </cell>
          <cell r="H72">
            <v>-137882.28</v>
          </cell>
          <cell r="I72" t="str">
            <v>100-1705-10</v>
          </cell>
          <cell r="J72">
            <v>-834.67</v>
          </cell>
          <cell r="K72" t="str">
            <v>100-1580-10</v>
          </cell>
          <cell r="L72">
            <v>14867.42</v>
          </cell>
          <cell r="M72" t="str">
            <v>100-1565-10</v>
          </cell>
          <cell r="N72">
            <v>1565.99</v>
          </cell>
          <cell r="O72" t="str">
            <v>100-1575-10</v>
          </cell>
          <cell r="P72">
            <v>850</v>
          </cell>
          <cell r="Q72" t="str">
            <v>100-1386-10</v>
          </cell>
          <cell r="R72">
            <v>2194674.08</v>
          </cell>
          <cell r="S72" t="str">
            <v>100-1550-10</v>
          </cell>
          <cell r="T72">
            <v>9424.64</v>
          </cell>
          <cell r="U72" t="str">
            <v>100-1395-10</v>
          </cell>
          <cell r="V72">
            <v>-4.55</v>
          </cell>
          <cell r="W72" t="str">
            <v>100-1385-10</v>
          </cell>
          <cell r="X72">
            <v>0</v>
          </cell>
        </row>
        <row r="73">
          <cell r="A73" t="str">
            <v>100-1710-10</v>
          </cell>
          <cell r="B73">
            <v>-25562.61</v>
          </cell>
          <cell r="C73" t="str">
            <v>100-1610-10</v>
          </cell>
          <cell r="D73">
            <v>344</v>
          </cell>
          <cell r="E73" t="str">
            <v>100-1730-10</v>
          </cell>
          <cell r="F73">
            <v>-34541.47</v>
          </cell>
          <cell r="G73" t="str">
            <v>100-1725-10</v>
          </cell>
          <cell r="H73">
            <v>-182684.89</v>
          </cell>
          <cell r="I73" t="str">
            <v>100-1710-10</v>
          </cell>
          <cell r="J73">
            <v>-25562.61</v>
          </cell>
          <cell r="K73" t="str">
            <v>100-1610-10</v>
          </cell>
          <cell r="L73">
            <v>42643.8</v>
          </cell>
          <cell r="M73" t="str">
            <v>100-1575-10</v>
          </cell>
          <cell r="N73">
            <v>19542.28</v>
          </cell>
          <cell r="O73" t="str">
            <v>100-1610-10</v>
          </cell>
          <cell r="P73">
            <v>23000</v>
          </cell>
          <cell r="Q73" t="str">
            <v>100-1387-10</v>
          </cell>
          <cell r="R73">
            <v>-2265585</v>
          </cell>
          <cell r="S73" t="str">
            <v>100-1555-10</v>
          </cell>
          <cell r="T73">
            <v>-23133.439999999999</v>
          </cell>
          <cell r="U73" t="str">
            <v>100-1555-10</v>
          </cell>
          <cell r="V73">
            <v>33881.629999999997</v>
          </cell>
          <cell r="W73" t="str">
            <v>100-1386-10</v>
          </cell>
          <cell r="X73">
            <v>0</v>
          </cell>
        </row>
        <row r="74">
          <cell r="A74" t="str">
            <v>100-1715-10</v>
          </cell>
          <cell r="B74">
            <v>-3519.79</v>
          </cell>
          <cell r="C74" t="str">
            <v>100-1673-10</v>
          </cell>
          <cell r="D74">
            <v>104686.43</v>
          </cell>
          <cell r="E74" t="str">
            <v>100-1735-10</v>
          </cell>
          <cell r="F74">
            <v>-24304.04</v>
          </cell>
          <cell r="G74" t="str">
            <v>100-1730-10</v>
          </cell>
          <cell r="H74">
            <v>-34541.47</v>
          </cell>
          <cell r="I74" t="str">
            <v>100-1715-10</v>
          </cell>
          <cell r="J74">
            <v>-3519.79</v>
          </cell>
          <cell r="K74" t="str">
            <v>100-1656-10</v>
          </cell>
          <cell r="L74">
            <v>197.19</v>
          </cell>
          <cell r="M74" t="str">
            <v>100-1580-10</v>
          </cell>
          <cell r="N74">
            <v>8025</v>
          </cell>
          <cell r="O74" t="str">
            <v>100-1656-10</v>
          </cell>
          <cell r="P74">
            <v>197.19</v>
          </cell>
          <cell r="Q74" t="str">
            <v>100-1391-10</v>
          </cell>
          <cell r="R74">
            <v>17603</v>
          </cell>
          <cell r="S74" t="str">
            <v>100-1575-10</v>
          </cell>
          <cell r="T74">
            <v>1610.25</v>
          </cell>
          <cell r="U74" t="str">
            <v>100-1565-10</v>
          </cell>
          <cell r="V74">
            <v>1570.32</v>
          </cell>
          <cell r="W74" t="str">
            <v>100-1391-10</v>
          </cell>
          <cell r="X74">
            <v>5563.02</v>
          </cell>
        </row>
        <row r="75">
          <cell r="A75" t="str">
            <v>100-1720-10</v>
          </cell>
          <cell r="B75">
            <v>-138365.60999999999</v>
          </cell>
          <cell r="C75" t="str">
            <v>100-1674-10</v>
          </cell>
          <cell r="D75">
            <v>-35149.089999999997</v>
          </cell>
          <cell r="E75" t="str">
            <v>100-1736-10</v>
          </cell>
          <cell r="F75">
            <v>90493.8</v>
          </cell>
          <cell r="G75" t="str">
            <v>100-1735-10</v>
          </cell>
          <cell r="H75">
            <v>-24304.04</v>
          </cell>
          <cell r="I75" t="str">
            <v>100-1720-10</v>
          </cell>
          <cell r="J75">
            <v>-137882.28</v>
          </cell>
          <cell r="K75" t="str">
            <v>100-1670-10</v>
          </cell>
          <cell r="L75">
            <v>-550</v>
          </cell>
          <cell r="M75" t="str">
            <v>100-1656-10</v>
          </cell>
          <cell r="N75">
            <v>197.19</v>
          </cell>
          <cell r="O75" t="str">
            <v>100-1670-10</v>
          </cell>
          <cell r="P75">
            <v>-550</v>
          </cell>
          <cell r="Q75" t="str">
            <v>100-1395-10</v>
          </cell>
          <cell r="R75">
            <v>0.38</v>
          </cell>
          <cell r="S75" t="str">
            <v>100-1580-10</v>
          </cell>
          <cell r="T75">
            <v>26125</v>
          </cell>
          <cell r="U75" t="str">
            <v>100-1610-10</v>
          </cell>
          <cell r="V75">
            <v>22994.51</v>
          </cell>
          <cell r="W75" t="str">
            <v>100-1395-10</v>
          </cell>
          <cell r="X75">
            <v>0.57999999999999996</v>
          </cell>
        </row>
        <row r="76">
          <cell r="A76" t="str">
            <v>100-1725-10</v>
          </cell>
          <cell r="B76">
            <v>-182684.89</v>
          </cell>
          <cell r="C76" t="str">
            <v>100-1705-10</v>
          </cell>
          <cell r="D76">
            <v>-834.67</v>
          </cell>
          <cell r="E76" t="str">
            <v>100-1740-10</v>
          </cell>
          <cell r="F76">
            <v>-4771.46</v>
          </cell>
          <cell r="G76" t="str">
            <v>100-1736-10</v>
          </cell>
          <cell r="H76">
            <v>90493.8</v>
          </cell>
          <cell r="I76" t="str">
            <v>100-1725-10</v>
          </cell>
          <cell r="J76">
            <v>-182684.89</v>
          </cell>
          <cell r="K76" t="str">
            <v>100-1673-10</v>
          </cell>
          <cell r="L76">
            <v>-104686.43</v>
          </cell>
          <cell r="M76" t="str">
            <v>100-1673-10</v>
          </cell>
          <cell r="N76">
            <v>-260.11</v>
          </cell>
          <cell r="O76" t="str">
            <v>100-1673-10</v>
          </cell>
          <cell r="P76">
            <v>-76104.06</v>
          </cell>
          <cell r="Q76" t="str">
            <v>100-1545-10</v>
          </cell>
          <cell r="R76">
            <v>3868.77</v>
          </cell>
          <cell r="S76" t="str">
            <v>100-1610-10</v>
          </cell>
          <cell r="T76">
            <v>14827.85</v>
          </cell>
          <cell r="U76" t="str">
            <v>100-1656-10</v>
          </cell>
          <cell r="V76">
            <v>197.19</v>
          </cell>
          <cell r="W76" t="str">
            <v>100-1475-10</v>
          </cell>
          <cell r="X76">
            <v>10323</v>
          </cell>
        </row>
        <row r="77">
          <cell r="A77" t="str">
            <v>100-1730-10</v>
          </cell>
          <cell r="B77">
            <v>-34541.47</v>
          </cell>
          <cell r="C77" t="str">
            <v>100-1710-10</v>
          </cell>
          <cell r="D77">
            <v>-25562.61</v>
          </cell>
          <cell r="E77" t="str">
            <v>100-1741-10</v>
          </cell>
          <cell r="F77">
            <v>-750.88</v>
          </cell>
          <cell r="G77" t="str">
            <v>100-1740-10</v>
          </cell>
          <cell r="H77">
            <v>-4771.46</v>
          </cell>
          <cell r="I77" t="str">
            <v>100-1730-10</v>
          </cell>
          <cell r="J77">
            <v>-34541.47</v>
          </cell>
          <cell r="K77" t="str">
            <v>100-1674-10</v>
          </cell>
          <cell r="L77">
            <v>261265.38</v>
          </cell>
          <cell r="M77" t="str">
            <v>100-1674-10</v>
          </cell>
          <cell r="N77">
            <v>-330.1</v>
          </cell>
          <cell r="O77" t="str">
            <v>100-1674-10</v>
          </cell>
          <cell r="P77">
            <v>-8055.49</v>
          </cell>
          <cell r="Q77" t="str">
            <v>100-1550-10</v>
          </cell>
          <cell r="R77">
            <v>419.45</v>
          </cell>
          <cell r="S77" t="str">
            <v>100-1656-10</v>
          </cell>
          <cell r="T77">
            <v>197.19</v>
          </cell>
          <cell r="U77" t="str">
            <v>100-1705-10</v>
          </cell>
          <cell r="V77">
            <v>-834.67</v>
          </cell>
          <cell r="W77" t="str">
            <v>100-1555-10</v>
          </cell>
          <cell r="X77">
            <v>143810.38</v>
          </cell>
        </row>
        <row r="78">
          <cell r="A78" t="str">
            <v>100-1735-10</v>
          </cell>
          <cell r="B78">
            <v>-22623.52</v>
          </cell>
          <cell r="C78" t="str">
            <v>100-1715-10</v>
          </cell>
          <cell r="D78">
            <v>-3519.79</v>
          </cell>
          <cell r="E78" t="str">
            <v>100-1744-10</v>
          </cell>
          <cell r="F78">
            <v>-0.01</v>
          </cell>
          <cell r="G78" t="str">
            <v>100-1741-10</v>
          </cell>
          <cell r="H78">
            <v>-750.88</v>
          </cell>
          <cell r="I78" t="str">
            <v>100-1735-10</v>
          </cell>
          <cell r="J78">
            <v>-24304.04</v>
          </cell>
          <cell r="K78" t="str">
            <v>100-1705-10</v>
          </cell>
          <cell r="L78">
            <v>-834.67</v>
          </cell>
          <cell r="M78" t="str">
            <v>100-1705-10</v>
          </cell>
          <cell r="N78">
            <v>-834.67</v>
          </cell>
          <cell r="O78" t="str">
            <v>100-1705-10</v>
          </cell>
          <cell r="P78">
            <v>-834.67</v>
          </cell>
          <cell r="Q78" t="str">
            <v>100-1555-10</v>
          </cell>
          <cell r="R78">
            <v>-32285.71</v>
          </cell>
          <cell r="S78" t="str">
            <v>100-1673-10</v>
          </cell>
          <cell r="T78">
            <v>-4727.07</v>
          </cell>
          <cell r="U78" t="str">
            <v>100-1710-10</v>
          </cell>
          <cell r="V78">
            <v>-25562.61</v>
          </cell>
          <cell r="W78" t="str">
            <v>100-1570-10</v>
          </cell>
          <cell r="X78">
            <v>5000</v>
          </cell>
        </row>
        <row r="79">
          <cell r="A79" t="str">
            <v>100-1736-10</v>
          </cell>
          <cell r="B79">
            <v>90493.8</v>
          </cell>
          <cell r="C79" t="str">
            <v>100-1720-10</v>
          </cell>
          <cell r="D79">
            <v>-138365.60999999999</v>
          </cell>
          <cell r="E79" t="str">
            <v>100-1745-10</v>
          </cell>
          <cell r="F79">
            <v>-7346.43</v>
          </cell>
          <cell r="G79" t="str">
            <v>100-1744-10</v>
          </cell>
          <cell r="H79">
            <v>-0.01</v>
          </cell>
          <cell r="I79" t="str">
            <v>100-1736-10</v>
          </cell>
          <cell r="J79">
            <v>90493.8</v>
          </cell>
          <cell r="K79" t="str">
            <v>100-1710-10</v>
          </cell>
          <cell r="L79">
            <v>-25562.61</v>
          </cell>
          <cell r="M79" t="str">
            <v>100-1710-10</v>
          </cell>
          <cell r="N79">
            <v>-25562.61</v>
          </cell>
          <cell r="O79" t="str">
            <v>100-1710-10</v>
          </cell>
          <cell r="P79">
            <v>-25562.61</v>
          </cell>
          <cell r="Q79" t="str">
            <v>100-1575-10</v>
          </cell>
          <cell r="R79">
            <v>3115</v>
          </cell>
          <cell r="S79" t="str">
            <v>100-1674-10</v>
          </cell>
          <cell r="T79">
            <v>-12726.23</v>
          </cell>
          <cell r="U79" t="str">
            <v>100-1715-10</v>
          </cell>
          <cell r="V79">
            <v>-3519.79</v>
          </cell>
          <cell r="W79" t="str">
            <v>100-1580-10</v>
          </cell>
          <cell r="X79">
            <v>-49017.42</v>
          </cell>
        </row>
        <row r="80">
          <cell r="A80" t="str">
            <v>100-1740-10</v>
          </cell>
          <cell r="B80">
            <v>-4771.46</v>
          </cell>
          <cell r="C80" t="str">
            <v>100-1725-10</v>
          </cell>
          <cell r="D80">
            <v>-182684.89</v>
          </cell>
          <cell r="E80" t="str">
            <v>100-1746-10</v>
          </cell>
          <cell r="F80">
            <v>-4716.01</v>
          </cell>
          <cell r="G80" t="str">
            <v>100-1745-10</v>
          </cell>
          <cell r="H80">
            <v>-7346.43</v>
          </cell>
          <cell r="I80" t="str">
            <v>100-1740-10</v>
          </cell>
          <cell r="J80">
            <v>-4771.46</v>
          </cell>
          <cell r="K80" t="str">
            <v>100-1715-10</v>
          </cell>
          <cell r="L80">
            <v>-3519.79</v>
          </cell>
          <cell r="M80" t="str">
            <v>100-1715-10</v>
          </cell>
          <cell r="N80">
            <v>-3519.79</v>
          </cell>
          <cell r="O80" t="str">
            <v>100-1715-10</v>
          </cell>
          <cell r="P80">
            <v>-3519.79</v>
          </cell>
          <cell r="Q80" t="str">
            <v>100-1610-10</v>
          </cell>
          <cell r="R80">
            <v>12584</v>
          </cell>
          <cell r="S80" t="str">
            <v>100-1705-10</v>
          </cell>
          <cell r="T80">
            <v>-834.67</v>
          </cell>
          <cell r="U80" t="str">
            <v>100-1720-10</v>
          </cell>
          <cell r="V80">
            <v>-137882.28</v>
          </cell>
          <cell r="W80" t="str">
            <v>100-1610-10</v>
          </cell>
          <cell r="X80">
            <v>15547.55</v>
          </cell>
        </row>
        <row r="81">
          <cell r="A81" t="str">
            <v>100-1741-10</v>
          </cell>
          <cell r="B81">
            <v>-750.88</v>
          </cell>
          <cell r="C81" t="str">
            <v>100-1730-10</v>
          </cell>
          <cell r="D81">
            <v>-34541.47</v>
          </cell>
          <cell r="E81" t="str">
            <v>100-1747-10</v>
          </cell>
          <cell r="F81">
            <v>-538.89</v>
          </cell>
          <cell r="G81" t="str">
            <v>100-1746-10</v>
          </cell>
          <cell r="H81">
            <v>-4716.01</v>
          </cell>
          <cell r="I81" t="str">
            <v>100-1741-10</v>
          </cell>
          <cell r="J81">
            <v>-750.88</v>
          </cell>
          <cell r="K81" t="str">
            <v>100-1720-10</v>
          </cell>
          <cell r="L81">
            <v>-137882.28</v>
          </cell>
          <cell r="M81" t="str">
            <v>100-1720-10</v>
          </cell>
          <cell r="N81">
            <v>-137882.28</v>
          </cell>
          <cell r="O81" t="str">
            <v>100-1720-10</v>
          </cell>
          <cell r="P81">
            <v>-137882.28</v>
          </cell>
          <cell r="Q81" t="str">
            <v>100-1656-10</v>
          </cell>
          <cell r="R81">
            <v>197.19</v>
          </cell>
          <cell r="S81" t="str">
            <v>100-1710-10</v>
          </cell>
          <cell r="T81">
            <v>-25562.61</v>
          </cell>
          <cell r="U81" t="str">
            <v>100-1725-10</v>
          </cell>
          <cell r="V81">
            <v>-182684.89</v>
          </cell>
          <cell r="W81" t="str">
            <v>100-1656-10</v>
          </cell>
          <cell r="X81">
            <v>197.19</v>
          </cell>
        </row>
        <row r="82">
          <cell r="A82" t="str">
            <v>100-1744-10</v>
          </cell>
          <cell r="B82">
            <v>-0.01</v>
          </cell>
          <cell r="C82" t="str">
            <v>100-1735-10</v>
          </cell>
          <cell r="D82">
            <v>-25787.37</v>
          </cell>
          <cell r="E82" t="str">
            <v>100-1750-10</v>
          </cell>
          <cell r="F82">
            <v>-9.59</v>
          </cell>
          <cell r="G82" t="str">
            <v>100-1747-10</v>
          </cell>
          <cell r="H82">
            <v>-538.89</v>
          </cell>
          <cell r="I82" t="str">
            <v>100-1744-10</v>
          </cell>
          <cell r="J82">
            <v>-0.01</v>
          </cell>
          <cell r="K82" t="str">
            <v>100-1725-10</v>
          </cell>
          <cell r="L82">
            <v>-182684.89</v>
          </cell>
          <cell r="M82" t="str">
            <v>100-1725-10</v>
          </cell>
          <cell r="N82">
            <v>-182684.89</v>
          </cell>
          <cell r="O82" t="str">
            <v>100-1725-10</v>
          </cell>
          <cell r="P82">
            <v>-182684.89</v>
          </cell>
          <cell r="Q82" t="str">
            <v>100-1673-10</v>
          </cell>
          <cell r="R82">
            <v>-3804.77</v>
          </cell>
          <cell r="S82" t="str">
            <v>100-1715-10</v>
          </cell>
          <cell r="T82">
            <v>-3519.79</v>
          </cell>
          <cell r="U82" t="str">
            <v>100-1730-10</v>
          </cell>
          <cell r="V82">
            <v>-34541.47</v>
          </cell>
          <cell r="W82" t="str">
            <v>100-1705-10</v>
          </cell>
          <cell r="X82">
            <v>-1178.8</v>
          </cell>
        </row>
        <row r="83">
          <cell r="A83" t="str">
            <v>100-1745-10</v>
          </cell>
          <cell r="B83">
            <v>-7346.43</v>
          </cell>
          <cell r="C83" t="str">
            <v>100-1736-10</v>
          </cell>
          <cell r="D83">
            <v>90493.8</v>
          </cell>
          <cell r="E83" t="str">
            <v>100-1755-10</v>
          </cell>
          <cell r="F83">
            <v>-12977.12</v>
          </cell>
          <cell r="G83" t="str">
            <v>100-1750-10</v>
          </cell>
          <cell r="H83">
            <v>-9.59</v>
          </cell>
          <cell r="I83" t="str">
            <v>100-1745-10</v>
          </cell>
          <cell r="J83">
            <v>-7346.43</v>
          </cell>
          <cell r="K83" t="str">
            <v>100-1730-10</v>
          </cell>
          <cell r="L83">
            <v>-34541.47</v>
          </cell>
          <cell r="M83" t="str">
            <v>100-1730-10</v>
          </cell>
          <cell r="N83">
            <v>-34541.47</v>
          </cell>
          <cell r="O83" t="str">
            <v>100-1730-10</v>
          </cell>
          <cell r="P83">
            <v>-34541.47</v>
          </cell>
          <cell r="Q83" t="str">
            <v>100-1674-10</v>
          </cell>
          <cell r="R83">
            <v>-419.45</v>
          </cell>
          <cell r="S83" t="str">
            <v>100-1720-10</v>
          </cell>
          <cell r="T83">
            <v>-137882.28</v>
          </cell>
          <cell r="U83" t="str">
            <v>100-1735-10</v>
          </cell>
          <cell r="V83">
            <v>-24304.04</v>
          </cell>
          <cell r="W83" t="str">
            <v>100-1710-10</v>
          </cell>
          <cell r="X83">
            <v>-24660.81</v>
          </cell>
        </row>
        <row r="84">
          <cell r="A84" t="str">
            <v>100-1746-10</v>
          </cell>
          <cell r="B84">
            <v>-4716.01</v>
          </cell>
          <cell r="C84" t="str">
            <v>100-1740-10</v>
          </cell>
          <cell r="D84">
            <v>-4771.46</v>
          </cell>
          <cell r="E84" t="str">
            <v>100-1760-10</v>
          </cell>
          <cell r="F84">
            <v>-8287.64</v>
          </cell>
          <cell r="G84" t="str">
            <v>100-1755-10</v>
          </cell>
          <cell r="H84">
            <v>-12977.12</v>
          </cell>
          <cell r="I84" t="str">
            <v>100-1746-10</v>
          </cell>
          <cell r="J84">
            <v>-4716.01</v>
          </cell>
          <cell r="K84" t="str">
            <v>100-1735-10</v>
          </cell>
          <cell r="L84">
            <v>-24304.04</v>
          </cell>
          <cell r="M84" t="str">
            <v>100-1735-10</v>
          </cell>
          <cell r="N84">
            <v>-24304.04</v>
          </cell>
          <cell r="O84" t="str">
            <v>100-1735-10</v>
          </cell>
          <cell r="P84">
            <v>-24304.04</v>
          </cell>
          <cell r="Q84" t="str">
            <v>100-1705-10</v>
          </cell>
          <cell r="R84">
            <v>-834.67</v>
          </cell>
          <cell r="S84" t="str">
            <v>100-1725-10</v>
          </cell>
          <cell r="T84">
            <v>-182684.89</v>
          </cell>
          <cell r="U84" t="str">
            <v>100-1736-10</v>
          </cell>
          <cell r="V84">
            <v>90493.8</v>
          </cell>
          <cell r="W84" t="str">
            <v>100-1715-10</v>
          </cell>
          <cell r="X84">
            <v>-3519.76</v>
          </cell>
        </row>
        <row r="85">
          <cell r="A85" t="str">
            <v>100-1747-10</v>
          </cell>
          <cell r="B85">
            <v>-538.89</v>
          </cell>
          <cell r="C85" t="str">
            <v>100-1741-10</v>
          </cell>
          <cell r="D85">
            <v>-750.88</v>
          </cell>
          <cell r="E85" t="str">
            <v>100-1770-10</v>
          </cell>
          <cell r="F85">
            <v>-3537.33</v>
          </cell>
          <cell r="G85" t="str">
            <v>100-1760-10</v>
          </cell>
          <cell r="H85">
            <v>-8287.64</v>
          </cell>
          <cell r="I85" t="str">
            <v>100-1747-10</v>
          </cell>
          <cell r="J85">
            <v>-538.89</v>
          </cell>
          <cell r="K85" t="str">
            <v>100-1736-10</v>
          </cell>
          <cell r="L85">
            <v>90493.8</v>
          </cell>
          <cell r="M85" t="str">
            <v>100-1736-10</v>
          </cell>
          <cell r="N85">
            <v>90493.8</v>
          </cell>
          <cell r="O85" t="str">
            <v>100-1736-10</v>
          </cell>
          <cell r="P85">
            <v>90493.8</v>
          </cell>
          <cell r="Q85" t="str">
            <v>100-1710-10</v>
          </cell>
          <cell r="R85">
            <v>-25562.61</v>
          </cell>
          <cell r="S85" t="str">
            <v>100-1730-10</v>
          </cell>
          <cell r="T85">
            <v>-34541.47</v>
          </cell>
          <cell r="U85" t="str">
            <v>100-1740-10</v>
          </cell>
          <cell r="V85">
            <v>-4771.46</v>
          </cell>
          <cell r="W85" t="str">
            <v>100-1720-10</v>
          </cell>
          <cell r="X85">
            <v>-14482.59</v>
          </cell>
        </row>
        <row r="86">
          <cell r="A86" t="str">
            <v>100-1750-10</v>
          </cell>
          <cell r="B86">
            <v>-9.59</v>
          </cell>
          <cell r="C86" t="str">
            <v>100-1744-10</v>
          </cell>
          <cell r="D86">
            <v>-0.01</v>
          </cell>
          <cell r="E86" t="str">
            <v>100-1775-10</v>
          </cell>
          <cell r="F86">
            <v>-1739.99</v>
          </cell>
          <cell r="G86" t="str">
            <v>100-1770-10</v>
          </cell>
          <cell r="H86">
            <v>-3537.33</v>
          </cell>
          <cell r="I86" t="str">
            <v>100-1750-10</v>
          </cell>
          <cell r="J86">
            <v>-9.59</v>
          </cell>
          <cell r="K86" t="str">
            <v>100-1740-10</v>
          </cell>
          <cell r="L86">
            <v>-4771.46</v>
          </cell>
          <cell r="M86" t="str">
            <v>100-1740-10</v>
          </cell>
          <cell r="N86">
            <v>-4771.46</v>
          </cell>
          <cell r="O86" t="str">
            <v>100-1740-10</v>
          </cell>
          <cell r="P86">
            <v>-4771.46</v>
          </cell>
          <cell r="Q86" t="str">
            <v>100-1715-10</v>
          </cell>
          <cell r="R86">
            <v>-3519.79</v>
          </cell>
          <cell r="S86" t="str">
            <v>100-1735-10</v>
          </cell>
          <cell r="T86">
            <v>-24304.04</v>
          </cell>
          <cell r="U86" t="str">
            <v>100-1741-10</v>
          </cell>
          <cell r="V86">
            <v>-750.88</v>
          </cell>
          <cell r="W86" t="str">
            <v>100-1725-10</v>
          </cell>
          <cell r="X86">
            <v>-237340.99</v>
          </cell>
        </row>
        <row r="87">
          <cell r="A87" t="str">
            <v>100-1755-10</v>
          </cell>
          <cell r="B87">
            <v>-12977.12</v>
          </cell>
          <cell r="C87" t="str">
            <v>100-1745-10</v>
          </cell>
          <cell r="D87">
            <v>-7346.43</v>
          </cell>
          <cell r="E87" t="str">
            <v>100-2000-10</v>
          </cell>
          <cell r="F87">
            <v>37043.46</v>
          </cell>
          <cell r="G87" t="str">
            <v>100-1775-10</v>
          </cell>
          <cell r="H87">
            <v>-1739.99</v>
          </cell>
          <cell r="I87" t="str">
            <v>100-1755-10</v>
          </cell>
          <cell r="J87">
            <v>-12977.12</v>
          </cell>
          <cell r="K87" t="str">
            <v>100-1741-10</v>
          </cell>
          <cell r="L87">
            <v>-750.88</v>
          </cell>
          <cell r="M87" t="str">
            <v>100-1741-10</v>
          </cell>
          <cell r="N87">
            <v>-750.88</v>
          </cell>
          <cell r="O87" t="str">
            <v>100-1741-10</v>
          </cell>
          <cell r="P87">
            <v>-750.88</v>
          </cell>
          <cell r="Q87" t="str">
            <v>100-1720-10</v>
          </cell>
          <cell r="R87">
            <v>-137882.28</v>
          </cell>
          <cell r="S87" t="str">
            <v>100-1736-10</v>
          </cell>
          <cell r="T87">
            <v>90493.8</v>
          </cell>
          <cell r="U87" t="str">
            <v>100-1744-10</v>
          </cell>
          <cell r="V87">
            <v>-0.01</v>
          </cell>
          <cell r="W87" t="str">
            <v>100-1730-10</v>
          </cell>
          <cell r="X87">
            <v>-36004.959999999999</v>
          </cell>
        </row>
        <row r="88">
          <cell r="A88" t="str">
            <v>100-1760-10</v>
          </cell>
          <cell r="B88">
            <v>-8287.64</v>
          </cell>
          <cell r="C88" t="str">
            <v>100-1746-10</v>
          </cell>
          <cell r="D88">
            <v>-4716.01</v>
          </cell>
          <cell r="E88" t="str">
            <v>100-2001-10</v>
          </cell>
          <cell r="F88">
            <v>-51868.09</v>
          </cell>
          <cell r="G88" t="str">
            <v>100-2000-10</v>
          </cell>
          <cell r="H88">
            <v>-78901.279999999999</v>
          </cell>
          <cell r="I88" t="str">
            <v>100-1760-10</v>
          </cell>
          <cell r="J88">
            <v>-8287.64</v>
          </cell>
          <cell r="K88" t="str">
            <v>100-1744-10</v>
          </cell>
          <cell r="L88">
            <v>-0.01</v>
          </cell>
          <cell r="M88" t="str">
            <v>100-1744-10</v>
          </cell>
          <cell r="N88">
            <v>-0.01</v>
          </cell>
          <cell r="O88" t="str">
            <v>100-1744-10</v>
          </cell>
          <cell r="P88">
            <v>-0.01</v>
          </cell>
          <cell r="Q88" t="str">
            <v>100-1725-10</v>
          </cell>
          <cell r="R88">
            <v>-182684.89</v>
          </cell>
          <cell r="S88" t="str">
            <v>100-1740-10</v>
          </cell>
          <cell r="T88">
            <v>-4771.46</v>
          </cell>
          <cell r="U88" t="str">
            <v>100-1745-10</v>
          </cell>
          <cell r="V88">
            <v>-7346.43</v>
          </cell>
          <cell r="W88" t="str">
            <v>100-1735-10</v>
          </cell>
          <cell r="X88">
            <v>-17383.45</v>
          </cell>
        </row>
        <row r="89">
          <cell r="A89" t="str">
            <v>100-1770-10</v>
          </cell>
          <cell r="B89">
            <v>-3537.33</v>
          </cell>
          <cell r="C89" t="str">
            <v>100-1747-10</v>
          </cell>
          <cell r="D89">
            <v>-538.89</v>
          </cell>
          <cell r="E89" t="str">
            <v>100-2010-10</v>
          </cell>
          <cell r="F89">
            <v>-197342.65</v>
          </cell>
          <cell r="G89" t="str">
            <v>100-2001-10</v>
          </cell>
          <cell r="H89">
            <v>-36968.839999999997</v>
          </cell>
          <cell r="I89" t="str">
            <v>100-1770-10</v>
          </cell>
          <cell r="J89">
            <v>-3537.33</v>
          </cell>
          <cell r="K89" t="str">
            <v>100-1745-10</v>
          </cell>
          <cell r="L89">
            <v>-7346.43</v>
          </cell>
          <cell r="M89" t="str">
            <v>100-1745-10</v>
          </cell>
          <cell r="N89">
            <v>-7346.43</v>
          </cell>
          <cell r="O89" t="str">
            <v>100-1745-10</v>
          </cell>
          <cell r="P89">
            <v>-7346.43</v>
          </cell>
          <cell r="Q89" t="str">
            <v>100-1730-10</v>
          </cell>
          <cell r="R89">
            <v>-34541.47</v>
          </cell>
          <cell r="S89" t="str">
            <v>100-1741-10</v>
          </cell>
          <cell r="T89">
            <v>-750.88</v>
          </cell>
          <cell r="U89" t="str">
            <v>100-1746-10</v>
          </cell>
          <cell r="V89">
            <v>-4716.01</v>
          </cell>
          <cell r="W89" t="str">
            <v>100-1736-10</v>
          </cell>
          <cell r="X89">
            <v>107928.7</v>
          </cell>
        </row>
        <row r="90">
          <cell r="A90" t="str">
            <v>100-1775-10</v>
          </cell>
          <cell r="B90">
            <v>-1739.99</v>
          </cell>
          <cell r="C90" t="str">
            <v>100-1750-10</v>
          </cell>
          <cell r="D90">
            <v>-9.59</v>
          </cell>
          <cell r="E90" t="str">
            <v>100-2029-10</v>
          </cell>
          <cell r="F90">
            <v>1472.25</v>
          </cell>
          <cell r="G90" t="str">
            <v>100-2010-10</v>
          </cell>
          <cell r="H90">
            <v>2778990.38</v>
          </cell>
          <cell r="I90" t="str">
            <v>100-1775-10</v>
          </cell>
          <cell r="J90">
            <v>-1739.99</v>
          </cell>
          <cell r="K90" t="str">
            <v>100-1746-10</v>
          </cell>
          <cell r="L90">
            <v>-4716.01</v>
          </cell>
          <cell r="M90" t="str">
            <v>100-1746-10</v>
          </cell>
          <cell r="N90">
            <v>-4716.01</v>
          </cell>
          <cell r="O90" t="str">
            <v>100-1746-10</v>
          </cell>
          <cell r="P90">
            <v>-4716.01</v>
          </cell>
          <cell r="Q90" t="str">
            <v>100-1735-10</v>
          </cell>
          <cell r="R90">
            <v>-24304.04</v>
          </cell>
          <cell r="S90" t="str">
            <v>100-1744-10</v>
          </cell>
          <cell r="T90">
            <v>-0.01</v>
          </cell>
          <cell r="U90" t="str">
            <v>100-1747-10</v>
          </cell>
          <cell r="V90">
            <v>-538.89</v>
          </cell>
          <cell r="W90" t="str">
            <v>100-1740-10</v>
          </cell>
          <cell r="X90">
            <v>28752.42</v>
          </cell>
        </row>
        <row r="91">
          <cell r="A91" t="str">
            <v>100-2000-10</v>
          </cell>
          <cell r="B91">
            <v>437703.54</v>
          </cell>
          <cell r="C91" t="str">
            <v>100-1755-10</v>
          </cell>
          <cell r="D91">
            <v>-12977.12</v>
          </cell>
          <cell r="E91" t="str">
            <v>100-2030-10</v>
          </cell>
          <cell r="F91">
            <v>-26482.98</v>
          </cell>
          <cell r="G91" t="str">
            <v>100-2029-10</v>
          </cell>
          <cell r="H91">
            <v>2150.2199999999998</v>
          </cell>
          <cell r="I91" t="str">
            <v>100-2000-10</v>
          </cell>
          <cell r="J91">
            <v>168124.53</v>
          </cell>
          <cell r="K91" t="str">
            <v>100-1747-10</v>
          </cell>
          <cell r="L91">
            <v>-538.89</v>
          </cell>
          <cell r="M91" t="str">
            <v>100-1747-10</v>
          </cell>
          <cell r="N91">
            <v>-538.89</v>
          </cell>
          <cell r="O91" t="str">
            <v>100-1747-10</v>
          </cell>
          <cell r="P91">
            <v>-538.89</v>
          </cell>
          <cell r="Q91" t="str">
            <v>100-1736-10</v>
          </cell>
          <cell r="R91">
            <v>90493.8</v>
          </cell>
          <cell r="S91" t="str">
            <v>100-1745-10</v>
          </cell>
          <cell r="T91">
            <v>-7346.43</v>
          </cell>
          <cell r="U91" t="str">
            <v>100-1750-10</v>
          </cell>
          <cell r="V91">
            <v>-9.59</v>
          </cell>
          <cell r="W91" t="str">
            <v>100-1741-10</v>
          </cell>
          <cell r="X91">
            <v>-1250.8900000000001</v>
          </cell>
        </row>
        <row r="92">
          <cell r="A92" t="str">
            <v>100-2001-10</v>
          </cell>
          <cell r="B92">
            <v>-42184.59</v>
          </cell>
          <cell r="C92" t="str">
            <v>100-1760-10</v>
          </cell>
          <cell r="D92">
            <v>-8287.64</v>
          </cell>
          <cell r="E92" t="str">
            <v>100-2040-10</v>
          </cell>
          <cell r="F92">
            <v>6827.29</v>
          </cell>
          <cell r="G92" t="str">
            <v>100-2030-10</v>
          </cell>
          <cell r="H92">
            <v>25313.599999999999</v>
          </cell>
          <cell r="I92" t="str">
            <v>100-2001-10</v>
          </cell>
          <cell r="J92">
            <v>-39997.480000000003</v>
          </cell>
          <cell r="K92" t="str">
            <v>100-1750-10</v>
          </cell>
          <cell r="L92">
            <v>-9.59</v>
          </cell>
          <cell r="M92" t="str">
            <v>100-1750-10</v>
          </cell>
          <cell r="N92">
            <v>-9.59</v>
          </cell>
          <cell r="O92" t="str">
            <v>100-1750-10</v>
          </cell>
          <cell r="P92">
            <v>-9.59</v>
          </cell>
          <cell r="Q92" t="str">
            <v>100-1740-10</v>
          </cell>
          <cell r="R92">
            <v>-4771.46</v>
          </cell>
          <cell r="S92" t="str">
            <v>100-1746-10</v>
          </cell>
          <cell r="T92">
            <v>-4716.01</v>
          </cell>
          <cell r="U92" t="str">
            <v>100-1755-10</v>
          </cell>
          <cell r="V92">
            <v>-12977.12</v>
          </cell>
          <cell r="W92" t="str">
            <v>100-1744-10</v>
          </cell>
          <cell r="X92">
            <v>-4920.3599999999997</v>
          </cell>
        </row>
        <row r="93">
          <cell r="A93" t="str">
            <v>100-2010-10</v>
          </cell>
          <cell r="B93">
            <v>-903717.31</v>
          </cell>
          <cell r="C93" t="str">
            <v>100-1770-10</v>
          </cell>
          <cell r="D93">
            <v>-3537.33</v>
          </cell>
          <cell r="E93" t="str">
            <v>100-2042-10</v>
          </cell>
          <cell r="F93">
            <v>-9996.68</v>
          </cell>
          <cell r="G93" t="str">
            <v>100-2040-10</v>
          </cell>
          <cell r="H93">
            <v>604734.31000000006</v>
          </cell>
          <cell r="I93" t="str">
            <v>100-2005-10</v>
          </cell>
          <cell r="J93">
            <v>-397665.53</v>
          </cell>
          <cell r="K93" t="str">
            <v>100-1755-10</v>
          </cell>
          <cell r="L93">
            <v>-12977.12</v>
          </cell>
          <cell r="M93" t="str">
            <v>100-1755-10</v>
          </cell>
          <cell r="N93">
            <v>-12977.12</v>
          </cell>
          <cell r="O93" t="str">
            <v>100-1755-10</v>
          </cell>
          <cell r="P93">
            <v>-12977.12</v>
          </cell>
          <cell r="Q93" t="str">
            <v>100-1741-10</v>
          </cell>
          <cell r="R93">
            <v>-750.88</v>
          </cell>
          <cell r="S93" t="str">
            <v>100-1747-10</v>
          </cell>
          <cell r="T93">
            <v>-538.89</v>
          </cell>
          <cell r="U93" t="str">
            <v>100-1760-10</v>
          </cell>
          <cell r="V93">
            <v>-8287.64</v>
          </cell>
          <cell r="W93" t="str">
            <v>100-1745-10</v>
          </cell>
          <cell r="X93">
            <v>30620.48</v>
          </cell>
        </row>
        <row r="94">
          <cell r="A94" t="str">
            <v>100-2029-10</v>
          </cell>
          <cell r="B94">
            <v>947.36</v>
          </cell>
          <cell r="C94" t="str">
            <v>100-1775-10</v>
          </cell>
          <cell r="D94">
            <v>-1739.99</v>
          </cell>
          <cell r="E94" t="str">
            <v>100-2045-10</v>
          </cell>
          <cell r="F94">
            <v>26194.799999999999</v>
          </cell>
          <cell r="G94" t="str">
            <v>100-2042-10</v>
          </cell>
          <cell r="H94">
            <v>42770.03</v>
          </cell>
          <cell r="I94" t="str">
            <v>100-2010-10</v>
          </cell>
          <cell r="J94">
            <v>-4268975.42</v>
          </cell>
          <cell r="K94" t="str">
            <v>100-1760-10</v>
          </cell>
          <cell r="L94">
            <v>-8287.64</v>
          </cell>
          <cell r="M94" t="str">
            <v>100-1760-10</v>
          </cell>
          <cell r="N94">
            <v>-8287.64</v>
          </cell>
          <cell r="O94" t="str">
            <v>100-1760-10</v>
          </cell>
          <cell r="P94">
            <v>-8287.64</v>
          </cell>
          <cell r="Q94" t="str">
            <v>100-1744-10</v>
          </cell>
          <cell r="R94">
            <v>-0.01</v>
          </cell>
          <cell r="S94" t="str">
            <v>100-1750-10</v>
          </cell>
          <cell r="T94">
            <v>-9.59</v>
          </cell>
          <cell r="U94" t="str">
            <v>100-1770-10</v>
          </cell>
          <cell r="V94">
            <v>-3537.33</v>
          </cell>
          <cell r="W94" t="str">
            <v>100-1746-10</v>
          </cell>
          <cell r="X94">
            <v>-4715.96</v>
          </cell>
        </row>
        <row r="95">
          <cell r="A95" t="str">
            <v>100-2030-10</v>
          </cell>
          <cell r="B95">
            <v>-545.42999999999995</v>
          </cell>
          <cell r="C95" t="str">
            <v>100-2000-10</v>
          </cell>
          <cell r="D95">
            <v>-122675.44</v>
          </cell>
          <cell r="E95" t="str">
            <v>100-2050-10</v>
          </cell>
          <cell r="F95">
            <v>-87072.97</v>
          </cell>
          <cell r="G95" t="str">
            <v>100-2045-10</v>
          </cell>
          <cell r="H95">
            <v>75788.27</v>
          </cell>
          <cell r="I95" t="str">
            <v>100-2029-10</v>
          </cell>
          <cell r="J95">
            <v>675.25</v>
          </cell>
          <cell r="K95" t="str">
            <v>100-1770-10</v>
          </cell>
          <cell r="L95">
            <v>-3537.33</v>
          </cell>
          <cell r="M95" t="str">
            <v>100-1770-10</v>
          </cell>
          <cell r="N95">
            <v>-3537.33</v>
          </cell>
          <cell r="O95" t="str">
            <v>100-1770-10</v>
          </cell>
          <cell r="P95">
            <v>-3537.33</v>
          </cell>
          <cell r="Q95" t="str">
            <v>100-1745-10</v>
          </cell>
          <cell r="R95">
            <v>-7346.43</v>
          </cell>
          <cell r="S95" t="str">
            <v>100-1755-10</v>
          </cell>
          <cell r="T95">
            <v>-12977.12</v>
          </cell>
          <cell r="U95" t="str">
            <v>100-1775-10</v>
          </cell>
          <cell r="V95">
            <v>-1739.99</v>
          </cell>
          <cell r="W95" t="str">
            <v>100-1747-10</v>
          </cell>
          <cell r="X95">
            <v>-538.88</v>
          </cell>
        </row>
        <row r="96">
          <cell r="A96" t="str">
            <v>100-2040-10</v>
          </cell>
          <cell r="B96">
            <v>-129102.21</v>
          </cell>
          <cell r="C96" t="str">
            <v>100-2001-10</v>
          </cell>
          <cell r="D96">
            <v>-17532.169999999998</v>
          </cell>
          <cell r="E96" t="str">
            <v>100-2053-10</v>
          </cell>
          <cell r="F96">
            <v>-12750</v>
          </cell>
          <cell r="G96" t="str">
            <v>100-2050-10</v>
          </cell>
          <cell r="H96">
            <v>141818.26999999999</v>
          </cell>
          <cell r="I96" t="str">
            <v>100-2030-10</v>
          </cell>
          <cell r="J96">
            <v>-2978.4</v>
          </cell>
          <cell r="K96" t="str">
            <v>100-1775-10</v>
          </cell>
          <cell r="L96">
            <v>-1739.99</v>
          </cell>
          <cell r="M96" t="str">
            <v>100-1775-10</v>
          </cell>
          <cell r="N96">
            <v>-1739.99</v>
          </cell>
          <cell r="O96" t="str">
            <v>100-1775-10</v>
          </cell>
          <cell r="P96">
            <v>-1739.99</v>
          </cell>
          <cell r="Q96" t="str">
            <v>100-1746-10</v>
          </cell>
          <cell r="R96">
            <v>-4716.01</v>
          </cell>
          <cell r="S96" t="str">
            <v>100-1760-10</v>
          </cell>
          <cell r="T96">
            <v>-8287.64</v>
          </cell>
          <cell r="U96" t="str">
            <v>100-2000-10</v>
          </cell>
          <cell r="V96">
            <v>-466550.07</v>
          </cell>
          <cell r="W96" t="str">
            <v>100-1750-10</v>
          </cell>
          <cell r="X96">
            <v>-9.5299999999999994</v>
          </cell>
        </row>
        <row r="97">
          <cell r="A97" t="str">
            <v>100-2042-10</v>
          </cell>
          <cell r="B97">
            <v>-14605.55</v>
          </cell>
          <cell r="C97" t="str">
            <v>100-2010-10</v>
          </cell>
          <cell r="D97">
            <v>1555337.39</v>
          </cell>
          <cell r="E97" t="str">
            <v>100-2056-10</v>
          </cell>
          <cell r="F97">
            <v>-9200</v>
          </cell>
          <cell r="G97" t="str">
            <v>100-2053-10</v>
          </cell>
          <cell r="H97">
            <v>23343.29</v>
          </cell>
          <cell r="I97" t="str">
            <v>100-2040-10</v>
          </cell>
          <cell r="J97">
            <v>-490455.84</v>
          </cell>
          <cell r="K97" t="str">
            <v>100-2000-10</v>
          </cell>
          <cell r="L97">
            <v>-70664</v>
          </cell>
          <cell r="M97" t="str">
            <v>100-2000-10</v>
          </cell>
          <cell r="N97">
            <v>-159833.48000000001</v>
          </cell>
          <cell r="O97" t="str">
            <v>100-2000-10</v>
          </cell>
          <cell r="P97">
            <v>204905.33</v>
          </cell>
          <cell r="Q97" t="str">
            <v>100-1747-10</v>
          </cell>
          <cell r="R97">
            <v>-538.89</v>
          </cell>
          <cell r="S97" t="str">
            <v>100-1770-10</v>
          </cell>
          <cell r="T97">
            <v>-3537.33</v>
          </cell>
          <cell r="U97" t="str">
            <v>100-2001-10</v>
          </cell>
          <cell r="V97">
            <v>-76362.240000000005</v>
          </cell>
          <cell r="W97" t="str">
            <v>100-1755-10</v>
          </cell>
          <cell r="X97">
            <v>-10535.99</v>
          </cell>
        </row>
        <row r="98">
          <cell r="A98" t="str">
            <v>100-2045-10</v>
          </cell>
          <cell r="B98">
            <v>-142383.21</v>
          </cell>
          <cell r="C98" t="str">
            <v>100-2029-10</v>
          </cell>
          <cell r="D98">
            <v>-3455.25</v>
          </cell>
          <cell r="E98" t="str">
            <v>100-2070-10</v>
          </cell>
          <cell r="F98">
            <v>10054.06</v>
          </cell>
          <cell r="G98" t="str">
            <v>100-2056-10</v>
          </cell>
          <cell r="H98">
            <v>68850</v>
          </cell>
          <cell r="I98" t="str">
            <v>100-2042-10</v>
          </cell>
          <cell r="J98">
            <v>-28280.26</v>
          </cell>
          <cell r="K98" t="str">
            <v>100-2001-10</v>
          </cell>
          <cell r="L98">
            <v>-153139.25</v>
          </cell>
          <cell r="M98" t="str">
            <v>100-2001-10</v>
          </cell>
          <cell r="N98">
            <v>-79044.490000000005</v>
          </cell>
          <cell r="O98" t="str">
            <v>100-2001-10</v>
          </cell>
          <cell r="P98">
            <v>-33130.699999999997</v>
          </cell>
          <cell r="Q98" t="str">
            <v>100-1750-10</v>
          </cell>
          <cell r="R98">
            <v>-9.59</v>
          </cell>
          <cell r="S98" t="str">
            <v>100-1775-10</v>
          </cell>
          <cell r="T98">
            <v>-1739.99</v>
          </cell>
          <cell r="U98" t="str">
            <v>100-2005-10</v>
          </cell>
          <cell r="V98">
            <v>0</v>
          </cell>
          <cell r="W98" t="str">
            <v>100-1760-10</v>
          </cell>
          <cell r="X98">
            <v>3100.21</v>
          </cell>
        </row>
        <row r="99">
          <cell r="A99" t="str">
            <v>100-2050-10</v>
          </cell>
          <cell r="B99">
            <v>154124.54999999999</v>
          </cell>
          <cell r="C99" t="str">
            <v>100-2030-10</v>
          </cell>
          <cell r="D99">
            <v>19372.400000000001</v>
          </cell>
          <cell r="E99" t="str">
            <v>100-2071-10</v>
          </cell>
          <cell r="F99">
            <v>41621.339999999997</v>
          </cell>
          <cell r="G99" t="str">
            <v>100-2070-10</v>
          </cell>
          <cell r="H99">
            <v>-115.85</v>
          </cell>
          <cell r="I99" t="str">
            <v>100-2045-10</v>
          </cell>
          <cell r="J99">
            <v>69545.47</v>
          </cell>
          <cell r="K99" t="str">
            <v>100-2005-10</v>
          </cell>
          <cell r="L99">
            <v>397665.53</v>
          </cell>
          <cell r="M99" t="str">
            <v>100-2005-10</v>
          </cell>
          <cell r="N99">
            <v>0</v>
          </cell>
          <cell r="O99" t="str">
            <v>100-2005-10</v>
          </cell>
          <cell r="P99">
            <v>0</v>
          </cell>
          <cell r="Q99" t="str">
            <v>100-1755-10</v>
          </cell>
          <cell r="R99">
            <v>-12977.12</v>
          </cell>
          <cell r="S99" t="str">
            <v>100-2000-10</v>
          </cell>
          <cell r="T99">
            <v>5392.51</v>
          </cell>
          <cell r="U99" t="str">
            <v>100-2010-10</v>
          </cell>
          <cell r="V99">
            <v>1195540.82</v>
          </cell>
          <cell r="W99" t="str">
            <v>100-1770-10</v>
          </cell>
          <cell r="X99">
            <v>-3537.29</v>
          </cell>
        </row>
        <row r="100">
          <cell r="A100" t="str">
            <v>100-2053-10</v>
          </cell>
          <cell r="B100">
            <v>-12750</v>
          </cell>
          <cell r="C100" t="str">
            <v>100-2040-10</v>
          </cell>
          <cell r="D100">
            <v>8805.01</v>
          </cell>
          <cell r="E100" t="str">
            <v>100-2090-10</v>
          </cell>
          <cell r="F100">
            <v>-82910.080000000002</v>
          </cell>
          <cell r="G100" t="str">
            <v>100-2071-10</v>
          </cell>
          <cell r="H100">
            <v>36968.839999999997</v>
          </cell>
          <cell r="I100" t="str">
            <v>100-2050-10</v>
          </cell>
          <cell r="J100">
            <v>-35278.82</v>
          </cell>
          <cell r="K100" t="str">
            <v>100-2010-10</v>
          </cell>
          <cell r="L100">
            <v>1519522.98</v>
          </cell>
          <cell r="M100" t="str">
            <v>100-2010-10</v>
          </cell>
          <cell r="N100">
            <v>-1559244.58</v>
          </cell>
          <cell r="O100" t="str">
            <v>100-2010-10</v>
          </cell>
          <cell r="P100">
            <v>-952519.53</v>
          </cell>
          <cell r="Q100" t="str">
            <v>100-1760-10</v>
          </cell>
          <cell r="R100">
            <v>-8287.64</v>
          </cell>
          <cell r="S100" t="str">
            <v>100-2001-10</v>
          </cell>
          <cell r="T100">
            <v>-33310.99</v>
          </cell>
          <cell r="U100" t="str">
            <v>100-2020-10</v>
          </cell>
          <cell r="V100">
            <v>-15909.27</v>
          </cell>
          <cell r="W100" t="str">
            <v>100-1775-10</v>
          </cell>
          <cell r="X100">
            <v>-3108.06</v>
          </cell>
        </row>
        <row r="101">
          <cell r="A101" t="str">
            <v>100-2056-10</v>
          </cell>
          <cell r="B101">
            <v>24250</v>
          </cell>
          <cell r="C101" t="str">
            <v>100-2041-10</v>
          </cell>
          <cell r="D101">
            <v>0</v>
          </cell>
          <cell r="E101" t="str">
            <v>100-2100-10</v>
          </cell>
          <cell r="F101">
            <v>-9427.89</v>
          </cell>
          <cell r="G101" t="str">
            <v>100-2090-10</v>
          </cell>
          <cell r="H101">
            <v>-46779.05</v>
          </cell>
          <cell r="I101" t="str">
            <v>100-2053-10</v>
          </cell>
          <cell r="J101">
            <v>-12750</v>
          </cell>
          <cell r="K101" t="str">
            <v>100-2029-10</v>
          </cell>
          <cell r="L101">
            <v>-1830.04</v>
          </cell>
          <cell r="M101" t="str">
            <v>100-2029-10</v>
          </cell>
          <cell r="N101">
            <v>5093.33</v>
          </cell>
          <cell r="O101" t="str">
            <v>100-2020-10</v>
          </cell>
          <cell r="P101">
            <v>-10928.76</v>
          </cell>
          <cell r="Q101" t="str">
            <v>100-1770-10</v>
          </cell>
          <cell r="R101">
            <v>-3537.33</v>
          </cell>
          <cell r="S101" t="str">
            <v>100-2005-10</v>
          </cell>
          <cell r="T101">
            <v>0</v>
          </cell>
          <cell r="U101" t="str">
            <v>100-2029-10</v>
          </cell>
          <cell r="V101">
            <v>5.82</v>
          </cell>
          <cell r="W101" t="str">
            <v>100-1786-10</v>
          </cell>
          <cell r="X101">
            <v>2287.35</v>
          </cell>
        </row>
        <row r="102">
          <cell r="A102" t="str">
            <v>100-2070-10</v>
          </cell>
          <cell r="B102">
            <v>-18.32</v>
          </cell>
          <cell r="C102" t="str">
            <v>100-2042-10</v>
          </cell>
          <cell r="D102">
            <v>14141.15</v>
          </cell>
          <cell r="E102" t="str">
            <v>100-2105-10</v>
          </cell>
          <cell r="F102">
            <v>0</v>
          </cell>
          <cell r="G102" t="str">
            <v>100-2100-10</v>
          </cell>
          <cell r="H102">
            <v>-7107.84</v>
          </cell>
          <cell r="I102" t="str">
            <v>100-2056-10</v>
          </cell>
          <cell r="J102">
            <v>-9200</v>
          </cell>
          <cell r="K102" t="str">
            <v>100-2030-10</v>
          </cell>
          <cell r="L102">
            <v>-16836.669999999998</v>
          </cell>
          <cell r="M102" t="str">
            <v>100-2030-10</v>
          </cell>
          <cell r="N102">
            <v>-7961.87</v>
          </cell>
          <cell r="O102" t="str">
            <v>100-2030-10</v>
          </cell>
          <cell r="P102">
            <v>29700.85</v>
          </cell>
          <cell r="Q102" t="str">
            <v>100-1775-10</v>
          </cell>
          <cell r="R102">
            <v>-1739.99</v>
          </cell>
          <cell r="S102" t="str">
            <v>100-2010-10</v>
          </cell>
          <cell r="T102">
            <v>-2087077.47</v>
          </cell>
          <cell r="U102" t="str">
            <v>100-2030-10</v>
          </cell>
          <cell r="V102">
            <v>-6032.33</v>
          </cell>
          <cell r="W102" t="str">
            <v>100-2000-10</v>
          </cell>
          <cell r="X102">
            <v>-45979.38</v>
          </cell>
        </row>
        <row r="103">
          <cell r="A103" t="str">
            <v>100-2071-10</v>
          </cell>
          <cell r="B103">
            <v>42205.09</v>
          </cell>
          <cell r="C103" t="str">
            <v>100-2045-10</v>
          </cell>
          <cell r="D103">
            <v>16336.92</v>
          </cell>
          <cell r="E103" t="str">
            <v>100-2115-10</v>
          </cell>
          <cell r="F103">
            <v>6966.82</v>
          </cell>
          <cell r="G103" t="str">
            <v>100-2115-10</v>
          </cell>
          <cell r="H103">
            <v>6966.82</v>
          </cell>
          <cell r="I103" t="str">
            <v>100-2060-10</v>
          </cell>
          <cell r="J103">
            <v>-215.22</v>
          </cell>
          <cell r="K103" t="str">
            <v>100-2040-10</v>
          </cell>
          <cell r="L103">
            <v>-18524.21</v>
          </cell>
          <cell r="M103" t="str">
            <v>100-2040-10</v>
          </cell>
          <cell r="N103">
            <v>23717.56</v>
          </cell>
          <cell r="O103" t="str">
            <v>100-2040-10</v>
          </cell>
          <cell r="P103">
            <v>402460.96</v>
          </cell>
          <cell r="Q103" t="str">
            <v>100-2000-10</v>
          </cell>
          <cell r="R103">
            <v>-2062.0300000000002</v>
          </cell>
          <cell r="S103" t="str">
            <v>100-2029-10</v>
          </cell>
          <cell r="T103">
            <v>512.55999999999995</v>
          </cell>
          <cell r="U103" t="str">
            <v>100-2040-10</v>
          </cell>
          <cell r="V103">
            <v>-968.63</v>
          </cell>
          <cell r="W103" t="str">
            <v>100-2001-10</v>
          </cell>
          <cell r="X103">
            <v>-32488.5</v>
          </cell>
        </row>
        <row r="104">
          <cell r="A104" t="str">
            <v>100-2090-10</v>
          </cell>
          <cell r="B104">
            <v>197060.9</v>
          </cell>
          <cell r="C104" t="str">
            <v>100-2050-10</v>
          </cell>
          <cell r="D104">
            <v>-130982.83</v>
          </cell>
          <cell r="E104" t="str">
            <v>100-2125-10</v>
          </cell>
          <cell r="F104">
            <v>825.38</v>
          </cell>
          <cell r="G104" t="str">
            <v>100-2125-10</v>
          </cell>
          <cell r="H104">
            <v>232.46</v>
          </cell>
          <cell r="I104" t="str">
            <v>100-2070-10</v>
          </cell>
          <cell r="J104">
            <v>0.68</v>
          </cell>
          <cell r="K104" t="str">
            <v>100-2042-10</v>
          </cell>
          <cell r="L104">
            <v>-11772.77</v>
          </cell>
          <cell r="M104" t="str">
            <v>100-2042-10</v>
          </cell>
          <cell r="N104">
            <v>-4023.22</v>
          </cell>
          <cell r="O104" t="str">
            <v>100-2042-10</v>
          </cell>
          <cell r="P104">
            <v>37509.480000000003</v>
          </cell>
          <cell r="Q104" t="str">
            <v>100-2001-10</v>
          </cell>
          <cell r="R104">
            <v>-35146.93</v>
          </cell>
          <cell r="S104" t="str">
            <v>100-2030-10</v>
          </cell>
          <cell r="T104">
            <v>12227.6</v>
          </cell>
          <cell r="U104" t="str">
            <v>100-2042-10</v>
          </cell>
          <cell r="V104">
            <v>38.24</v>
          </cell>
          <cell r="W104" t="str">
            <v>100-2005-10</v>
          </cell>
          <cell r="X104">
            <v>0</v>
          </cell>
        </row>
        <row r="105">
          <cell r="A105" t="str">
            <v>100-2100-10</v>
          </cell>
          <cell r="B105">
            <v>8511.06</v>
          </cell>
          <cell r="C105" t="str">
            <v>100-2053-10</v>
          </cell>
          <cell r="D105">
            <v>23343.47</v>
          </cell>
          <cell r="E105" t="str">
            <v>100-2150-10</v>
          </cell>
          <cell r="F105">
            <v>0</v>
          </cell>
          <cell r="G105" t="str">
            <v>100-2150-10</v>
          </cell>
          <cell r="H105">
            <v>1250</v>
          </cell>
          <cell r="I105" t="str">
            <v>100-2071-10</v>
          </cell>
          <cell r="J105">
            <v>39997.480000000003</v>
          </cell>
          <cell r="K105" t="str">
            <v>100-2045-10</v>
          </cell>
          <cell r="L105">
            <v>-143.5</v>
          </cell>
          <cell r="M105" t="str">
            <v>100-2043-10</v>
          </cell>
          <cell r="N105">
            <v>-94278.49</v>
          </cell>
          <cell r="O105" t="str">
            <v>100-2043-10</v>
          </cell>
          <cell r="P105">
            <v>-1266312.57</v>
          </cell>
          <cell r="Q105" t="str">
            <v>100-2005-10</v>
          </cell>
          <cell r="R105">
            <v>0</v>
          </cell>
          <cell r="S105" t="str">
            <v>100-2040-10</v>
          </cell>
          <cell r="T105">
            <v>3922.24</v>
          </cell>
          <cell r="U105" t="str">
            <v>100-2043-10</v>
          </cell>
          <cell r="V105">
            <v>-12236.02</v>
          </cell>
          <cell r="W105" t="str">
            <v>100-2010-10</v>
          </cell>
          <cell r="X105">
            <v>-1778617.52</v>
          </cell>
        </row>
        <row r="106">
          <cell r="A106" t="str">
            <v>100-2111-10</v>
          </cell>
          <cell r="B106">
            <v>196586.87</v>
          </cell>
          <cell r="C106" t="str">
            <v>100-2056-10</v>
          </cell>
          <cell r="D106">
            <v>-9200</v>
          </cell>
          <cell r="E106" t="str">
            <v>100-2190-10</v>
          </cell>
          <cell r="F106">
            <v>45.22</v>
          </cell>
          <cell r="G106" t="str">
            <v>100-2190-10</v>
          </cell>
          <cell r="H106">
            <v>36.340000000000003</v>
          </cell>
          <cell r="I106" t="str">
            <v>100-2090-10</v>
          </cell>
          <cell r="J106">
            <v>-52334.22</v>
          </cell>
          <cell r="K106" t="str">
            <v>100-2050-10</v>
          </cell>
          <cell r="L106">
            <v>119130.16</v>
          </cell>
          <cell r="M106" t="str">
            <v>100-2044-10</v>
          </cell>
          <cell r="N106">
            <v>-6296.21</v>
          </cell>
          <cell r="O106" t="str">
            <v>100-2044-10</v>
          </cell>
          <cell r="P106">
            <v>-144213.62</v>
          </cell>
          <cell r="Q106" t="str">
            <v>100-2010-10</v>
          </cell>
          <cell r="R106">
            <v>2849007.04</v>
          </cell>
          <cell r="S106" t="str">
            <v>100-2042-10</v>
          </cell>
          <cell r="T106">
            <v>-121.18</v>
          </cell>
          <cell r="U106" t="str">
            <v>100-2044-10</v>
          </cell>
          <cell r="V106">
            <v>15022.52</v>
          </cell>
          <cell r="W106" t="str">
            <v>100-2020-10</v>
          </cell>
          <cell r="X106">
            <v>2533.9899999999998</v>
          </cell>
        </row>
        <row r="107">
          <cell r="A107" t="str">
            <v>100-2125-10</v>
          </cell>
          <cell r="B107">
            <v>-27960.28</v>
          </cell>
          <cell r="C107" t="str">
            <v>100-2070-10</v>
          </cell>
          <cell r="D107">
            <v>-9929.91</v>
          </cell>
          <cell r="E107" t="str">
            <v>100-2195-10</v>
          </cell>
          <cell r="F107">
            <v>32.83</v>
          </cell>
          <cell r="G107" t="str">
            <v>100-2195-10</v>
          </cell>
          <cell r="H107">
            <v>-3953.33</v>
          </cell>
          <cell r="I107" t="str">
            <v>100-2100-10</v>
          </cell>
          <cell r="J107">
            <v>-775.9</v>
          </cell>
          <cell r="K107" t="str">
            <v>100-2053-10</v>
          </cell>
          <cell r="L107">
            <v>23253.01</v>
          </cell>
          <cell r="M107" t="str">
            <v>100-2045-10</v>
          </cell>
          <cell r="N107">
            <v>-41879.599999999999</v>
          </cell>
          <cell r="O107" t="str">
            <v>100-2045-10</v>
          </cell>
          <cell r="P107">
            <v>-85878.97</v>
          </cell>
          <cell r="Q107" t="str">
            <v>100-2020-10</v>
          </cell>
          <cell r="R107">
            <v>-15966.29</v>
          </cell>
          <cell r="S107" t="str">
            <v>100-2043-10</v>
          </cell>
          <cell r="T107">
            <v>165833.54</v>
          </cell>
          <cell r="U107" t="str">
            <v>100-2045-10</v>
          </cell>
          <cell r="V107">
            <v>22865.03</v>
          </cell>
          <cell r="W107" t="str">
            <v>100-2029-10</v>
          </cell>
          <cell r="X107">
            <v>20.88</v>
          </cell>
        </row>
        <row r="108">
          <cell r="A108" t="str">
            <v>100-2150-10</v>
          </cell>
          <cell r="B108">
            <v>-1250</v>
          </cell>
          <cell r="C108" t="str">
            <v>100-2071-10</v>
          </cell>
          <cell r="D108">
            <v>29278.92</v>
          </cell>
          <cell r="E108" t="str">
            <v>100-2200-10</v>
          </cell>
          <cell r="F108">
            <v>0</v>
          </cell>
          <cell r="G108" t="str">
            <v>100-2200-10</v>
          </cell>
          <cell r="H108">
            <v>2</v>
          </cell>
          <cell r="I108" t="str">
            <v>100-2115-10</v>
          </cell>
          <cell r="J108">
            <v>6966.82</v>
          </cell>
          <cell r="K108" t="str">
            <v>100-2056-10</v>
          </cell>
          <cell r="L108">
            <v>9670</v>
          </cell>
          <cell r="M108" t="str">
            <v>100-2050-10</v>
          </cell>
          <cell r="N108">
            <v>182092.49</v>
          </cell>
          <cell r="O108" t="str">
            <v>100-2050-10</v>
          </cell>
          <cell r="P108">
            <v>-143317.4</v>
          </cell>
          <cell r="Q108" t="str">
            <v>100-2029-10</v>
          </cell>
          <cell r="R108">
            <v>367.65</v>
          </cell>
          <cell r="S108" t="str">
            <v>100-2044-10</v>
          </cell>
          <cell r="T108">
            <v>44916.98</v>
          </cell>
          <cell r="U108" t="str">
            <v>100-2050-10</v>
          </cell>
          <cell r="V108">
            <v>-13265.48</v>
          </cell>
          <cell r="W108" t="str">
            <v>100-2030-10</v>
          </cell>
          <cell r="X108">
            <v>11839.47</v>
          </cell>
        </row>
        <row r="109">
          <cell r="A109" t="str">
            <v>100-2190-10</v>
          </cell>
          <cell r="B109">
            <v>-5071.63</v>
          </cell>
          <cell r="C109" t="str">
            <v>100-2090-10</v>
          </cell>
          <cell r="D109">
            <v>-42192.14</v>
          </cell>
          <cell r="E109" t="str">
            <v>100-2210-10</v>
          </cell>
          <cell r="F109">
            <v>0</v>
          </cell>
          <cell r="G109" t="str">
            <v>100-2210-10</v>
          </cell>
          <cell r="H109">
            <v>-22.18</v>
          </cell>
          <cell r="I109" t="str">
            <v>100-2125-10</v>
          </cell>
          <cell r="J109">
            <v>258.52</v>
          </cell>
          <cell r="K109" t="str">
            <v>100-2070-10</v>
          </cell>
          <cell r="L109">
            <v>115.17</v>
          </cell>
          <cell r="M109" t="str">
            <v>100-2053-10</v>
          </cell>
          <cell r="N109">
            <v>-12750</v>
          </cell>
          <cell r="O109" t="str">
            <v>100-2053-10</v>
          </cell>
          <cell r="P109">
            <v>-12750</v>
          </cell>
          <cell r="Q109" t="str">
            <v>100-2030-10</v>
          </cell>
          <cell r="R109">
            <v>-23606.07</v>
          </cell>
          <cell r="S109" t="str">
            <v>100-2045-10</v>
          </cell>
          <cell r="T109">
            <v>73082.34</v>
          </cell>
          <cell r="U109" t="str">
            <v>100-2053-10</v>
          </cell>
          <cell r="V109">
            <v>-12750</v>
          </cell>
          <cell r="W109" t="str">
            <v>100-2040-10</v>
          </cell>
          <cell r="X109">
            <v>1164.28</v>
          </cell>
        </row>
        <row r="110">
          <cell r="A110" t="str">
            <v>100-2195-10</v>
          </cell>
          <cell r="B110">
            <v>-6039.84</v>
          </cell>
          <cell r="C110" t="str">
            <v>100-2100-10</v>
          </cell>
          <cell r="D110">
            <v>-7439.06</v>
          </cell>
          <cell r="E110" t="str">
            <v>100-2220-10</v>
          </cell>
          <cell r="F110">
            <v>0</v>
          </cell>
          <cell r="G110" t="str">
            <v>100-2220-10</v>
          </cell>
          <cell r="H110">
            <v>-200</v>
          </cell>
          <cell r="I110" t="str">
            <v>100-2150-10</v>
          </cell>
          <cell r="J110">
            <v>0</v>
          </cell>
          <cell r="K110" t="str">
            <v>100-2071-10</v>
          </cell>
          <cell r="L110">
            <v>153139.25</v>
          </cell>
          <cell r="M110" t="str">
            <v>100-2056-10</v>
          </cell>
          <cell r="N110">
            <v>-9200</v>
          </cell>
          <cell r="O110" t="str">
            <v>100-2056-10</v>
          </cell>
          <cell r="P110">
            <v>-9200</v>
          </cell>
          <cell r="Q110" t="str">
            <v>100-2040-10</v>
          </cell>
          <cell r="R110">
            <v>78926.97</v>
          </cell>
          <cell r="S110" t="str">
            <v>100-2050-10</v>
          </cell>
          <cell r="T110">
            <v>-107920.13</v>
          </cell>
          <cell r="U110" t="str">
            <v>100-2056-10</v>
          </cell>
          <cell r="V110">
            <v>-66339.95</v>
          </cell>
          <cell r="W110" t="str">
            <v>100-2042-10</v>
          </cell>
          <cell r="X110">
            <v>38.53</v>
          </cell>
        </row>
        <row r="111">
          <cell r="A111" t="str">
            <v>100-2200-10</v>
          </cell>
          <cell r="B111">
            <v>0</v>
          </cell>
          <cell r="C111" t="str">
            <v>100-2115-10</v>
          </cell>
          <cell r="D111">
            <v>-69668.240000000005</v>
          </cell>
          <cell r="E111" t="str">
            <v>100-2225-10</v>
          </cell>
          <cell r="F111">
            <v>81667</v>
          </cell>
          <cell r="G111" t="str">
            <v>100-2225-10</v>
          </cell>
          <cell r="H111">
            <v>53192</v>
          </cell>
          <cell r="I111" t="str">
            <v>100-2190-10</v>
          </cell>
          <cell r="J111">
            <v>-268.31</v>
          </cell>
          <cell r="K111" t="str">
            <v>100-2090-10</v>
          </cell>
          <cell r="L111">
            <v>46167.32</v>
          </cell>
          <cell r="M111" t="str">
            <v>100-2060-10</v>
          </cell>
          <cell r="N111">
            <v>23.06</v>
          </cell>
          <cell r="O111" t="str">
            <v>100-2070-10</v>
          </cell>
          <cell r="P111">
            <v>0.06</v>
          </cell>
          <cell r="Q111" t="str">
            <v>100-2042-10</v>
          </cell>
          <cell r="R111">
            <v>6639.42</v>
          </cell>
          <cell r="S111" t="str">
            <v>100-2053-10</v>
          </cell>
          <cell r="T111">
            <v>-12750</v>
          </cell>
          <cell r="U111" t="str">
            <v>100-2070-10</v>
          </cell>
          <cell r="V111">
            <v>130.54</v>
          </cell>
          <cell r="W111" t="str">
            <v>100-2043-10</v>
          </cell>
          <cell r="X111">
            <v>-37378.379999999997</v>
          </cell>
        </row>
        <row r="112">
          <cell r="A112" t="str">
            <v>100-2210-10</v>
          </cell>
          <cell r="B112">
            <v>616.44000000000005</v>
          </cell>
          <cell r="C112" t="str">
            <v>100-2125-10</v>
          </cell>
          <cell r="D112">
            <v>28247.4</v>
          </cell>
          <cell r="E112" t="str">
            <v>100-2239-10</v>
          </cell>
          <cell r="F112">
            <v>-211782.47</v>
          </cell>
          <cell r="G112" t="str">
            <v>100-2239-10</v>
          </cell>
          <cell r="H112">
            <v>34878.589999999997</v>
          </cell>
          <cell r="I112" t="str">
            <v>100-2195-10</v>
          </cell>
          <cell r="J112">
            <v>3657.16</v>
          </cell>
          <cell r="K112" t="str">
            <v>100-2100-10</v>
          </cell>
          <cell r="L112">
            <v>-4065.72</v>
          </cell>
          <cell r="M112" t="str">
            <v>100-2070-10</v>
          </cell>
          <cell r="N112">
            <v>-126.7</v>
          </cell>
          <cell r="O112" t="str">
            <v>100-2071-10</v>
          </cell>
          <cell r="P112">
            <v>33130.699999999997</v>
          </cell>
          <cell r="Q112" t="str">
            <v>100-2043-10</v>
          </cell>
          <cell r="R112">
            <v>-96246.51</v>
          </cell>
          <cell r="S112" t="str">
            <v>100-2056-10</v>
          </cell>
          <cell r="T112">
            <v>-9200</v>
          </cell>
          <cell r="U112" t="str">
            <v>100-2071-10</v>
          </cell>
          <cell r="V112">
            <v>76362.240000000005</v>
          </cell>
          <cell r="W112" t="str">
            <v>100-2044-10</v>
          </cell>
          <cell r="X112">
            <v>-5436.14</v>
          </cell>
        </row>
        <row r="113">
          <cell r="A113" t="str">
            <v>100-2220-10</v>
          </cell>
          <cell r="B113">
            <v>-138.75</v>
          </cell>
          <cell r="C113" t="str">
            <v>100-2150-10</v>
          </cell>
          <cell r="D113">
            <v>0</v>
          </cell>
          <cell r="E113" t="str">
            <v>100-2240-10</v>
          </cell>
          <cell r="F113">
            <v>63060.73</v>
          </cell>
          <cell r="G113" t="str">
            <v>100-2240-10</v>
          </cell>
          <cell r="H113">
            <v>-29523.88</v>
          </cell>
          <cell r="I113" t="str">
            <v>100-2200-10</v>
          </cell>
          <cell r="J113">
            <v>-4</v>
          </cell>
          <cell r="K113" t="str">
            <v>100-2105-10</v>
          </cell>
          <cell r="L113">
            <v>0</v>
          </cell>
          <cell r="M113" t="str">
            <v>100-2071-10</v>
          </cell>
          <cell r="N113">
            <v>79044.490000000005</v>
          </cell>
          <cell r="O113" t="str">
            <v>100-2090-10</v>
          </cell>
          <cell r="P113">
            <v>-109238.24</v>
          </cell>
          <cell r="Q113" t="str">
            <v>100-2044-10</v>
          </cell>
          <cell r="R113">
            <v>725.8</v>
          </cell>
          <cell r="S113" t="str">
            <v>100-2070-10</v>
          </cell>
          <cell r="T113">
            <v>-130.55000000000001</v>
          </cell>
          <cell r="U113" t="str">
            <v>100-2090-10</v>
          </cell>
          <cell r="V113">
            <v>-65913.119999999995</v>
          </cell>
          <cell r="W113" t="str">
            <v>100-2045-10</v>
          </cell>
          <cell r="X113">
            <v>-2187.27</v>
          </cell>
        </row>
        <row r="114">
          <cell r="A114" t="str">
            <v>100-2225-10</v>
          </cell>
          <cell r="B114">
            <v>-20879</v>
          </cell>
          <cell r="C114" t="str">
            <v>100-2160-10</v>
          </cell>
          <cell r="D114">
            <v>27468.74</v>
          </cell>
          <cell r="E114" t="str">
            <v>100-2246-10</v>
          </cell>
          <cell r="F114">
            <v>-42735</v>
          </cell>
          <cell r="G114" t="str">
            <v>100-2246-10</v>
          </cell>
          <cell r="H114">
            <v>-42735</v>
          </cell>
          <cell r="I114" t="str">
            <v>100-2210-10</v>
          </cell>
          <cell r="J114">
            <v>0</v>
          </cell>
          <cell r="K114" t="str">
            <v>100-2115-10</v>
          </cell>
          <cell r="L114">
            <v>6966.82</v>
          </cell>
          <cell r="M114" t="str">
            <v>100-2090-10</v>
          </cell>
          <cell r="N114">
            <v>189453.28</v>
          </cell>
          <cell r="O114" t="str">
            <v>100-2100-10</v>
          </cell>
          <cell r="P114">
            <v>698.62</v>
          </cell>
          <cell r="Q114" t="str">
            <v>100-2045-10</v>
          </cell>
          <cell r="R114">
            <v>2674.71</v>
          </cell>
          <cell r="S114" t="str">
            <v>100-2071-10</v>
          </cell>
          <cell r="T114">
            <v>34305.64</v>
          </cell>
          <cell r="U114" t="str">
            <v>100-2100-10</v>
          </cell>
          <cell r="V114">
            <v>6466.52</v>
          </cell>
          <cell r="W114" t="str">
            <v>100-2050-10</v>
          </cell>
          <cell r="X114">
            <v>-134815.1</v>
          </cell>
        </row>
        <row r="115">
          <cell r="A115" t="str">
            <v>100-2239-10</v>
          </cell>
          <cell r="B115">
            <v>-54379.19</v>
          </cell>
          <cell r="C115" t="str">
            <v>100-2190-10</v>
          </cell>
          <cell r="D115">
            <v>1468.94</v>
          </cell>
          <cell r="E115" t="str">
            <v>100-2250-10</v>
          </cell>
          <cell r="F115">
            <v>-59980.959999999999</v>
          </cell>
          <cell r="G115" t="str">
            <v>100-2250-10</v>
          </cell>
          <cell r="H115">
            <v>-22834.5</v>
          </cell>
          <cell r="I115" t="str">
            <v>100-2220-10</v>
          </cell>
          <cell r="J115">
            <v>-405</v>
          </cell>
          <cell r="K115" t="str">
            <v>100-2125-10</v>
          </cell>
          <cell r="L115">
            <v>-9061.4500000000007</v>
          </cell>
          <cell r="M115" t="str">
            <v>100-2100-10</v>
          </cell>
          <cell r="N115">
            <v>-4232.6000000000004</v>
          </cell>
          <cell r="O115" t="str">
            <v>100-2115-10</v>
          </cell>
          <cell r="P115">
            <v>6966.82</v>
          </cell>
          <cell r="Q115" t="str">
            <v>100-2050-10</v>
          </cell>
          <cell r="R115">
            <v>-10306.620000000001</v>
          </cell>
          <cell r="S115" t="str">
            <v>100-2090-10</v>
          </cell>
          <cell r="T115">
            <v>25970.25</v>
          </cell>
          <cell r="U115" t="str">
            <v>100-2115-10</v>
          </cell>
          <cell r="V115">
            <v>6966.82</v>
          </cell>
          <cell r="W115" t="str">
            <v>100-2053-10</v>
          </cell>
          <cell r="X115">
            <v>-12750</v>
          </cell>
        </row>
        <row r="116">
          <cell r="A116" t="str">
            <v>100-2240-10</v>
          </cell>
          <cell r="B116">
            <v>146383.69</v>
          </cell>
          <cell r="C116" t="str">
            <v>100-2195-10</v>
          </cell>
          <cell r="D116">
            <v>2062.73</v>
          </cell>
          <cell r="E116" t="str">
            <v>100-2260-10</v>
          </cell>
          <cell r="F116">
            <v>-904.3</v>
          </cell>
          <cell r="G116" t="str">
            <v>100-2260-10</v>
          </cell>
          <cell r="H116">
            <v>-804.87</v>
          </cell>
          <cell r="I116" t="str">
            <v>100-2225-10</v>
          </cell>
          <cell r="J116">
            <v>83192</v>
          </cell>
          <cell r="K116" t="str">
            <v>100-2150-10</v>
          </cell>
          <cell r="L116">
            <v>0</v>
          </cell>
          <cell r="M116" t="str">
            <v>100-2115-10</v>
          </cell>
          <cell r="N116">
            <v>6966.82</v>
          </cell>
          <cell r="O116" t="str">
            <v>100-2125-10</v>
          </cell>
          <cell r="P116">
            <v>-989.62</v>
          </cell>
          <cell r="Q116" t="str">
            <v>100-2053-10</v>
          </cell>
          <cell r="R116">
            <v>23252.83</v>
          </cell>
          <cell r="S116" t="str">
            <v>100-2100-10</v>
          </cell>
          <cell r="T116">
            <v>3957.31</v>
          </cell>
          <cell r="U116" t="str">
            <v>100-2125-10</v>
          </cell>
          <cell r="V116">
            <v>6111.7</v>
          </cell>
          <cell r="W116" t="str">
            <v>100-2056-10</v>
          </cell>
          <cell r="X116">
            <v>35400</v>
          </cell>
        </row>
        <row r="117">
          <cell r="A117" t="str">
            <v>100-2246-10</v>
          </cell>
          <cell r="B117">
            <v>-42735</v>
          </cell>
          <cell r="C117" t="str">
            <v>100-2200-10</v>
          </cell>
          <cell r="D117">
            <v>-110</v>
          </cell>
          <cell r="E117" t="str">
            <v>100-2280-10</v>
          </cell>
          <cell r="F117">
            <v>382516.65</v>
          </cell>
          <cell r="G117" t="str">
            <v>210-4511-10</v>
          </cell>
          <cell r="H117">
            <v>-3232</v>
          </cell>
          <cell r="I117" t="str">
            <v>100-2239-10</v>
          </cell>
          <cell r="J117">
            <v>141951.67000000001</v>
          </cell>
          <cell r="K117" t="str">
            <v>100-2190-10</v>
          </cell>
          <cell r="L117">
            <v>-76</v>
          </cell>
          <cell r="M117" t="str">
            <v>100-2125-10</v>
          </cell>
          <cell r="N117">
            <v>-20028.560000000001</v>
          </cell>
          <cell r="O117" t="str">
            <v>100-2150-10</v>
          </cell>
          <cell r="P117">
            <v>0</v>
          </cell>
          <cell r="Q117" t="str">
            <v>100-2056-10</v>
          </cell>
          <cell r="R117">
            <v>-9200</v>
          </cell>
          <cell r="S117" t="str">
            <v>100-2115-10</v>
          </cell>
          <cell r="T117">
            <v>6966.82</v>
          </cell>
          <cell r="U117" t="str">
            <v>100-2150-10</v>
          </cell>
          <cell r="V117">
            <v>1230</v>
          </cell>
          <cell r="W117" t="str">
            <v>100-2070-10</v>
          </cell>
          <cell r="X117">
            <v>-125.49</v>
          </cell>
        </row>
        <row r="118">
          <cell r="A118" t="str">
            <v>100-2250-10</v>
          </cell>
          <cell r="B118">
            <v>118310.57</v>
          </cell>
          <cell r="C118" t="str">
            <v>100-2210-10</v>
          </cell>
          <cell r="D118">
            <v>0</v>
          </cell>
          <cell r="E118" t="str">
            <v>210-4511-10</v>
          </cell>
          <cell r="F118">
            <v>-3329</v>
          </cell>
          <cell r="G118" t="str">
            <v>210-4705-10</v>
          </cell>
          <cell r="H118">
            <v>-4744.37</v>
          </cell>
          <cell r="I118" t="str">
            <v>100-2240-10</v>
          </cell>
          <cell r="J118">
            <v>-62362.69</v>
          </cell>
          <cell r="K118" t="str">
            <v>100-2195-10</v>
          </cell>
          <cell r="L118">
            <v>-701.48</v>
          </cell>
          <cell r="M118" t="str">
            <v>100-2150-10</v>
          </cell>
          <cell r="N118">
            <v>-1230</v>
          </cell>
          <cell r="O118" t="str">
            <v>100-2190-10</v>
          </cell>
          <cell r="P118">
            <v>-587.51</v>
          </cell>
          <cell r="Q118" t="str">
            <v>100-2060-10</v>
          </cell>
          <cell r="R118">
            <v>192.16</v>
          </cell>
          <cell r="S118" t="str">
            <v>100-2125-10</v>
          </cell>
          <cell r="T118">
            <v>-8562.98</v>
          </cell>
          <cell r="U118" t="str">
            <v>100-2190-10</v>
          </cell>
          <cell r="V118">
            <v>538.23</v>
          </cell>
          <cell r="W118" t="str">
            <v>100-2071-10</v>
          </cell>
          <cell r="X118">
            <v>32488.5</v>
          </cell>
        </row>
        <row r="119">
          <cell r="A119" t="str">
            <v>100-2260-10</v>
          </cell>
          <cell r="B119">
            <v>-1531.07</v>
          </cell>
          <cell r="C119" t="str">
            <v>100-2220-10</v>
          </cell>
          <cell r="D119">
            <v>15.25</v>
          </cell>
          <cell r="E119" t="str">
            <v>210-4705-10</v>
          </cell>
          <cell r="F119">
            <v>-7971.01</v>
          </cell>
          <cell r="G119" t="str">
            <v>210-6050-10</v>
          </cell>
          <cell r="H119">
            <v>40000</v>
          </cell>
          <cell r="I119" t="str">
            <v>100-2246-10</v>
          </cell>
          <cell r="J119">
            <v>-42735</v>
          </cell>
          <cell r="K119" t="str">
            <v>100-2200-10</v>
          </cell>
          <cell r="L119">
            <v>-2</v>
          </cell>
          <cell r="M119" t="str">
            <v>100-2190-10</v>
          </cell>
          <cell r="N119">
            <v>-609.79</v>
          </cell>
          <cell r="O119" t="str">
            <v>100-2195-10</v>
          </cell>
          <cell r="P119">
            <v>96.16</v>
          </cell>
          <cell r="Q119" t="str">
            <v>100-2070-10</v>
          </cell>
          <cell r="R119">
            <v>126.64</v>
          </cell>
          <cell r="S119" t="str">
            <v>100-2150-10</v>
          </cell>
          <cell r="T119">
            <v>0</v>
          </cell>
          <cell r="U119" t="str">
            <v>100-2195-10</v>
          </cell>
          <cell r="V119">
            <v>1571.16</v>
          </cell>
          <cell r="W119" t="str">
            <v>100-2090-10</v>
          </cell>
          <cell r="X119">
            <v>-44008.84</v>
          </cell>
        </row>
        <row r="120">
          <cell r="A120" t="str">
            <v>210-4511-10</v>
          </cell>
          <cell r="B120">
            <v>-3235</v>
          </cell>
          <cell r="C120" t="str">
            <v>100-2225-10</v>
          </cell>
          <cell r="D120">
            <v>6667</v>
          </cell>
          <cell r="E120" t="str">
            <v>210-6125-10</v>
          </cell>
          <cell r="F120">
            <v>894.15</v>
          </cell>
          <cell r="G120" t="str">
            <v>210-6125-10</v>
          </cell>
          <cell r="H120">
            <v>710.51</v>
          </cell>
          <cell r="I120" t="str">
            <v>100-2250-10</v>
          </cell>
          <cell r="J120">
            <v>-30632.82</v>
          </cell>
          <cell r="K120" t="str">
            <v>100-2210-10</v>
          </cell>
          <cell r="L120">
            <v>11.08</v>
          </cell>
          <cell r="M120" t="str">
            <v>100-2195-10</v>
          </cell>
          <cell r="N120">
            <v>-1598.97</v>
          </cell>
          <cell r="O120" t="str">
            <v>100-2200-10</v>
          </cell>
          <cell r="P120">
            <v>-1</v>
          </cell>
          <cell r="Q120" t="str">
            <v>100-2071-10</v>
          </cell>
          <cell r="R120">
            <v>34339</v>
          </cell>
          <cell r="S120" t="str">
            <v>100-2190-10</v>
          </cell>
          <cell r="T120">
            <v>-693.44</v>
          </cell>
          <cell r="U120" t="str">
            <v>100-2200-10</v>
          </cell>
          <cell r="V120">
            <v>-120</v>
          </cell>
          <cell r="W120" t="str">
            <v>100-2100-10</v>
          </cell>
          <cell r="X120">
            <v>25023.75</v>
          </cell>
        </row>
        <row r="121">
          <cell r="A121" t="str">
            <v>210-4705-10</v>
          </cell>
          <cell r="B121">
            <v>-3394.95</v>
          </cell>
          <cell r="C121" t="str">
            <v>100-2239-10</v>
          </cell>
          <cell r="D121">
            <v>147032.54999999999</v>
          </cell>
          <cell r="E121" t="str">
            <v>210-6160-10</v>
          </cell>
          <cell r="F121">
            <v>11500</v>
          </cell>
          <cell r="G121" t="str">
            <v>210-6160-10</v>
          </cell>
          <cell r="H121">
            <v>11500</v>
          </cell>
          <cell r="I121" t="str">
            <v>100-2260-10</v>
          </cell>
          <cell r="J121">
            <v>-832.51</v>
          </cell>
          <cell r="K121" t="str">
            <v>100-2220-10</v>
          </cell>
          <cell r="L121">
            <v>-815.13</v>
          </cell>
          <cell r="M121" t="str">
            <v>100-2200-10</v>
          </cell>
          <cell r="N121">
            <v>0</v>
          </cell>
          <cell r="O121" t="str">
            <v>100-2220-10</v>
          </cell>
          <cell r="P121">
            <v>0</v>
          </cell>
          <cell r="Q121" t="str">
            <v>100-2090-10</v>
          </cell>
          <cell r="R121">
            <v>-67489.100000000006</v>
          </cell>
          <cell r="S121" t="str">
            <v>100-2195-10</v>
          </cell>
          <cell r="T121">
            <v>-82.87</v>
          </cell>
          <cell r="U121" t="str">
            <v>100-2210-10</v>
          </cell>
          <cell r="V121">
            <v>-594.26</v>
          </cell>
          <cell r="W121" t="str">
            <v>100-2105-10</v>
          </cell>
          <cell r="X121">
            <v>0</v>
          </cell>
        </row>
        <row r="122">
          <cell r="A122" t="str">
            <v>210-6010-10</v>
          </cell>
          <cell r="B122">
            <v>10096.17</v>
          </cell>
          <cell r="C122" t="str">
            <v>100-2240-10</v>
          </cell>
          <cell r="D122">
            <v>114803.36</v>
          </cell>
          <cell r="E122" t="str">
            <v>210-6180-10</v>
          </cell>
          <cell r="F122">
            <v>-10692.14</v>
          </cell>
          <cell r="G122" t="str">
            <v>210-6220-10</v>
          </cell>
          <cell r="H122">
            <v>559.25</v>
          </cell>
          <cell r="I122" t="str">
            <v>210-4511-10</v>
          </cell>
          <cell r="J122">
            <v>-3129</v>
          </cell>
          <cell r="K122" t="str">
            <v>100-2225-10</v>
          </cell>
          <cell r="L122">
            <v>237542</v>
          </cell>
          <cell r="M122" t="str">
            <v>100-2210-10</v>
          </cell>
          <cell r="N122">
            <v>-588.72</v>
          </cell>
          <cell r="O122" t="str">
            <v>100-2225-10</v>
          </cell>
          <cell r="P122">
            <v>-599591.64</v>
          </cell>
          <cell r="Q122" t="str">
            <v>100-2100-10</v>
          </cell>
          <cell r="R122">
            <v>3200.08</v>
          </cell>
          <cell r="S122" t="str">
            <v>100-2200-10</v>
          </cell>
          <cell r="T122">
            <v>236.5</v>
          </cell>
          <cell r="U122" t="str">
            <v>100-2220-10</v>
          </cell>
          <cell r="V122">
            <v>-120.5</v>
          </cell>
          <cell r="W122" t="str">
            <v>100-2115-10</v>
          </cell>
          <cell r="X122">
            <v>6966.86</v>
          </cell>
        </row>
        <row r="123">
          <cell r="A123" t="str">
            <v>210-6125-10</v>
          </cell>
          <cell r="B123">
            <v>939.24</v>
          </cell>
          <cell r="C123" t="str">
            <v>100-2246-10</v>
          </cell>
          <cell r="D123">
            <v>-42735</v>
          </cell>
          <cell r="E123" t="str">
            <v>210-6200-10</v>
          </cell>
          <cell r="F123">
            <v>12375</v>
          </cell>
          <cell r="G123" t="str">
            <v>210-6230-10</v>
          </cell>
          <cell r="H123">
            <v>44023.99</v>
          </cell>
          <cell r="I123" t="str">
            <v>210-4705-10</v>
          </cell>
          <cell r="J123">
            <v>-6359.02</v>
          </cell>
          <cell r="K123" t="str">
            <v>100-2239-10</v>
          </cell>
          <cell r="L123">
            <v>240320.03</v>
          </cell>
          <cell r="M123" t="str">
            <v>100-2220-10</v>
          </cell>
          <cell r="N123">
            <v>411.03</v>
          </cell>
          <cell r="O123" t="str">
            <v>100-2239-10</v>
          </cell>
          <cell r="P123">
            <v>177755.45</v>
          </cell>
          <cell r="Q123" t="str">
            <v>100-2105-10</v>
          </cell>
          <cell r="R123">
            <v>0</v>
          </cell>
          <cell r="S123" t="str">
            <v>100-2210-10</v>
          </cell>
          <cell r="T123">
            <v>17.190000000000001</v>
          </cell>
          <cell r="U123" t="str">
            <v>100-2225-10</v>
          </cell>
          <cell r="V123">
            <v>21667</v>
          </cell>
          <cell r="W123" t="str">
            <v>100-2125-10</v>
          </cell>
          <cell r="X123">
            <v>-34748.36</v>
          </cell>
        </row>
        <row r="124">
          <cell r="A124" t="str">
            <v>210-6160-10</v>
          </cell>
          <cell r="B124">
            <v>11500</v>
          </cell>
          <cell r="C124" t="str">
            <v>100-2250-10</v>
          </cell>
          <cell r="D124">
            <v>-75212.490000000005</v>
          </cell>
          <cell r="E124" t="str">
            <v>210-6220-10</v>
          </cell>
          <cell r="F124">
            <v>678.62</v>
          </cell>
          <cell r="G124" t="str">
            <v>210-6310-10</v>
          </cell>
          <cell r="H124">
            <v>207</v>
          </cell>
          <cell r="I124" t="str">
            <v>210-6050-10</v>
          </cell>
          <cell r="J124">
            <v>10000</v>
          </cell>
          <cell r="K124" t="str">
            <v>100-2240-10</v>
          </cell>
          <cell r="L124">
            <v>-93282.69</v>
          </cell>
          <cell r="M124" t="str">
            <v>100-2225-10</v>
          </cell>
          <cell r="N124">
            <v>25985</v>
          </cell>
          <cell r="O124" t="str">
            <v>100-2240-10</v>
          </cell>
          <cell r="P124">
            <v>4901.21</v>
          </cell>
          <cell r="Q124" t="str">
            <v>100-2115-10</v>
          </cell>
          <cell r="R124">
            <v>6966.82</v>
          </cell>
          <cell r="S124" t="str">
            <v>100-2220-10</v>
          </cell>
          <cell r="T124">
            <v>0</v>
          </cell>
          <cell r="U124" t="str">
            <v>100-2239-10</v>
          </cell>
          <cell r="V124">
            <v>-295203.65999999997</v>
          </cell>
          <cell r="W124" t="str">
            <v>100-2150-10</v>
          </cell>
          <cell r="X124">
            <v>-2890</v>
          </cell>
        </row>
        <row r="125">
          <cell r="A125" t="str">
            <v>210-6170-10</v>
          </cell>
          <cell r="B125">
            <v>852.74</v>
          </cell>
          <cell r="C125" t="str">
            <v>100-2260-10</v>
          </cell>
          <cell r="D125">
            <v>-758.55</v>
          </cell>
          <cell r="E125" t="str">
            <v>210-6230-10</v>
          </cell>
          <cell r="F125">
            <v>44118.43</v>
          </cell>
          <cell r="G125" t="str">
            <v>210-6342-10</v>
          </cell>
          <cell r="H125">
            <v>1166.4000000000001</v>
          </cell>
          <cell r="I125" t="str">
            <v>210-6125-10</v>
          </cell>
          <cell r="J125">
            <v>801.1</v>
          </cell>
          <cell r="K125" t="str">
            <v>100-2246-10</v>
          </cell>
          <cell r="L125">
            <v>-42735</v>
          </cell>
          <cell r="M125" t="str">
            <v>100-2239-10</v>
          </cell>
          <cell r="N125">
            <v>33855.03</v>
          </cell>
          <cell r="O125" t="str">
            <v>100-2246-10</v>
          </cell>
          <cell r="P125">
            <v>-42735</v>
          </cell>
          <cell r="Q125" t="str">
            <v>100-2125-10</v>
          </cell>
          <cell r="R125">
            <v>27669.279999999999</v>
          </cell>
          <cell r="S125" t="str">
            <v>100-2225-10</v>
          </cell>
          <cell r="T125">
            <v>32746</v>
          </cell>
          <cell r="U125" t="str">
            <v>100-2240-10</v>
          </cell>
          <cell r="V125">
            <v>56212.01</v>
          </cell>
          <cell r="W125" t="str">
            <v>100-2190-10</v>
          </cell>
          <cell r="X125">
            <v>-1545.33</v>
          </cell>
        </row>
        <row r="126">
          <cell r="A126" t="str">
            <v>210-6180-10</v>
          </cell>
          <cell r="B126">
            <v>196.87</v>
          </cell>
          <cell r="C126" t="str">
            <v>100-2270-10</v>
          </cell>
          <cell r="D126">
            <v>3000</v>
          </cell>
          <cell r="E126" t="str">
            <v>210-6350-10</v>
          </cell>
          <cell r="F126">
            <v>12750</v>
          </cell>
          <cell r="G126" t="str">
            <v>210-6350-10</v>
          </cell>
          <cell r="H126">
            <v>12750</v>
          </cell>
          <cell r="I126" t="str">
            <v>210-6160-10</v>
          </cell>
          <cell r="J126">
            <v>11500</v>
          </cell>
          <cell r="K126" t="str">
            <v>100-2250-10</v>
          </cell>
          <cell r="L126">
            <v>20870.18</v>
          </cell>
          <cell r="M126" t="str">
            <v>100-2240-10</v>
          </cell>
          <cell r="N126">
            <v>-32500.86</v>
          </cell>
          <cell r="O126" t="str">
            <v>100-2250-10</v>
          </cell>
          <cell r="P126">
            <v>-57178.78</v>
          </cell>
          <cell r="Q126" t="str">
            <v>100-2150-10</v>
          </cell>
          <cell r="R126">
            <v>0</v>
          </cell>
          <cell r="S126" t="str">
            <v>100-2239-10</v>
          </cell>
          <cell r="T126">
            <v>-56750.96</v>
          </cell>
          <cell r="U126" t="str">
            <v>100-2246-10</v>
          </cell>
          <cell r="V126">
            <v>-42735</v>
          </cell>
          <cell r="W126" t="str">
            <v>100-2195-10</v>
          </cell>
          <cell r="X126">
            <v>-1505.63</v>
          </cell>
        </row>
        <row r="127">
          <cell r="A127" t="str">
            <v>210-6190-10</v>
          </cell>
          <cell r="B127">
            <v>-771.11</v>
          </cell>
          <cell r="C127" t="str">
            <v>100-2300-10</v>
          </cell>
          <cell r="D127">
            <v>-34830</v>
          </cell>
          <cell r="E127" t="str">
            <v>210-6355-10</v>
          </cell>
          <cell r="F127">
            <v>8333</v>
          </cell>
          <cell r="G127" t="str">
            <v>210-6355-10</v>
          </cell>
          <cell r="H127">
            <v>8333</v>
          </cell>
          <cell r="I127" t="str">
            <v>210-6190-10</v>
          </cell>
          <cell r="J127">
            <v>-6161.3</v>
          </cell>
          <cell r="K127" t="str">
            <v>100-2260-10</v>
          </cell>
          <cell r="L127">
            <v>-714.01</v>
          </cell>
          <cell r="M127" t="str">
            <v>100-2246-10</v>
          </cell>
          <cell r="N127">
            <v>-42735</v>
          </cell>
          <cell r="O127" t="str">
            <v>100-2260-10</v>
          </cell>
          <cell r="P127">
            <v>-2652.33</v>
          </cell>
          <cell r="Q127" t="str">
            <v>100-2190-10</v>
          </cell>
          <cell r="R127">
            <v>1483.47</v>
          </cell>
          <cell r="S127" t="str">
            <v>100-2240-10</v>
          </cell>
          <cell r="T127">
            <v>-140447.37</v>
          </cell>
          <cell r="U127" t="str">
            <v>100-2250-10</v>
          </cell>
          <cell r="V127">
            <v>15222.84</v>
          </cell>
          <cell r="W127" t="str">
            <v>100-2200-10</v>
          </cell>
          <cell r="X127">
            <v>0</v>
          </cell>
        </row>
        <row r="128">
          <cell r="A128" t="str">
            <v>210-6200-10</v>
          </cell>
          <cell r="B128">
            <v>485.77</v>
          </cell>
          <cell r="C128" t="str">
            <v>210-4511-10</v>
          </cell>
          <cell r="D128">
            <v>-2919</v>
          </cell>
          <cell r="E128" t="str">
            <v>210-6356-10</v>
          </cell>
          <cell r="F128">
            <v>105000</v>
          </cell>
          <cell r="G128" t="str">
            <v>210-6356-10</v>
          </cell>
          <cell r="H128">
            <v>133475</v>
          </cell>
          <cell r="I128" t="str">
            <v>210-6220-10</v>
          </cell>
          <cell r="J128">
            <v>666.31</v>
          </cell>
          <cell r="K128" t="str">
            <v>100-2280-10</v>
          </cell>
          <cell r="L128">
            <v>-262468.25</v>
          </cell>
          <cell r="M128" t="str">
            <v>100-2250-10</v>
          </cell>
          <cell r="N128">
            <v>-13670.49</v>
          </cell>
          <cell r="O128" t="str">
            <v>100-2280-10</v>
          </cell>
          <cell r="P128">
            <v>-78728.320000000007</v>
          </cell>
          <cell r="Q128" t="str">
            <v>100-2195-10</v>
          </cell>
          <cell r="R128">
            <v>2290.5700000000002</v>
          </cell>
          <cell r="S128" t="str">
            <v>100-2246-10</v>
          </cell>
          <cell r="T128">
            <v>-42735</v>
          </cell>
          <cell r="U128" t="str">
            <v>100-2260-10</v>
          </cell>
          <cell r="V128">
            <v>-3826.28</v>
          </cell>
          <cell r="W128" t="str">
            <v>100-2210-10</v>
          </cell>
          <cell r="X128">
            <v>-577.07000000000005</v>
          </cell>
        </row>
        <row r="129">
          <cell r="A129" t="str">
            <v>210-6210-10</v>
          </cell>
          <cell r="B129">
            <v>216.22</v>
          </cell>
          <cell r="C129" t="str">
            <v>210-4705-10</v>
          </cell>
          <cell r="D129">
            <v>-1219.1099999999999</v>
          </cell>
          <cell r="E129" t="str">
            <v>210-6400-10</v>
          </cell>
          <cell r="F129">
            <v>8203</v>
          </cell>
          <cell r="G129" t="str">
            <v>210-6400-10</v>
          </cell>
          <cell r="H129">
            <v>8203.08</v>
          </cell>
          <cell r="I129" t="str">
            <v>210-6230-10</v>
          </cell>
          <cell r="J129">
            <v>44205.35</v>
          </cell>
          <cell r="K129" t="str">
            <v>210-4511-10</v>
          </cell>
          <cell r="L129">
            <v>-3111</v>
          </cell>
          <cell r="M129" t="str">
            <v>100-2260-10</v>
          </cell>
          <cell r="N129">
            <v>-2481.91</v>
          </cell>
          <cell r="O129" t="str">
            <v>100-2300-10</v>
          </cell>
          <cell r="P129">
            <v>-66650</v>
          </cell>
          <cell r="Q129" t="str">
            <v>100-2200-10</v>
          </cell>
          <cell r="R129">
            <v>-1</v>
          </cell>
          <cell r="S129" t="str">
            <v>100-2250-10</v>
          </cell>
          <cell r="T129">
            <v>-34647.86</v>
          </cell>
          <cell r="U129" t="str">
            <v>210-4511-10</v>
          </cell>
          <cell r="V129">
            <v>-8436</v>
          </cell>
          <cell r="W129" t="str">
            <v>100-2220-10</v>
          </cell>
          <cell r="X129">
            <v>-60.25</v>
          </cell>
        </row>
        <row r="130">
          <cell r="A130" t="str">
            <v>210-6220-10</v>
          </cell>
          <cell r="B130">
            <v>15393.58</v>
          </cell>
          <cell r="C130" t="str">
            <v>210-6010-10</v>
          </cell>
          <cell r="D130">
            <v>3846.16</v>
          </cell>
          <cell r="E130" t="str">
            <v>210-6410-10</v>
          </cell>
          <cell r="F130">
            <v>10431.299999999999</v>
          </cell>
          <cell r="G130" t="str">
            <v>210-6410-10</v>
          </cell>
          <cell r="H130">
            <v>10611.3</v>
          </cell>
          <cell r="I130" t="str">
            <v>210-6310-10</v>
          </cell>
          <cell r="J130">
            <v>384.44</v>
          </cell>
          <cell r="K130" t="str">
            <v>210-4705-10</v>
          </cell>
          <cell r="L130">
            <v>-8284.56</v>
          </cell>
          <cell r="M130" t="str">
            <v>210-4511-10</v>
          </cell>
          <cell r="N130">
            <v>-4714.3999999999996</v>
          </cell>
          <cell r="O130" t="str">
            <v>100-3850-10</v>
          </cell>
          <cell r="P130">
            <v>1500000</v>
          </cell>
          <cell r="Q130" t="str">
            <v>100-2210-10</v>
          </cell>
          <cell r="R130">
            <v>628.64</v>
          </cell>
          <cell r="S130" t="str">
            <v>100-2260-10</v>
          </cell>
          <cell r="T130">
            <v>14857.03</v>
          </cell>
          <cell r="U130" t="str">
            <v>210-4705-10</v>
          </cell>
          <cell r="V130">
            <v>-29761.05</v>
          </cell>
          <cell r="W130" t="str">
            <v>100-2225-10</v>
          </cell>
          <cell r="X130">
            <v>-8333</v>
          </cell>
        </row>
        <row r="131">
          <cell r="A131" t="str">
            <v>210-6230-10</v>
          </cell>
          <cell r="B131">
            <v>45504.76</v>
          </cell>
          <cell r="C131" t="str">
            <v>210-6125-10</v>
          </cell>
          <cell r="D131">
            <v>894.15</v>
          </cell>
          <cell r="E131" t="str">
            <v>210-6430-10</v>
          </cell>
          <cell r="F131">
            <v>22000</v>
          </cell>
          <cell r="G131" t="str">
            <v>210-6430-10</v>
          </cell>
          <cell r="H131">
            <v>22000</v>
          </cell>
          <cell r="I131" t="str">
            <v>210-6350-10</v>
          </cell>
          <cell r="J131">
            <v>12750</v>
          </cell>
          <cell r="K131" t="str">
            <v>210-6050-10</v>
          </cell>
          <cell r="L131">
            <v>10000</v>
          </cell>
          <cell r="M131" t="str">
            <v>210-4705-10</v>
          </cell>
          <cell r="N131">
            <v>-10683.59</v>
          </cell>
          <cell r="O131" t="str">
            <v>210-4511-10</v>
          </cell>
          <cell r="P131">
            <v>-5697.06</v>
          </cell>
          <cell r="Q131" t="str">
            <v>100-2220-10</v>
          </cell>
          <cell r="R131">
            <v>60.25</v>
          </cell>
          <cell r="S131" t="str">
            <v>100-2300-10</v>
          </cell>
          <cell r="T131">
            <v>-37840</v>
          </cell>
          <cell r="U131" t="str">
            <v>210-6010-10</v>
          </cell>
          <cell r="V131">
            <v>10576.94</v>
          </cell>
          <cell r="W131" t="str">
            <v>100-2239-10</v>
          </cell>
          <cell r="X131">
            <v>92407.19</v>
          </cell>
        </row>
        <row r="132">
          <cell r="A132" t="str">
            <v>210-6310-10</v>
          </cell>
          <cell r="B132">
            <v>1611.9</v>
          </cell>
          <cell r="C132" t="str">
            <v>210-6160-10</v>
          </cell>
          <cell r="D132">
            <v>11500</v>
          </cell>
          <cell r="E132" t="str">
            <v>210-6450-10</v>
          </cell>
          <cell r="F132">
            <v>589.52</v>
          </cell>
          <cell r="G132" t="str">
            <v>210-6500-10</v>
          </cell>
          <cell r="H132">
            <v>624.22</v>
          </cell>
          <cell r="I132" t="str">
            <v>210-6355-10</v>
          </cell>
          <cell r="J132">
            <v>8333</v>
          </cell>
          <cell r="K132" t="str">
            <v>210-6125-10</v>
          </cell>
          <cell r="L132">
            <v>891.28</v>
          </cell>
          <cell r="M132" t="str">
            <v>210-6050-10</v>
          </cell>
          <cell r="N132">
            <v>33570.71</v>
          </cell>
          <cell r="O132" t="str">
            <v>210-4705-10</v>
          </cell>
          <cell r="P132">
            <v>-17450.45</v>
          </cell>
          <cell r="Q132" t="str">
            <v>100-2225-10</v>
          </cell>
          <cell r="R132">
            <v>46288</v>
          </cell>
          <cell r="S132" t="str">
            <v>210-4511-10</v>
          </cell>
          <cell r="T132">
            <v>-6982.11</v>
          </cell>
          <cell r="U132" t="str">
            <v>210-6160-10</v>
          </cell>
          <cell r="V132">
            <v>11500</v>
          </cell>
          <cell r="W132" t="str">
            <v>100-2240-10</v>
          </cell>
          <cell r="X132">
            <v>-197182.71</v>
          </cell>
        </row>
        <row r="133">
          <cell r="A133" t="str">
            <v>210-6342-10</v>
          </cell>
          <cell r="B133">
            <v>1166.4000000000001</v>
          </cell>
          <cell r="C133" t="str">
            <v>210-6170-10</v>
          </cell>
          <cell r="D133">
            <v>313.17</v>
          </cell>
          <cell r="E133" t="str">
            <v>210-6510-10</v>
          </cell>
          <cell r="F133">
            <v>5396.53</v>
          </cell>
          <cell r="G133" t="str">
            <v>210-6510-10</v>
          </cell>
          <cell r="H133">
            <v>200</v>
          </cell>
          <cell r="I133" t="str">
            <v>210-6356-10</v>
          </cell>
          <cell r="J133">
            <v>103475</v>
          </cell>
          <cell r="K133" t="str">
            <v>210-6160-10</v>
          </cell>
          <cell r="L133">
            <v>11500</v>
          </cell>
          <cell r="M133" t="str">
            <v>210-6125-10</v>
          </cell>
          <cell r="N133">
            <v>846.19</v>
          </cell>
          <cell r="O133" t="str">
            <v>210-6010-10</v>
          </cell>
          <cell r="P133">
            <v>3365.39</v>
          </cell>
          <cell r="Q133" t="str">
            <v>100-2239-10</v>
          </cell>
          <cell r="R133">
            <v>-72375.009999999995</v>
          </cell>
          <cell r="S133" t="str">
            <v>210-4705-10</v>
          </cell>
          <cell r="T133">
            <v>-24454.44</v>
          </cell>
          <cell r="U133" t="str">
            <v>210-6170-10</v>
          </cell>
          <cell r="V133">
            <v>894.17</v>
          </cell>
          <cell r="W133" t="str">
            <v>100-2246-10</v>
          </cell>
          <cell r="X133">
            <v>-42735</v>
          </cell>
        </row>
        <row r="134">
          <cell r="A134" t="str">
            <v>210-6350-10</v>
          </cell>
          <cell r="B134">
            <v>12750</v>
          </cell>
          <cell r="C134" t="str">
            <v>210-6180-10</v>
          </cell>
          <cell r="D134">
            <v>10767.14</v>
          </cell>
          <cell r="E134" t="str">
            <v>210-6540-10</v>
          </cell>
          <cell r="F134">
            <v>1147.5</v>
          </cell>
          <cell r="G134" t="str">
            <v>210-6590-10</v>
          </cell>
          <cell r="H134">
            <v>0</v>
          </cell>
          <cell r="I134" t="str">
            <v>210-6400-10</v>
          </cell>
          <cell r="J134">
            <v>8203.08</v>
          </cell>
          <cell r="K134" t="str">
            <v>210-6220-10</v>
          </cell>
          <cell r="L134">
            <v>-19188.96</v>
          </cell>
          <cell r="M134" t="str">
            <v>210-6160-10</v>
          </cell>
          <cell r="N134">
            <v>11500</v>
          </cell>
          <cell r="O134" t="str">
            <v>210-6020-10</v>
          </cell>
          <cell r="P134">
            <v>55480</v>
          </cell>
          <cell r="Q134" t="str">
            <v>100-2240-10</v>
          </cell>
          <cell r="R134">
            <v>-43182.03</v>
          </cell>
          <cell r="S134" t="str">
            <v>210-6010-10</v>
          </cell>
          <cell r="T134">
            <v>12019.25</v>
          </cell>
          <cell r="U134" t="str">
            <v>210-6180-10</v>
          </cell>
          <cell r="V134">
            <v>206.25</v>
          </cell>
          <cell r="W134" t="str">
            <v>100-2250-10</v>
          </cell>
          <cell r="X134">
            <v>136318.51</v>
          </cell>
        </row>
        <row r="135">
          <cell r="A135" t="str">
            <v>210-6355-10</v>
          </cell>
          <cell r="B135">
            <v>8333</v>
          </cell>
          <cell r="C135" t="str">
            <v>210-6190-10</v>
          </cell>
          <cell r="D135">
            <v>38.85</v>
          </cell>
          <cell r="E135" t="str">
            <v>210-6600-10</v>
          </cell>
          <cell r="F135">
            <v>364</v>
          </cell>
          <cell r="G135" t="str">
            <v>210-6600-10</v>
          </cell>
          <cell r="H135">
            <v>551.11</v>
          </cell>
          <cell r="I135" t="str">
            <v>210-6410-10</v>
          </cell>
          <cell r="J135">
            <v>10521.3</v>
          </cell>
          <cell r="K135" t="str">
            <v>210-6230-10</v>
          </cell>
          <cell r="L135">
            <v>44118.09</v>
          </cell>
          <cell r="M135" t="str">
            <v>210-6220-10</v>
          </cell>
          <cell r="N135">
            <v>446.67</v>
          </cell>
          <cell r="O135" t="str">
            <v>210-6050-10</v>
          </cell>
          <cell r="P135">
            <v>14430</v>
          </cell>
          <cell r="Q135" t="str">
            <v>100-2246-10</v>
          </cell>
          <cell r="R135">
            <v>-42735</v>
          </cell>
          <cell r="S135" t="str">
            <v>210-6020-10</v>
          </cell>
          <cell r="T135">
            <v>-65619.149999999994</v>
          </cell>
          <cell r="U135" t="str">
            <v>210-6190-10</v>
          </cell>
          <cell r="V135">
            <v>106.83</v>
          </cell>
          <cell r="W135" t="str">
            <v>100-2260-10</v>
          </cell>
          <cell r="X135">
            <v>-11029.04</v>
          </cell>
        </row>
        <row r="136">
          <cell r="A136" t="str">
            <v>210-6356-10</v>
          </cell>
          <cell r="B136">
            <v>207546</v>
          </cell>
          <cell r="C136" t="str">
            <v>210-6200-10</v>
          </cell>
          <cell r="D136">
            <v>183.72</v>
          </cell>
          <cell r="E136" t="str">
            <v>210-6620-10</v>
          </cell>
          <cell r="F136">
            <v>308.31</v>
          </cell>
          <cell r="G136" t="str">
            <v>210-6610-10</v>
          </cell>
          <cell r="H136">
            <v>916.9</v>
          </cell>
          <cell r="I136" t="str">
            <v>210-6430-10</v>
          </cell>
          <cell r="J136">
            <v>22000</v>
          </cell>
          <cell r="K136" t="str">
            <v>210-6320-10</v>
          </cell>
          <cell r="L136">
            <v>64.8</v>
          </cell>
          <cell r="M136" t="str">
            <v>210-6230-10</v>
          </cell>
          <cell r="N136">
            <v>44124.13</v>
          </cell>
          <cell r="O136" t="str">
            <v>210-6070-10</v>
          </cell>
          <cell r="P136">
            <v>1442.31</v>
          </cell>
          <cell r="Q136" t="str">
            <v>100-2250-10</v>
          </cell>
          <cell r="R136">
            <v>-62528.24</v>
          </cell>
          <cell r="S136" t="str">
            <v>210-6050-10</v>
          </cell>
          <cell r="T136">
            <v>-2856.63</v>
          </cell>
          <cell r="U136" t="str">
            <v>210-6220-10</v>
          </cell>
          <cell r="V136">
            <v>787</v>
          </cell>
          <cell r="W136" t="str">
            <v>100-2300-10</v>
          </cell>
          <cell r="X136">
            <v>-4730</v>
          </cell>
        </row>
        <row r="137">
          <cell r="A137" t="str">
            <v>210-6400-10</v>
          </cell>
          <cell r="B137">
            <v>11585</v>
          </cell>
          <cell r="C137" t="str">
            <v>210-6210-10</v>
          </cell>
          <cell r="D137">
            <v>82.38</v>
          </cell>
          <cell r="E137" t="str">
            <v>210-6650-10</v>
          </cell>
          <cell r="F137">
            <v>152.18</v>
          </cell>
          <cell r="G137" t="str">
            <v>210-6620-10</v>
          </cell>
          <cell r="H137">
            <v>852.78</v>
          </cell>
          <cell r="I137" t="str">
            <v>210-6462-10</v>
          </cell>
          <cell r="J137">
            <v>102.6</v>
          </cell>
          <cell r="K137" t="str">
            <v>210-6350-10</v>
          </cell>
          <cell r="L137">
            <v>12750</v>
          </cell>
          <cell r="M137" t="str">
            <v>210-6310-10</v>
          </cell>
          <cell r="N137">
            <v>803.6</v>
          </cell>
          <cell r="O137" t="str">
            <v>210-6160-10</v>
          </cell>
          <cell r="P137">
            <v>11500</v>
          </cell>
          <cell r="Q137" t="str">
            <v>100-2260-10</v>
          </cell>
          <cell r="R137">
            <v>-2490</v>
          </cell>
          <cell r="S137" t="str">
            <v>210-6160-10</v>
          </cell>
          <cell r="T137">
            <v>11500</v>
          </cell>
          <cell r="U137" t="str">
            <v>210-6230-10</v>
          </cell>
          <cell r="V137">
            <v>42735</v>
          </cell>
          <cell r="W137" t="str">
            <v>100-3200-10</v>
          </cell>
          <cell r="X137">
            <v>1500000</v>
          </cell>
        </row>
        <row r="138">
          <cell r="A138" t="str">
            <v>210-6410-10</v>
          </cell>
          <cell r="B138">
            <v>10431.299999999999</v>
          </cell>
          <cell r="C138" t="str">
            <v>210-6220-10</v>
          </cell>
          <cell r="D138">
            <v>20251.11</v>
          </cell>
          <cell r="E138" t="str">
            <v>210-6665-10</v>
          </cell>
          <cell r="F138">
            <v>195.85</v>
          </cell>
          <cell r="G138" t="str">
            <v>210-6650-10</v>
          </cell>
          <cell r="H138">
            <v>46.93</v>
          </cell>
          <cell r="I138" t="str">
            <v>210-6600-10</v>
          </cell>
          <cell r="J138">
            <v>236.8</v>
          </cell>
          <cell r="K138" t="str">
            <v>210-6355-10</v>
          </cell>
          <cell r="L138">
            <v>8333</v>
          </cell>
          <cell r="M138" t="str">
            <v>210-6342-10</v>
          </cell>
          <cell r="N138">
            <v>1900.11</v>
          </cell>
          <cell r="O138" t="str">
            <v>210-6170-10</v>
          </cell>
          <cell r="P138">
            <v>406.44</v>
          </cell>
          <cell r="Q138" t="str">
            <v>100-2280-10</v>
          </cell>
          <cell r="R138">
            <v>226426.64</v>
          </cell>
          <cell r="S138" t="str">
            <v>210-6170-10</v>
          </cell>
          <cell r="T138">
            <v>1016.1</v>
          </cell>
          <cell r="U138" t="str">
            <v>210-6310-10</v>
          </cell>
          <cell r="V138">
            <v>44.25</v>
          </cell>
          <cell r="W138" t="str">
            <v>100-3850-10</v>
          </cell>
          <cell r="X138">
            <v>-1500000</v>
          </cell>
        </row>
        <row r="139">
          <cell r="A139" t="str">
            <v>210-6430-10</v>
          </cell>
          <cell r="B139">
            <v>22000</v>
          </cell>
          <cell r="C139" t="str">
            <v>210-6230-10</v>
          </cell>
          <cell r="D139">
            <v>44260.85</v>
          </cell>
          <cell r="E139" t="str">
            <v>210-6700-10</v>
          </cell>
          <cell r="F139">
            <v>352.91</v>
          </cell>
          <cell r="G139" t="str">
            <v>210-6665-10</v>
          </cell>
          <cell r="H139">
            <v>712.35</v>
          </cell>
          <cell r="I139" t="str">
            <v>210-6620-10</v>
          </cell>
          <cell r="J139">
            <v>410.52</v>
          </cell>
          <cell r="K139" t="str">
            <v>210-6356-10</v>
          </cell>
          <cell r="L139">
            <v>-50875</v>
          </cell>
          <cell r="M139" t="str">
            <v>210-6350-10</v>
          </cell>
          <cell r="N139">
            <v>12750</v>
          </cell>
          <cell r="O139" t="str">
            <v>210-6180-10</v>
          </cell>
          <cell r="P139">
            <v>93.75</v>
          </cell>
          <cell r="Q139" t="str">
            <v>100-2300-10</v>
          </cell>
          <cell r="R139">
            <v>-16770</v>
          </cell>
          <cell r="S139" t="str">
            <v>210-6180-10</v>
          </cell>
          <cell r="T139">
            <v>234.38</v>
          </cell>
          <cell r="U139" t="str">
            <v>210-6350-10</v>
          </cell>
          <cell r="V139">
            <v>12750</v>
          </cell>
          <cell r="W139" t="str">
            <v>210-4511-10</v>
          </cell>
          <cell r="X139">
            <v>-44155.07</v>
          </cell>
        </row>
        <row r="140">
          <cell r="A140" t="str">
            <v>210-6450-10</v>
          </cell>
          <cell r="B140">
            <v>1179.04</v>
          </cell>
          <cell r="C140" t="str">
            <v>210-6310-10</v>
          </cell>
          <cell r="D140">
            <v>430.89</v>
          </cell>
          <cell r="E140" t="str">
            <v>210-6720-10</v>
          </cell>
          <cell r="F140">
            <v>1571.57</v>
          </cell>
          <cell r="G140" t="str">
            <v>210-6700-10</v>
          </cell>
          <cell r="H140">
            <v>348.82</v>
          </cell>
          <cell r="I140" t="str">
            <v>210-6650-10</v>
          </cell>
          <cell r="J140">
            <v>123.21</v>
          </cell>
          <cell r="K140" t="str">
            <v>210-6400-10</v>
          </cell>
          <cell r="L140">
            <v>15268.44</v>
          </cell>
          <cell r="M140" t="str">
            <v>210-6355-10</v>
          </cell>
          <cell r="N140">
            <v>8333</v>
          </cell>
          <cell r="O140" t="str">
            <v>210-6190-10</v>
          </cell>
          <cell r="P140">
            <v>48.56</v>
          </cell>
          <cell r="Q140" t="str">
            <v>210-4511-10</v>
          </cell>
          <cell r="R140">
            <v>-5202.12</v>
          </cell>
          <cell r="S140" t="str">
            <v>210-6190-10</v>
          </cell>
          <cell r="T140">
            <v>121.4</v>
          </cell>
          <cell r="U140" t="str">
            <v>210-6355-10</v>
          </cell>
          <cell r="V140">
            <v>8333</v>
          </cell>
          <cell r="W140" t="str">
            <v>210-4705-10</v>
          </cell>
          <cell r="X140">
            <v>52245.49</v>
          </cell>
        </row>
        <row r="141">
          <cell r="A141" t="str">
            <v>210-6600-10</v>
          </cell>
          <cell r="B141">
            <v>267.52999999999997</v>
          </cell>
          <cell r="C141" t="str">
            <v>210-6342-10</v>
          </cell>
          <cell r="D141">
            <v>540</v>
          </cell>
          <cell r="E141" t="str">
            <v>210-6730-10</v>
          </cell>
          <cell r="F141">
            <v>5060</v>
          </cell>
          <cell r="G141" t="str">
            <v>210-6720-10</v>
          </cell>
          <cell r="H141">
            <v>2500</v>
          </cell>
          <cell r="I141" t="str">
            <v>210-6660-10</v>
          </cell>
          <cell r="J141">
            <v>192.77</v>
          </cell>
          <cell r="K141" t="str">
            <v>210-6410-10</v>
          </cell>
          <cell r="L141">
            <v>11173.42</v>
          </cell>
          <cell r="M141" t="str">
            <v>210-6356-10</v>
          </cell>
          <cell r="N141">
            <v>160682</v>
          </cell>
          <cell r="O141" t="str">
            <v>210-6200-10</v>
          </cell>
          <cell r="P141">
            <v>231.32</v>
          </cell>
          <cell r="Q141" t="str">
            <v>210-4705-10</v>
          </cell>
          <cell r="R141">
            <v>-21965.3</v>
          </cell>
          <cell r="S141" t="str">
            <v>210-6200-10</v>
          </cell>
          <cell r="T141">
            <v>133.63999999999999</v>
          </cell>
          <cell r="U141" t="str">
            <v>210-6356-10</v>
          </cell>
          <cell r="V141">
            <v>165000</v>
          </cell>
          <cell r="W141" t="str">
            <v>210-6010-10</v>
          </cell>
          <cell r="X141">
            <v>8653.86</v>
          </cell>
        </row>
        <row r="142">
          <cell r="A142" t="str">
            <v>210-6650-10</v>
          </cell>
          <cell r="B142">
            <v>92.71</v>
          </cell>
          <cell r="C142" t="str">
            <v>210-6350-10</v>
          </cell>
          <cell r="D142">
            <v>12750</v>
          </cell>
          <cell r="E142" t="str">
            <v>210-6731-10</v>
          </cell>
          <cell r="F142">
            <v>11561.83</v>
          </cell>
          <cell r="G142" t="str">
            <v>210-6730-10</v>
          </cell>
          <cell r="H142">
            <v>5060</v>
          </cell>
          <cell r="I142" t="str">
            <v>210-6665-10</v>
          </cell>
          <cell r="J142">
            <v>92.1</v>
          </cell>
          <cell r="K142" t="str">
            <v>210-6430-10</v>
          </cell>
          <cell r="L142">
            <v>22000</v>
          </cell>
          <cell r="M142" t="str">
            <v>210-6400-10</v>
          </cell>
          <cell r="N142">
            <v>8203.08</v>
          </cell>
          <cell r="O142" t="str">
            <v>210-6210-10</v>
          </cell>
          <cell r="P142">
            <v>102.96</v>
          </cell>
          <cell r="Q142" t="str">
            <v>210-6010-10</v>
          </cell>
          <cell r="R142">
            <v>9615.4</v>
          </cell>
          <cell r="S142" t="str">
            <v>210-6210-10</v>
          </cell>
          <cell r="T142">
            <v>18.309999999999999</v>
          </cell>
          <cell r="U142" t="str">
            <v>210-6400-10</v>
          </cell>
          <cell r="V142">
            <v>8203.08</v>
          </cell>
          <cell r="W142" t="str">
            <v>210-6050-10</v>
          </cell>
          <cell r="X142">
            <v>95</v>
          </cell>
        </row>
        <row r="143">
          <cell r="A143" t="str">
            <v>210-6660-10</v>
          </cell>
          <cell r="B143">
            <v>1000</v>
          </cell>
          <cell r="C143" t="str">
            <v>210-6355-10</v>
          </cell>
          <cell r="D143">
            <v>8333</v>
          </cell>
          <cell r="E143" t="str">
            <v>210-6732-10</v>
          </cell>
          <cell r="F143">
            <v>4225</v>
          </cell>
          <cell r="G143" t="str">
            <v>210-6731-10</v>
          </cell>
          <cell r="H143">
            <v>12390.38</v>
          </cell>
          <cell r="I143" t="str">
            <v>210-6700-10</v>
          </cell>
          <cell r="J143">
            <v>429.05</v>
          </cell>
          <cell r="K143" t="str">
            <v>210-6500-10</v>
          </cell>
          <cell r="L143">
            <v>826</v>
          </cell>
          <cell r="M143" t="str">
            <v>210-6410-10</v>
          </cell>
          <cell r="N143">
            <v>13413.63</v>
          </cell>
          <cell r="O143" t="str">
            <v>210-6220-10</v>
          </cell>
          <cell r="P143">
            <v>560.82000000000005</v>
          </cell>
          <cell r="Q143" t="str">
            <v>210-6020-10</v>
          </cell>
          <cell r="R143">
            <v>10139.15</v>
          </cell>
          <cell r="S143" t="str">
            <v>210-6220-10</v>
          </cell>
          <cell r="T143">
            <v>517.29999999999995</v>
          </cell>
          <cell r="U143" t="str">
            <v>210-6410-10</v>
          </cell>
          <cell r="V143">
            <v>11967.47</v>
          </cell>
          <cell r="W143" t="str">
            <v>210-6070-10</v>
          </cell>
          <cell r="X143">
            <v>2403.85</v>
          </cell>
        </row>
        <row r="144">
          <cell r="A144" t="str">
            <v>210-6665-10</v>
          </cell>
          <cell r="B144">
            <v>330</v>
          </cell>
          <cell r="C144" t="str">
            <v>210-6356-10</v>
          </cell>
          <cell r="D144">
            <v>180000</v>
          </cell>
          <cell r="E144" t="str">
            <v>210-6740-10</v>
          </cell>
          <cell r="F144">
            <v>40456.339999999997</v>
          </cell>
          <cell r="G144" t="str">
            <v>210-6732-10</v>
          </cell>
          <cell r="H144">
            <v>800</v>
          </cell>
          <cell r="I144" t="str">
            <v>210-6720-10</v>
          </cell>
          <cell r="J144">
            <v>700</v>
          </cell>
          <cell r="K144" t="str">
            <v>210-6600-10</v>
          </cell>
          <cell r="L144">
            <v>761.62</v>
          </cell>
          <cell r="M144" t="str">
            <v>210-6430-10</v>
          </cell>
          <cell r="N144">
            <v>20900</v>
          </cell>
          <cell r="O144" t="str">
            <v>210-6230-10</v>
          </cell>
          <cell r="P144">
            <v>67735</v>
          </cell>
          <cell r="Q144" t="str">
            <v>210-6050-10</v>
          </cell>
          <cell r="R144">
            <v>6800</v>
          </cell>
          <cell r="S144" t="str">
            <v>210-6230-10</v>
          </cell>
          <cell r="T144">
            <v>44126.46</v>
          </cell>
          <cell r="U144" t="str">
            <v>210-6430-10</v>
          </cell>
          <cell r="V144">
            <v>22000</v>
          </cell>
          <cell r="W144" t="str">
            <v>210-6125-10</v>
          </cell>
          <cell r="X144">
            <v>891.28</v>
          </cell>
        </row>
        <row r="145">
          <cell r="A145" t="str">
            <v>210-6730-10</v>
          </cell>
          <cell r="B145">
            <v>1680</v>
          </cell>
          <cell r="C145" t="str">
            <v>210-6400-10</v>
          </cell>
          <cell r="D145">
            <v>4821.16</v>
          </cell>
          <cell r="E145" t="str">
            <v>210-6750-10</v>
          </cell>
          <cell r="F145">
            <v>9672.5</v>
          </cell>
          <cell r="G145" t="str">
            <v>210-6740-10</v>
          </cell>
          <cell r="H145">
            <v>-29587.94</v>
          </cell>
          <cell r="I145" t="str">
            <v>210-6730-10</v>
          </cell>
          <cell r="J145">
            <v>5060</v>
          </cell>
          <cell r="K145" t="str">
            <v>210-6620-10</v>
          </cell>
          <cell r="L145">
            <v>355.67</v>
          </cell>
          <cell r="M145" t="str">
            <v>210-6500-10</v>
          </cell>
          <cell r="N145">
            <v>800</v>
          </cell>
          <cell r="O145" t="str">
            <v>210-6310-10</v>
          </cell>
          <cell r="P145">
            <v>535.77</v>
          </cell>
          <cell r="Q145" t="str">
            <v>210-6125-10</v>
          </cell>
          <cell r="R145">
            <v>1782.56</v>
          </cell>
          <cell r="S145" t="str">
            <v>210-6310-10</v>
          </cell>
          <cell r="T145">
            <v>133.72999999999999</v>
          </cell>
          <cell r="U145" t="str">
            <v>210-6462-10</v>
          </cell>
          <cell r="V145">
            <v>592.08000000000004</v>
          </cell>
          <cell r="W145" t="str">
            <v>210-6160-10</v>
          </cell>
          <cell r="X145">
            <v>11500</v>
          </cell>
        </row>
        <row r="146">
          <cell r="A146" t="str">
            <v>210-6731-10</v>
          </cell>
          <cell r="B146">
            <v>13595.33</v>
          </cell>
          <cell r="C146" t="str">
            <v>210-6410-10</v>
          </cell>
          <cell r="D146">
            <v>10431.299999999999</v>
          </cell>
          <cell r="E146" t="str">
            <v>210-6755-10</v>
          </cell>
          <cell r="F146">
            <v>4143.75</v>
          </cell>
          <cell r="G146" t="str">
            <v>210-6750-10</v>
          </cell>
          <cell r="H146">
            <v>9200</v>
          </cell>
          <cell r="I146" t="str">
            <v>210-6731-10</v>
          </cell>
          <cell r="J146">
            <v>11289.5</v>
          </cell>
          <cell r="K146" t="str">
            <v>210-6670-10</v>
          </cell>
          <cell r="L146">
            <v>1.7</v>
          </cell>
          <cell r="M146" t="str">
            <v>210-6510-10</v>
          </cell>
          <cell r="N146">
            <v>0</v>
          </cell>
          <cell r="O146" t="str">
            <v>210-6350-10</v>
          </cell>
          <cell r="P146">
            <v>12750</v>
          </cell>
          <cell r="Q146" t="str">
            <v>210-6160-10</v>
          </cell>
          <cell r="R146">
            <v>11500</v>
          </cell>
          <cell r="S146" t="str">
            <v>210-6330-10</v>
          </cell>
          <cell r="T146">
            <v>159.29</v>
          </cell>
          <cell r="U146" t="str">
            <v>210-6590-10</v>
          </cell>
          <cell r="V146">
            <v>1091.8599999999999</v>
          </cell>
          <cell r="W146" t="str">
            <v>210-6170-10</v>
          </cell>
          <cell r="X146">
            <v>981.49</v>
          </cell>
        </row>
        <row r="147">
          <cell r="A147" t="str">
            <v>210-6732-10</v>
          </cell>
          <cell r="B147">
            <v>854</v>
          </cell>
          <cell r="C147" t="str">
            <v>210-6430-10</v>
          </cell>
          <cell r="D147">
            <v>22000</v>
          </cell>
          <cell r="E147" t="str">
            <v>210-6765-10</v>
          </cell>
          <cell r="F147">
            <v>304.25</v>
          </cell>
          <cell r="G147" t="str">
            <v>210-6755-10</v>
          </cell>
          <cell r="H147">
            <v>4143.75</v>
          </cell>
          <cell r="I147" t="str">
            <v>210-6732-10</v>
          </cell>
          <cell r="J147">
            <v>901.71</v>
          </cell>
          <cell r="K147" t="str">
            <v>210-6700-10</v>
          </cell>
          <cell r="L147">
            <v>533.01</v>
          </cell>
          <cell r="M147" t="str">
            <v>210-6600-10</v>
          </cell>
          <cell r="N147">
            <v>257.88</v>
          </cell>
          <cell r="O147" t="str">
            <v>210-6355-10</v>
          </cell>
          <cell r="P147">
            <v>8333</v>
          </cell>
          <cell r="Q147" t="str">
            <v>210-6170-10</v>
          </cell>
          <cell r="R147">
            <v>812.88</v>
          </cell>
          <cell r="S147" t="str">
            <v>210-6342-10</v>
          </cell>
          <cell r="T147">
            <v>359.88</v>
          </cell>
          <cell r="U147" t="str">
            <v>210-6600-10</v>
          </cell>
          <cell r="V147">
            <v>551.85</v>
          </cell>
          <cell r="W147" t="str">
            <v>210-6180-10</v>
          </cell>
          <cell r="X147">
            <v>215.62</v>
          </cell>
        </row>
        <row r="148">
          <cell r="A148" t="str">
            <v>210-6740-10</v>
          </cell>
          <cell r="B148">
            <v>21221.18</v>
          </cell>
          <cell r="C148" t="str">
            <v>210-6500-10</v>
          </cell>
          <cell r="D148">
            <v>196.45</v>
          </cell>
          <cell r="E148" t="str">
            <v>210-6770-10</v>
          </cell>
          <cell r="F148">
            <v>1023</v>
          </cell>
          <cell r="G148" t="str">
            <v>210-6760-10</v>
          </cell>
          <cell r="H148">
            <v>320</v>
          </cell>
          <cell r="I148" t="str">
            <v>210-6740-10</v>
          </cell>
          <cell r="J148">
            <v>937.29</v>
          </cell>
          <cell r="K148" t="str">
            <v>210-6720-10</v>
          </cell>
          <cell r="L148">
            <v>8450</v>
          </cell>
          <cell r="M148" t="str">
            <v>210-6610-10</v>
          </cell>
          <cell r="N148">
            <v>2621.27</v>
          </cell>
          <cell r="O148" t="str">
            <v>210-6356-10</v>
          </cell>
          <cell r="P148">
            <v>259980</v>
          </cell>
          <cell r="Q148" t="str">
            <v>210-6180-10</v>
          </cell>
          <cell r="R148">
            <v>187.5</v>
          </cell>
          <cell r="S148" t="str">
            <v>210-6350-10</v>
          </cell>
          <cell r="T148">
            <v>12750</v>
          </cell>
          <cell r="U148" t="str">
            <v>210-6620-10</v>
          </cell>
          <cell r="V148">
            <v>718.18</v>
          </cell>
          <cell r="W148" t="str">
            <v>210-6190-10</v>
          </cell>
          <cell r="X148">
            <v>6712.24</v>
          </cell>
        </row>
        <row r="149">
          <cell r="A149" t="str">
            <v>210-6750-10</v>
          </cell>
          <cell r="B149">
            <v>9200</v>
          </cell>
          <cell r="C149" t="str">
            <v>210-6510-10</v>
          </cell>
          <cell r="D149">
            <v>0</v>
          </cell>
          <cell r="E149" t="str">
            <v>210-6800-10</v>
          </cell>
          <cell r="F149">
            <v>943.89</v>
          </cell>
          <cell r="G149" t="str">
            <v>210-6765-10</v>
          </cell>
          <cell r="H149">
            <v>303.05</v>
          </cell>
          <cell r="I149" t="str">
            <v>210-6750-10</v>
          </cell>
          <cell r="J149">
            <v>9200</v>
          </cell>
          <cell r="K149" t="str">
            <v>210-6730-10</v>
          </cell>
          <cell r="L149">
            <v>5060</v>
          </cell>
          <cell r="M149" t="str">
            <v>210-6620-10</v>
          </cell>
          <cell r="N149">
            <v>401.94</v>
          </cell>
          <cell r="O149" t="str">
            <v>210-6400-10</v>
          </cell>
          <cell r="P149">
            <v>8203.08</v>
          </cell>
          <cell r="Q149" t="str">
            <v>210-6190-10</v>
          </cell>
          <cell r="R149">
            <v>97.12</v>
          </cell>
          <cell r="S149" t="str">
            <v>210-6355-10</v>
          </cell>
          <cell r="T149">
            <v>8333</v>
          </cell>
          <cell r="U149" t="str">
            <v>210-6650-10</v>
          </cell>
          <cell r="V149">
            <v>17.54</v>
          </cell>
          <cell r="W149" t="str">
            <v>210-6200-10</v>
          </cell>
          <cell r="X149">
            <v>231.32</v>
          </cell>
        </row>
        <row r="150">
          <cell r="A150" t="str">
            <v>210-6755-10</v>
          </cell>
          <cell r="B150">
            <v>0</v>
          </cell>
          <cell r="C150" t="str">
            <v>210-6600-10</v>
          </cell>
          <cell r="D150">
            <v>727.17</v>
          </cell>
          <cell r="E150" t="str">
            <v>210-6801-10</v>
          </cell>
          <cell r="F150">
            <v>168383.39</v>
          </cell>
          <cell r="G150" t="str">
            <v>210-6770-10</v>
          </cell>
          <cell r="H150">
            <v>2245.88</v>
          </cell>
          <cell r="I150" t="str">
            <v>210-6755-10</v>
          </cell>
          <cell r="J150">
            <v>4143.75</v>
          </cell>
          <cell r="K150" t="str">
            <v>210-6731-10</v>
          </cell>
          <cell r="L150">
            <v>11289.5</v>
          </cell>
          <cell r="M150" t="str">
            <v>210-6630-10</v>
          </cell>
          <cell r="N150">
            <v>-22.5</v>
          </cell>
          <cell r="O150" t="str">
            <v>210-6410-10</v>
          </cell>
          <cell r="P150">
            <v>11967.47</v>
          </cell>
          <cell r="Q150" t="str">
            <v>210-6200-10</v>
          </cell>
          <cell r="R150">
            <v>462.64</v>
          </cell>
          <cell r="S150" t="str">
            <v>210-6356-10</v>
          </cell>
          <cell r="T150">
            <v>153921</v>
          </cell>
          <cell r="U150" t="str">
            <v>210-6660-10</v>
          </cell>
          <cell r="V150">
            <v>831.42</v>
          </cell>
          <cell r="W150" t="str">
            <v>210-6210-10</v>
          </cell>
          <cell r="X150">
            <v>106.8</v>
          </cell>
        </row>
        <row r="151">
          <cell r="A151" t="str">
            <v>210-6765-10</v>
          </cell>
          <cell r="B151">
            <v>482.3</v>
          </cell>
          <cell r="C151" t="str">
            <v>210-6620-10</v>
          </cell>
          <cell r="D151">
            <v>855.44</v>
          </cell>
          <cell r="E151" t="str">
            <v>210-6802-10</v>
          </cell>
          <cell r="F151">
            <v>40000</v>
          </cell>
          <cell r="G151" t="str">
            <v>210-6800-10</v>
          </cell>
          <cell r="H151">
            <v>868.23</v>
          </cell>
          <cell r="I151" t="str">
            <v>210-6760-10</v>
          </cell>
          <cell r="J151">
            <v>250</v>
          </cell>
          <cell r="K151" t="str">
            <v>210-6732-10</v>
          </cell>
          <cell r="L151">
            <v>232</v>
          </cell>
          <cell r="M151" t="str">
            <v>210-6650-10</v>
          </cell>
          <cell r="N151">
            <v>76.900000000000006</v>
          </cell>
          <cell r="O151" t="str">
            <v>210-6430-10</v>
          </cell>
          <cell r="P151">
            <v>22000</v>
          </cell>
          <cell r="Q151" t="str">
            <v>210-6210-10</v>
          </cell>
          <cell r="R151">
            <v>205.92</v>
          </cell>
          <cell r="S151" t="str">
            <v>210-6400-10</v>
          </cell>
          <cell r="T151">
            <v>8203.08</v>
          </cell>
          <cell r="U151" t="str">
            <v>210-6665-10</v>
          </cell>
          <cell r="V151">
            <v>505.94</v>
          </cell>
          <cell r="W151" t="str">
            <v>210-6220-10</v>
          </cell>
          <cell r="X151">
            <v>329.75</v>
          </cell>
        </row>
        <row r="152">
          <cell r="A152" t="str">
            <v>210-6770-10</v>
          </cell>
          <cell r="B152">
            <v>1036</v>
          </cell>
          <cell r="C152" t="str">
            <v>210-6650-10</v>
          </cell>
          <cell r="D152">
            <v>106.7</v>
          </cell>
          <cell r="E152" t="str">
            <v>210-6805-10</v>
          </cell>
          <cell r="F152">
            <v>5011</v>
          </cell>
          <cell r="G152" t="str">
            <v>210-6801-10</v>
          </cell>
          <cell r="H152">
            <v>167726.63</v>
          </cell>
          <cell r="I152" t="str">
            <v>210-6765-10</v>
          </cell>
          <cell r="J152">
            <v>313.7</v>
          </cell>
          <cell r="K152" t="str">
            <v>210-6740-10</v>
          </cell>
          <cell r="L152">
            <v>412.06</v>
          </cell>
          <cell r="M152" t="str">
            <v>210-6660-10</v>
          </cell>
          <cell r="N152">
            <v>6772.75</v>
          </cell>
          <cell r="O152" t="str">
            <v>210-6450-10</v>
          </cell>
          <cell r="P152">
            <v>545.85</v>
          </cell>
          <cell r="Q152" t="str">
            <v>210-6220-10</v>
          </cell>
          <cell r="R152">
            <v>519.79999999999995</v>
          </cell>
          <cell r="S152" t="str">
            <v>210-6410-10</v>
          </cell>
          <cell r="T152">
            <v>11967.47</v>
          </cell>
          <cell r="U152" t="str">
            <v>210-6680-10</v>
          </cell>
          <cell r="V152">
            <v>2.58</v>
          </cell>
          <cell r="W152" t="str">
            <v>210-6230-10</v>
          </cell>
          <cell r="X152">
            <v>44126.46</v>
          </cell>
        </row>
        <row r="153">
          <cell r="A153" t="str">
            <v>210-6800-10</v>
          </cell>
          <cell r="B153">
            <v>1604.84</v>
          </cell>
          <cell r="C153" t="str">
            <v>210-6660-10</v>
          </cell>
          <cell r="D153">
            <v>1025.42</v>
          </cell>
          <cell r="E153" t="str">
            <v>210-6901-10</v>
          </cell>
          <cell r="F153">
            <v>-417984.86</v>
          </cell>
          <cell r="G153" t="str">
            <v>210-6802-10</v>
          </cell>
          <cell r="H153">
            <v>40000</v>
          </cell>
          <cell r="I153" t="str">
            <v>210-6770-10</v>
          </cell>
          <cell r="J153">
            <v>1011</v>
          </cell>
          <cell r="K153" t="str">
            <v>210-6750-10</v>
          </cell>
          <cell r="L153">
            <v>9200</v>
          </cell>
          <cell r="M153" t="str">
            <v>210-6665-10</v>
          </cell>
          <cell r="N153">
            <v>876.01</v>
          </cell>
          <cell r="O153" t="str">
            <v>210-6500-10</v>
          </cell>
          <cell r="P153">
            <v>2000</v>
          </cell>
          <cell r="Q153" t="str">
            <v>210-6230-10</v>
          </cell>
          <cell r="R153">
            <v>20517.919999999998</v>
          </cell>
          <cell r="S153" t="str">
            <v>210-6430-10</v>
          </cell>
          <cell r="T153">
            <v>22000</v>
          </cell>
          <cell r="U153" t="str">
            <v>210-6700-10</v>
          </cell>
          <cell r="V153">
            <v>342.51</v>
          </cell>
          <cell r="W153" t="str">
            <v>210-6310-10</v>
          </cell>
          <cell r="X153">
            <v>537.61</v>
          </cell>
        </row>
        <row r="154">
          <cell r="A154" t="str">
            <v>210-6801-10</v>
          </cell>
          <cell r="B154">
            <v>168265.03</v>
          </cell>
          <cell r="C154" t="str">
            <v>210-6665-10</v>
          </cell>
          <cell r="D154">
            <v>828.2</v>
          </cell>
          <cell r="E154" t="str">
            <v>210-6902-10</v>
          </cell>
          <cell r="F154">
            <v>-231194.53</v>
          </cell>
          <cell r="G154" t="str">
            <v>210-6805-10</v>
          </cell>
          <cell r="H154">
            <v>4949</v>
          </cell>
          <cell r="I154" t="str">
            <v>210-6800-10</v>
          </cell>
          <cell r="J154">
            <v>895.34</v>
          </cell>
          <cell r="K154" t="str">
            <v>210-6755-10</v>
          </cell>
          <cell r="L154">
            <v>4143.75</v>
          </cell>
          <cell r="M154" t="str">
            <v>210-6670-10</v>
          </cell>
          <cell r="N154">
            <v>2.2799999999999998</v>
          </cell>
          <cell r="O154" t="str">
            <v>210-6600-10</v>
          </cell>
          <cell r="P154">
            <v>136.74</v>
          </cell>
          <cell r="Q154" t="str">
            <v>210-6310-10</v>
          </cell>
          <cell r="R154">
            <v>1.04</v>
          </cell>
          <cell r="S154" t="str">
            <v>210-6500-10</v>
          </cell>
          <cell r="T154">
            <v>743.58</v>
          </cell>
          <cell r="U154" t="str">
            <v>210-6720-10</v>
          </cell>
          <cell r="V154">
            <v>-230.48</v>
          </cell>
          <cell r="W154" t="str">
            <v>210-6350-10</v>
          </cell>
          <cell r="X154">
            <v>12750</v>
          </cell>
        </row>
        <row r="155">
          <cell r="A155" t="str">
            <v>210-6802-10</v>
          </cell>
          <cell r="B155">
            <v>40000</v>
          </cell>
          <cell r="C155" t="str">
            <v>210-6700-10</v>
          </cell>
          <cell r="D155">
            <v>454.64</v>
          </cell>
          <cell r="E155" t="str">
            <v>210-6903-10</v>
          </cell>
          <cell r="F155">
            <v>-252539.54</v>
          </cell>
          <cell r="G155" t="str">
            <v>210-6900-10</v>
          </cell>
          <cell r="H155">
            <v>18251.88</v>
          </cell>
          <cell r="I155" t="str">
            <v>210-6801-10</v>
          </cell>
          <cell r="J155">
            <v>168672.68</v>
          </cell>
          <cell r="K155" t="str">
            <v>210-6760-10</v>
          </cell>
          <cell r="L155">
            <v>275</v>
          </cell>
          <cell r="M155" t="str">
            <v>210-6700-10</v>
          </cell>
          <cell r="N155">
            <v>571.01</v>
          </cell>
          <cell r="O155" t="str">
            <v>210-6650-10</v>
          </cell>
          <cell r="P155">
            <v>22.87</v>
          </cell>
          <cell r="Q155" t="str">
            <v>210-6350-10</v>
          </cell>
          <cell r="R155">
            <v>12750</v>
          </cell>
          <cell r="S155" t="str">
            <v>210-6600-10</v>
          </cell>
          <cell r="T155">
            <v>507.76</v>
          </cell>
          <cell r="U155" t="str">
            <v>210-6730-10</v>
          </cell>
          <cell r="V155">
            <v>5060</v>
          </cell>
          <cell r="W155" t="str">
            <v>210-6355-10</v>
          </cell>
          <cell r="X155">
            <v>8333</v>
          </cell>
        </row>
        <row r="156">
          <cell r="A156" t="str">
            <v>210-6805-10</v>
          </cell>
          <cell r="B156">
            <v>4103</v>
          </cell>
          <cell r="C156" t="str">
            <v>210-6720-10</v>
          </cell>
          <cell r="D156">
            <v>8450</v>
          </cell>
          <cell r="E156" t="str">
            <v>210-6904-10</v>
          </cell>
          <cell r="F156">
            <v>-191752.87</v>
          </cell>
          <cell r="G156" t="str">
            <v>210-6901-10</v>
          </cell>
          <cell r="H156">
            <v>378584.82</v>
          </cell>
          <cell r="I156" t="str">
            <v>210-6802-10</v>
          </cell>
          <cell r="J156">
            <v>40000</v>
          </cell>
          <cell r="K156" t="str">
            <v>210-6765-10</v>
          </cell>
          <cell r="L156">
            <v>365.45</v>
          </cell>
          <cell r="M156" t="str">
            <v>210-6720-10</v>
          </cell>
          <cell r="N156">
            <v>1613.08</v>
          </cell>
          <cell r="O156" t="str">
            <v>210-6660-10</v>
          </cell>
          <cell r="P156">
            <v>5920.6</v>
          </cell>
          <cell r="Q156" t="str">
            <v>210-6355-10</v>
          </cell>
          <cell r="R156">
            <v>8333</v>
          </cell>
          <cell r="S156" t="str">
            <v>210-6610-10</v>
          </cell>
          <cell r="T156">
            <v>998.72</v>
          </cell>
          <cell r="U156" t="str">
            <v>210-6731-10</v>
          </cell>
          <cell r="V156">
            <v>10883</v>
          </cell>
          <cell r="W156" t="str">
            <v>210-6400-10</v>
          </cell>
          <cell r="X156">
            <v>8912.4599999999991</v>
          </cell>
        </row>
        <row r="157">
          <cell r="A157" t="str">
            <v>210-6901-10</v>
          </cell>
          <cell r="B157">
            <v>0</v>
          </cell>
          <cell r="C157" t="str">
            <v>210-6730-10</v>
          </cell>
          <cell r="D157">
            <v>10120</v>
          </cell>
          <cell r="E157" t="str">
            <v>210-8010-10</v>
          </cell>
          <cell r="F157">
            <v>834.67</v>
          </cell>
          <cell r="G157" t="str">
            <v>210-6902-10</v>
          </cell>
          <cell r="H157">
            <v>206927.51</v>
          </cell>
          <cell r="I157" t="str">
            <v>210-6805-10</v>
          </cell>
          <cell r="J157">
            <v>4387</v>
          </cell>
          <cell r="K157" t="str">
            <v>210-6770-10</v>
          </cell>
          <cell r="L157">
            <v>1011</v>
          </cell>
          <cell r="M157" t="str">
            <v>210-6730-10</v>
          </cell>
          <cell r="N157">
            <v>5734</v>
          </cell>
          <cell r="O157" t="str">
            <v>210-6665-10</v>
          </cell>
          <cell r="P157">
            <v>835.05</v>
          </cell>
          <cell r="Q157" t="str">
            <v>210-6356-10</v>
          </cell>
          <cell r="R157">
            <v>140379</v>
          </cell>
          <cell r="S157" t="str">
            <v>210-6620-10</v>
          </cell>
          <cell r="T157">
            <v>914.65</v>
          </cell>
          <cell r="U157" t="str">
            <v>210-6740-10</v>
          </cell>
          <cell r="V157">
            <v>412.06</v>
          </cell>
          <cell r="W157" t="str">
            <v>210-6410-10</v>
          </cell>
          <cell r="X157">
            <v>12017.47</v>
          </cell>
        </row>
        <row r="158">
          <cell r="A158" t="str">
            <v>210-6902-10</v>
          </cell>
          <cell r="B158">
            <v>0</v>
          </cell>
          <cell r="C158" t="str">
            <v>210-6731-10</v>
          </cell>
          <cell r="D158">
            <v>11561.84</v>
          </cell>
          <cell r="E158" t="str">
            <v>210-8020-10</v>
          </cell>
          <cell r="F158">
            <v>25562.61</v>
          </cell>
          <cell r="G158" t="str">
            <v>210-6903-10</v>
          </cell>
          <cell r="H158">
            <v>242985.9</v>
          </cell>
          <cell r="I158" t="str">
            <v>210-6900-10</v>
          </cell>
          <cell r="J158">
            <v>-18251.88</v>
          </cell>
          <cell r="K158" t="str">
            <v>210-6800-10</v>
          </cell>
          <cell r="L158">
            <v>868.48</v>
          </cell>
          <cell r="M158" t="str">
            <v>210-6731-10</v>
          </cell>
          <cell r="N158">
            <v>12489.97</v>
          </cell>
          <cell r="O158" t="str">
            <v>210-6700-10</v>
          </cell>
          <cell r="P158">
            <v>434.49</v>
          </cell>
          <cell r="Q158" t="str">
            <v>210-6400-10</v>
          </cell>
          <cell r="R158">
            <v>8203.08</v>
          </cell>
          <cell r="S158" t="str">
            <v>210-6650-10</v>
          </cell>
          <cell r="T158">
            <v>231.93</v>
          </cell>
          <cell r="U158" t="str">
            <v>210-6750-10</v>
          </cell>
          <cell r="V158">
            <v>30218.95</v>
          </cell>
          <cell r="W158" t="str">
            <v>210-6430-10</v>
          </cell>
          <cell r="X158">
            <v>22000</v>
          </cell>
        </row>
        <row r="159">
          <cell r="A159" t="str">
            <v>210-6903-10</v>
          </cell>
          <cell r="B159">
            <v>0</v>
          </cell>
          <cell r="C159" t="str">
            <v>210-6732-10</v>
          </cell>
          <cell r="D159">
            <v>300</v>
          </cell>
          <cell r="E159" t="str">
            <v>210-8030-10</v>
          </cell>
          <cell r="F159">
            <v>3519.79</v>
          </cell>
          <cell r="G159" t="str">
            <v>210-6904-10</v>
          </cell>
          <cell r="H159">
            <v>184362.75</v>
          </cell>
          <cell r="I159" t="str">
            <v>210-6901-10</v>
          </cell>
          <cell r="J159">
            <v>36873.300000000003</v>
          </cell>
          <cell r="K159" t="str">
            <v>210-6801-10</v>
          </cell>
          <cell r="L159">
            <v>166470.14000000001</v>
          </cell>
          <cell r="M159" t="str">
            <v>210-6740-10</v>
          </cell>
          <cell r="N159">
            <v>63996.21</v>
          </cell>
          <cell r="O159" t="str">
            <v>210-6730-10</v>
          </cell>
          <cell r="P159">
            <v>5560</v>
          </cell>
          <cell r="Q159" t="str">
            <v>210-6410-10</v>
          </cell>
          <cell r="R159">
            <v>11967.47</v>
          </cell>
          <cell r="S159" t="str">
            <v>210-6665-10</v>
          </cell>
          <cell r="T159">
            <v>86.35</v>
          </cell>
          <cell r="U159" t="str">
            <v>210-6755-10</v>
          </cell>
          <cell r="V159">
            <v>4143.75</v>
          </cell>
          <cell r="W159" t="str">
            <v>210-6450-10</v>
          </cell>
          <cell r="X159">
            <v>77459.850000000006</v>
          </cell>
        </row>
        <row r="160">
          <cell r="A160" t="str">
            <v>210-6904-10</v>
          </cell>
          <cell r="B160">
            <v>0</v>
          </cell>
          <cell r="C160" t="str">
            <v>210-6740-10</v>
          </cell>
          <cell r="D160">
            <v>26361.35</v>
          </cell>
          <cell r="E160" t="str">
            <v>210-8040-10</v>
          </cell>
          <cell r="F160">
            <v>138365.60999999999</v>
          </cell>
          <cell r="G160" t="str">
            <v>210-8010-10</v>
          </cell>
          <cell r="H160">
            <v>834.67</v>
          </cell>
          <cell r="I160" t="str">
            <v>210-6902-10</v>
          </cell>
          <cell r="J160">
            <v>22668.48</v>
          </cell>
          <cell r="K160" t="str">
            <v>210-6802-10</v>
          </cell>
          <cell r="L160">
            <v>40000</v>
          </cell>
          <cell r="M160" t="str">
            <v>210-6750-10</v>
          </cell>
          <cell r="N160">
            <v>9200</v>
          </cell>
          <cell r="O160" t="str">
            <v>210-6731-10</v>
          </cell>
          <cell r="P160">
            <v>11289.5</v>
          </cell>
          <cell r="Q160" t="str">
            <v>210-6430-10</v>
          </cell>
          <cell r="R160">
            <v>22000</v>
          </cell>
          <cell r="S160" t="str">
            <v>210-6700-10</v>
          </cell>
          <cell r="T160">
            <v>523.85</v>
          </cell>
          <cell r="U160" t="str">
            <v>210-6765-10</v>
          </cell>
          <cell r="V160">
            <v>400</v>
          </cell>
          <cell r="W160" t="str">
            <v>210-6600-10</v>
          </cell>
          <cell r="X160">
            <v>5.25</v>
          </cell>
        </row>
        <row r="161">
          <cell r="A161" t="str">
            <v>210-8010-10</v>
          </cell>
          <cell r="B161">
            <v>834.67</v>
          </cell>
          <cell r="C161" t="str">
            <v>210-6750-10</v>
          </cell>
          <cell r="D161">
            <v>9200</v>
          </cell>
          <cell r="E161" t="str">
            <v>210-8050-10</v>
          </cell>
          <cell r="F161">
            <v>182684.89</v>
          </cell>
          <cell r="G161" t="str">
            <v>210-8020-10</v>
          </cell>
          <cell r="H161">
            <v>25562.61</v>
          </cell>
          <cell r="I161" t="str">
            <v>210-6903-10</v>
          </cell>
          <cell r="J161">
            <v>9553.64</v>
          </cell>
          <cell r="K161" t="str">
            <v>210-6805-10</v>
          </cell>
          <cell r="L161">
            <v>4269</v>
          </cell>
          <cell r="M161" t="str">
            <v>210-6755-10</v>
          </cell>
          <cell r="N161">
            <v>4143.75</v>
          </cell>
          <cell r="O161" t="str">
            <v>210-6732-10</v>
          </cell>
          <cell r="P161">
            <v>50</v>
          </cell>
          <cell r="Q161" t="str">
            <v>210-6450-10</v>
          </cell>
          <cell r="R161">
            <v>545.85</v>
          </cell>
          <cell r="S161" t="str">
            <v>210-6730-10</v>
          </cell>
          <cell r="T161">
            <v>5060</v>
          </cell>
          <cell r="U161" t="str">
            <v>210-6770-10</v>
          </cell>
          <cell r="V161">
            <v>6021.95</v>
          </cell>
          <cell r="W161" t="str">
            <v>210-6610-10</v>
          </cell>
          <cell r="X161">
            <v>460</v>
          </cell>
        </row>
        <row r="162">
          <cell r="A162" t="str">
            <v>210-8020-10</v>
          </cell>
          <cell r="B162">
            <v>25562.61</v>
          </cell>
          <cell r="C162" t="str">
            <v>210-6755-10</v>
          </cell>
          <cell r="D162">
            <v>8287.5</v>
          </cell>
          <cell r="E162" t="str">
            <v>210-8060-10</v>
          </cell>
          <cell r="F162">
            <v>34541.47</v>
          </cell>
          <cell r="G162" t="str">
            <v>210-8030-10</v>
          </cell>
          <cell r="H162">
            <v>3519.79</v>
          </cell>
          <cell r="I162" t="str">
            <v>210-6904-10</v>
          </cell>
          <cell r="J162">
            <v>7390.12</v>
          </cell>
          <cell r="K162" t="str">
            <v>210-6901-10</v>
          </cell>
          <cell r="L162">
            <v>868.04</v>
          </cell>
          <cell r="M162" t="str">
            <v>210-6765-10</v>
          </cell>
          <cell r="N162">
            <v>497.7</v>
          </cell>
          <cell r="O162" t="str">
            <v>210-6740-10</v>
          </cell>
          <cell r="P162">
            <v>903.07</v>
          </cell>
          <cell r="Q162" t="str">
            <v>210-6600-10</v>
          </cell>
          <cell r="R162">
            <v>838.19</v>
          </cell>
          <cell r="S162" t="str">
            <v>210-6731-10</v>
          </cell>
          <cell r="T162">
            <v>8719.75</v>
          </cell>
          <cell r="U162" t="str">
            <v>210-6800-10</v>
          </cell>
          <cell r="V162">
            <v>3886.86</v>
          </cell>
          <cell r="W162" t="str">
            <v>210-6620-10</v>
          </cell>
          <cell r="X162">
            <v>156.22999999999999</v>
          </cell>
        </row>
        <row r="163">
          <cell r="A163" t="str">
            <v>210-8030-10</v>
          </cell>
          <cell r="B163">
            <v>3519.79</v>
          </cell>
          <cell r="C163" t="str">
            <v>210-6760-10</v>
          </cell>
          <cell r="D163">
            <v>1500</v>
          </cell>
          <cell r="E163" t="str">
            <v>210-8070-10</v>
          </cell>
          <cell r="F163">
            <v>24106.85</v>
          </cell>
          <cell r="G163" t="str">
            <v>210-8040-10</v>
          </cell>
          <cell r="H163">
            <v>137882.28</v>
          </cell>
          <cell r="I163" t="str">
            <v>210-8010-10</v>
          </cell>
          <cell r="J163">
            <v>834.67</v>
          </cell>
          <cell r="K163" t="str">
            <v>210-6902-10</v>
          </cell>
          <cell r="L163">
            <v>1598.54</v>
          </cell>
          <cell r="M163" t="str">
            <v>210-6770-10</v>
          </cell>
          <cell r="N163">
            <v>2288.63</v>
          </cell>
          <cell r="O163" t="str">
            <v>210-6750-10</v>
          </cell>
          <cell r="P163">
            <v>9200</v>
          </cell>
          <cell r="Q163" t="str">
            <v>210-6620-10</v>
          </cell>
          <cell r="R163">
            <v>577.70000000000005</v>
          </cell>
          <cell r="S163" t="str">
            <v>210-6740-10</v>
          </cell>
          <cell r="T163">
            <v>412.06</v>
          </cell>
          <cell r="U163" t="str">
            <v>210-6801-10</v>
          </cell>
          <cell r="V163">
            <v>167285.07</v>
          </cell>
          <cell r="W163" t="str">
            <v>210-6650-10</v>
          </cell>
          <cell r="X163">
            <v>74.569999999999993</v>
          </cell>
        </row>
        <row r="164">
          <cell r="A164" t="str">
            <v>210-8040-10</v>
          </cell>
          <cell r="B164">
            <v>138365.60999999999</v>
          </cell>
          <cell r="C164" t="str">
            <v>210-6765-10</v>
          </cell>
          <cell r="D164">
            <v>717.65</v>
          </cell>
          <cell r="E164" t="str">
            <v>210-8071-10</v>
          </cell>
          <cell r="F164">
            <v>-90493.8</v>
          </cell>
          <cell r="G164" t="str">
            <v>210-8050-10</v>
          </cell>
          <cell r="H164">
            <v>182684.89</v>
          </cell>
          <cell r="I164" t="str">
            <v>210-8020-10</v>
          </cell>
          <cell r="J164">
            <v>25562.61</v>
          </cell>
          <cell r="K164" t="str">
            <v>210-6903-10</v>
          </cell>
          <cell r="L164">
            <v>0</v>
          </cell>
          <cell r="M164" t="str">
            <v>210-6800-10</v>
          </cell>
          <cell r="N164">
            <v>2594.2199999999998</v>
          </cell>
          <cell r="O164" t="str">
            <v>210-6755-10</v>
          </cell>
          <cell r="P164">
            <v>4143.75</v>
          </cell>
          <cell r="Q164" t="str">
            <v>210-6630-10</v>
          </cell>
          <cell r="R164">
            <v>2200</v>
          </cell>
          <cell r="S164" t="str">
            <v>210-6750-10</v>
          </cell>
          <cell r="T164">
            <v>9200</v>
          </cell>
          <cell r="U164" t="str">
            <v>210-6802-10</v>
          </cell>
          <cell r="V164">
            <v>40000</v>
          </cell>
          <cell r="W164" t="str">
            <v>210-6660-10</v>
          </cell>
          <cell r="X164">
            <v>6214.98</v>
          </cell>
        </row>
        <row r="165">
          <cell r="A165" t="str">
            <v>210-8050-10</v>
          </cell>
          <cell r="B165">
            <v>182684.89</v>
          </cell>
          <cell r="C165" t="str">
            <v>210-6770-10</v>
          </cell>
          <cell r="D165">
            <v>1011</v>
          </cell>
          <cell r="E165" t="str">
            <v>210-8080-10</v>
          </cell>
          <cell r="F165">
            <v>5522.34</v>
          </cell>
          <cell r="G165" t="str">
            <v>210-8060-10</v>
          </cell>
          <cell r="H165">
            <v>34541.47</v>
          </cell>
          <cell r="I165" t="str">
            <v>210-8030-10</v>
          </cell>
          <cell r="J165">
            <v>3519.79</v>
          </cell>
          <cell r="K165" t="str">
            <v>210-6904-10</v>
          </cell>
          <cell r="L165">
            <v>0</v>
          </cell>
          <cell r="M165" t="str">
            <v>210-6801-10</v>
          </cell>
          <cell r="N165">
            <v>168200.32000000001</v>
          </cell>
          <cell r="O165" t="str">
            <v>210-6765-10</v>
          </cell>
          <cell r="P165">
            <v>328.55</v>
          </cell>
          <cell r="Q165" t="str">
            <v>210-6650-10</v>
          </cell>
          <cell r="R165">
            <v>414.8</v>
          </cell>
          <cell r="S165" t="str">
            <v>210-6755-10</v>
          </cell>
          <cell r="T165">
            <v>4143.75</v>
          </cell>
          <cell r="U165" t="str">
            <v>210-6805-10</v>
          </cell>
          <cell r="V165">
            <v>11129</v>
          </cell>
          <cell r="W165" t="str">
            <v>210-6665-10</v>
          </cell>
          <cell r="X165">
            <v>1344.97</v>
          </cell>
        </row>
        <row r="166">
          <cell r="A166" t="str">
            <v>210-8060-10</v>
          </cell>
          <cell r="B166">
            <v>34541.47</v>
          </cell>
          <cell r="C166" t="str">
            <v>210-6800-10</v>
          </cell>
          <cell r="D166">
            <v>791.08</v>
          </cell>
          <cell r="E166" t="str">
            <v>210-8090-10</v>
          </cell>
          <cell r="F166">
            <v>7346.43</v>
          </cell>
          <cell r="G166" t="str">
            <v>210-8070-10</v>
          </cell>
          <cell r="H166">
            <v>24106.85</v>
          </cell>
          <cell r="I166" t="str">
            <v>210-8040-10</v>
          </cell>
          <cell r="J166">
            <v>137882.28</v>
          </cell>
          <cell r="K166" t="str">
            <v>210-8010-10</v>
          </cell>
          <cell r="L166">
            <v>834.67</v>
          </cell>
          <cell r="M166" t="str">
            <v>210-6802-10</v>
          </cell>
          <cell r="N166">
            <v>40000</v>
          </cell>
          <cell r="O166" t="str">
            <v>210-6770-10</v>
          </cell>
          <cell r="P166">
            <v>1023.04</v>
          </cell>
          <cell r="Q166" t="str">
            <v>210-6660-10</v>
          </cell>
          <cell r="R166">
            <v>-2527.92</v>
          </cell>
          <cell r="S166" t="str">
            <v>210-6760-10</v>
          </cell>
          <cell r="T166">
            <v>-261.58999999999997</v>
          </cell>
          <cell r="U166" t="str">
            <v>210-6901-10</v>
          </cell>
          <cell r="V166">
            <v>0</v>
          </cell>
          <cell r="W166" t="str">
            <v>210-6700-10</v>
          </cell>
          <cell r="X166">
            <v>368.41</v>
          </cell>
        </row>
        <row r="167">
          <cell r="A167" t="str">
            <v>210-8070-10</v>
          </cell>
          <cell r="B167">
            <v>22623.52</v>
          </cell>
          <cell r="C167" t="str">
            <v>210-6801-10</v>
          </cell>
          <cell r="D167">
            <v>165466.32</v>
          </cell>
          <cell r="E167" t="str">
            <v>210-8091-10</v>
          </cell>
          <cell r="F167">
            <v>0.01</v>
          </cell>
          <cell r="G167" t="str">
            <v>210-8071-10</v>
          </cell>
          <cell r="H167">
            <v>-90493.8</v>
          </cell>
          <cell r="I167" t="str">
            <v>210-8050-10</v>
          </cell>
          <cell r="J167">
            <v>182684.89</v>
          </cell>
          <cell r="K167" t="str">
            <v>210-8020-10</v>
          </cell>
          <cell r="L167">
            <v>25562.61</v>
          </cell>
          <cell r="M167" t="str">
            <v>210-6805-10</v>
          </cell>
          <cell r="N167">
            <v>7444</v>
          </cell>
          <cell r="O167" t="str">
            <v>210-6800-10</v>
          </cell>
          <cell r="P167">
            <v>2775.67</v>
          </cell>
          <cell r="Q167" t="str">
            <v>210-6700-10</v>
          </cell>
          <cell r="R167">
            <v>411.43</v>
          </cell>
          <cell r="S167" t="str">
            <v>210-6765-10</v>
          </cell>
          <cell r="T167">
            <v>405.35</v>
          </cell>
          <cell r="U167" t="str">
            <v>210-6902-10</v>
          </cell>
          <cell r="V167">
            <v>0</v>
          </cell>
          <cell r="W167" t="str">
            <v>210-6720-10</v>
          </cell>
          <cell r="X167">
            <v>27</v>
          </cell>
        </row>
        <row r="168">
          <cell r="A168" t="str">
            <v>210-8071-10</v>
          </cell>
          <cell r="B168">
            <v>-90493.8</v>
          </cell>
          <cell r="C168" t="str">
            <v>210-6802-10</v>
          </cell>
          <cell r="D168">
            <v>40000</v>
          </cell>
          <cell r="E168" t="str">
            <v>210-8100-10</v>
          </cell>
          <cell r="F168">
            <v>9.59</v>
          </cell>
          <cell r="G168" t="str">
            <v>210-8080-10</v>
          </cell>
          <cell r="H168">
            <v>5522.34</v>
          </cell>
          <cell r="I168" t="str">
            <v>210-8060-10</v>
          </cell>
          <cell r="J168">
            <v>34541.47</v>
          </cell>
          <cell r="K168" t="str">
            <v>210-8030-10</v>
          </cell>
          <cell r="L168">
            <v>3519.79</v>
          </cell>
          <cell r="M168" t="str">
            <v>210-6901-10</v>
          </cell>
          <cell r="N168">
            <v>1658.7</v>
          </cell>
          <cell r="O168" t="str">
            <v>210-6801-10</v>
          </cell>
          <cell r="P168">
            <v>168200.32000000001</v>
          </cell>
          <cell r="Q168" t="str">
            <v>210-6720-10</v>
          </cell>
          <cell r="R168">
            <v>66.37</v>
          </cell>
          <cell r="S168" t="str">
            <v>210-6770-10</v>
          </cell>
          <cell r="T168">
            <v>2383.27</v>
          </cell>
          <cell r="U168" t="str">
            <v>210-6903-10</v>
          </cell>
          <cell r="V168">
            <v>0</v>
          </cell>
          <cell r="W168" t="str">
            <v>210-6730-10</v>
          </cell>
          <cell r="X168">
            <v>5860</v>
          </cell>
        </row>
        <row r="169">
          <cell r="A169" t="str">
            <v>210-8080-10</v>
          </cell>
          <cell r="B169">
            <v>5522.34</v>
          </cell>
          <cell r="C169" t="str">
            <v>210-6805-10</v>
          </cell>
          <cell r="D169">
            <v>4939</v>
          </cell>
          <cell r="E169" t="str">
            <v>210-8110-10</v>
          </cell>
          <cell r="F169">
            <v>12977.12</v>
          </cell>
          <cell r="G169" t="str">
            <v>210-8090-10</v>
          </cell>
          <cell r="H169">
            <v>7346.43</v>
          </cell>
          <cell r="I169" t="str">
            <v>210-8070-10</v>
          </cell>
          <cell r="J169">
            <v>24106.85</v>
          </cell>
          <cell r="K169" t="str">
            <v>210-8040-10</v>
          </cell>
          <cell r="L169">
            <v>137882.28</v>
          </cell>
          <cell r="M169" t="str">
            <v>210-6902-10</v>
          </cell>
          <cell r="N169">
            <v>0</v>
          </cell>
          <cell r="O169" t="str">
            <v>210-6802-10</v>
          </cell>
          <cell r="P169">
            <v>40000</v>
          </cell>
          <cell r="Q169" t="str">
            <v>210-6730-10</v>
          </cell>
          <cell r="R169">
            <v>5060</v>
          </cell>
          <cell r="S169" t="str">
            <v>210-6800-10</v>
          </cell>
          <cell r="T169">
            <v>3431.41</v>
          </cell>
          <cell r="U169" t="str">
            <v>210-6904-10</v>
          </cell>
          <cell r="V169">
            <v>0</v>
          </cell>
          <cell r="W169" t="str">
            <v>210-6731-10</v>
          </cell>
          <cell r="X169">
            <v>10883</v>
          </cell>
        </row>
        <row r="170">
          <cell r="A170" t="str">
            <v>210-8090-10</v>
          </cell>
          <cell r="B170">
            <v>7346.43</v>
          </cell>
          <cell r="C170" t="str">
            <v>210-6810-10</v>
          </cell>
          <cell r="D170">
            <v>5.23</v>
          </cell>
          <cell r="E170" t="str">
            <v>210-8120-10</v>
          </cell>
          <cell r="F170">
            <v>13542.54</v>
          </cell>
          <cell r="G170" t="str">
            <v>210-8091-10</v>
          </cell>
          <cell r="H170">
            <v>0.01</v>
          </cell>
          <cell r="I170" t="str">
            <v>210-8071-10</v>
          </cell>
          <cell r="J170">
            <v>-90493.8</v>
          </cell>
          <cell r="K170" t="str">
            <v>210-8050-10</v>
          </cell>
          <cell r="L170">
            <v>182684.89</v>
          </cell>
          <cell r="M170" t="str">
            <v>210-6903-10</v>
          </cell>
          <cell r="N170">
            <v>0</v>
          </cell>
          <cell r="O170" t="str">
            <v>210-6805-10</v>
          </cell>
          <cell r="P170">
            <v>6586.04</v>
          </cell>
          <cell r="Q170" t="str">
            <v>210-6731-10</v>
          </cell>
          <cell r="R170">
            <v>11289.51</v>
          </cell>
          <cell r="S170" t="str">
            <v>210-6801-10</v>
          </cell>
          <cell r="T170">
            <v>168092.41</v>
          </cell>
          <cell r="U170" t="str">
            <v>210-8010-10</v>
          </cell>
          <cell r="V170">
            <v>834.67</v>
          </cell>
          <cell r="W170" t="str">
            <v>210-6732-10</v>
          </cell>
          <cell r="X170">
            <v>100</v>
          </cell>
        </row>
        <row r="171">
          <cell r="A171" t="str">
            <v>210-8091-10</v>
          </cell>
          <cell r="B171">
            <v>0.01</v>
          </cell>
          <cell r="C171" t="str">
            <v>210-6901-10</v>
          </cell>
          <cell r="D171">
            <v>0</v>
          </cell>
          <cell r="E171" t="str">
            <v>210-8140-10</v>
          </cell>
          <cell r="F171">
            <v>3537.33</v>
          </cell>
          <cell r="G171" t="str">
            <v>210-8100-10</v>
          </cell>
          <cell r="H171">
            <v>9.59</v>
          </cell>
          <cell r="I171" t="str">
            <v>210-8080-10</v>
          </cell>
          <cell r="J171">
            <v>5522.34</v>
          </cell>
          <cell r="K171" t="str">
            <v>210-8060-10</v>
          </cell>
          <cell r="L171">
            <v>34541.47</v>
          </cell>
          <cell r="M171" t="str">
            <v>210-6904-10</v>
          </cell>
          <cell r="N171">
            <v>0</v>
          </cell>
          <cell r="O171" t="str">
            <v>210-6901-10</v>
          </cell>
          <cell r="P171">
            <v>0</v>
          </cell>
          <cell r="Q171" t="str">
            <v>210-6732-10</v>
          </cell>
          <cell r="R171">
            <v>100</v>
          </cell>
          <cell r="S171" t="str">
            <v>210-6802-10</v>
          </cell>
          <cell r="T171">
            <v>40000</v>
          </cell>
          <cell r="U171" t="str">
            <v>210-8020-10</v>
          </cell>
          <cell r="V171">
            <v>25562.61</v>
          </cell>
          <cell r="W171" t="str">
            <v>210-6740-10</v>
          </cell>
          <cell r="X171">
            <v>5412.06</v>
          </cell>
        </row>
        <row r="172">
          <cell r="A172" t="str">
            <v>210-8100-10</v>
          </cell>
          <cell r="B172">
            <v>9.59</v>
          </cell>
          <cell r="C172" t="str">
            <v>210-6902-10</v>
          </cell>
          <cell r="D172">
            <v>0</v>
          </cell>
          <cell r="E172" t="str">
            <v>210-8150-10</v>
          </cell>
          <cell r="F172">
            <v>1739.99</v>
          </cell>
          <cell r="G172" t="str">
            <v>210-8110-10</v>
          </cell>
          <cell r="H172">
            <v>12977.12</v>
          </cell>
          <cell r="I172" t="str">
            <v>210-8090-10</v>
          </cell>
          <cell r="J172">
            <v>7346.43</v>
          </cell>
          <cell r="K172" t="str">
            <v>210-8070-10</v>
          </cell>
          <cell r="L172">
            <v>24106.85</v>
          </cell>
          <cell r="M172" t="str">
            <v>210-8010-10</v>
          </cell>
          <cell r="N172">
            <v>834.67</v>
          </cell>
          <cell r="O172" t="str">
            <v>210-6902-10</v>
          </cell>
          <cell r="P172">
            <v>0</v>
          </cell>
          <cell r="Q172" t="str">
            <v>210-6740-10</v>
          </cell>
          <cell r="R172">
            <v>412.06</v>
          </cell>
          <cell r="S172" t="str">
            <v>210-6805-10</v>
          </cell>
          <cell r="T172">
            <v>11316.09</v>
          </cell>
          <cell r="U172" t="str">
            <v>210-8030-10</v>
          </cell>
          <cell r="V172">
            <v>3519.79</v>
          </cell>
          <cell r="W172" t="str">
            <v>210-6750-10</v>
          </cell>
          <cell r="X172">
            <v>14750</v>
          </cell>
        </row>
        <row r="173">
          <cell r="A173" t="str">
            <v>210-8110-10</v>
          </cell>
          <cell r="B173">
            <v>12977.12</v>
          </cell>
          <cell r="C173" t="str">
            <v>210-6903-10</v>
          </cell>
          <cell r="D173">
            <v>0</v>
          </cell>
          <cell r="E173" t="str">
            <v>210-9300-10</v>
          </cell>
          <cell r="F173">
            <v>2946.87</v>
          </cell>
          <cell r="G173" t="str">
            <v>210-8120-10</v>
          </cell>
          <cell r="H173">
            <v>13542.54</v>
          </cell>
          <cell r="I173" t="str">
            <v>210-8091-10</v>
          </cell>
          <cell r="J173">
            <v>0.01</v>
          </cell>
          <cell r="K173" t="str">
            <v>210-8071-10</v>
          </cell>
          <cell r="L173">
            <v>-90493.8</v>
          </cell>
          <cell r="M173" t="str">
            <v>210-8020-10</v>
          </cell>
          <cell r="N173">
            <v>25562.61</v>
          </cell>
          <cell r="O173" t="str">
            <v>210-6903-10</v>
          </cell>
          <cell r="P173">
            <v>0</v>
          </cell>
          <cell r="Q173" t="str">
            <v>210-6750-10</v>
          </cell>
          <cell r="R173">
            <v>14750</v>
          </cell>
          <cell r="S173" t="str">
            <v>210-6900-10</v>
          </cell>
          <cell r="T173">
            <v>436.74</v>
          </cell>
          <cell r="U173" t="str">
            <v>210-8040-10</v>
          </cell>
          <cell r="V173">
            <v>137882.28</v>
          </cell>
          <cell r="W173" t="str">
            <v>210-6755-10</v>
          </cell>
          <cell r="X173">
            <v>8763.75</v>
          </cell>
        </row>
        <row r="174">
          <cell r="A174" t="str">
            <v>210-8120-10</v>
          </cell>
          <cell r="B174">
            <v>13542.54</v>
          </cell>
          <cell r="C174" t="str">
            <v>210-6904-10</v>
          </cell>
          <cell r="D174">
            <v>0</v>
          </cell>
          <cell r="E174" t="str">
            <v>231-4000-10</v>
          </cell>
          <cell r="F174">
            <v>-50666.18</v>
          </cell>
          <cell r="G174" t="str">
            <v>210-8140-10</v>
          </cell>
          <cell r="H174">
            <v>3537.33</v>
          </cell>
          <cell r="I174" t="str">
            <v>210-8100-10</v>
          </cell>
          <cell r="J174">
            <v>9.59</v>
          </cell>
          <cell r="K174" t="str">
            <v>210-8080-10</v>
          </cell>
          <cell r="L174">
            <v>5522.34</v>
          </cell>
          <cell r="M174" t="str">
            <v>210-8030-10</v>
          </cell>
          <cell r="N174">
            <v>3519.79</v>
          </cell>
          <cell r="O174" t="str">
            <v>210-6904-10</v>
          </cell>
          <cell r="P174">
            <v>0</v>
          </cell>
          <cell r="Q174" t="str">
            <v>210-6755-10</v>
          </cell>
          <cell r="R174">
            <v>4143.75</v>
          </cell>
          <cell r="S174" t="str">
            <v>210-6901-10</v>
          </cell>
          <cell r="T174">
            <v>0</v>
          </cell>
          <cell r="U174" t="str">
            <v>210-8050-10</v>
          </cell>
          <cell r="V174">
            <v>182684.89</v>
          </cell>
          <cell r="W174" t="str">
            <v>210-6765-10</v>
          </cell>
          <cell r="X174">
            <v>313.7</v>
          </cell>
        </row>
        <row r="175">
          <cell r="A175" t="str">
            <v>210-8140-10</v>
          </cell>
          <cell r="B175">
            <v>3537.33</v>
          </cell>
          <cell r="C175" t="str">
            <v>210-8010-10</v>
          </cell>
          <cell r="D175">
            <v>834.67</v>
          </cell>
          <cell r="E175" t="str">
            <v>231-4010-10</v>
          </cell>
          <cell r="F175">
            <v>-3868.29</v>
          </cell>
          <cell r="G175" t="str">
            <v>210-8150-10</v>
          </cell>
          <cell r="H175">
            <v>1739.99</v>
          </cell>
          <cell r="I175" t="str">
            <v>210-8110-10</v>
          </cell>
          <cell r="J175">
            <v>12977.12</v>
          </cell>
          <cell r="K175" t="str">
            <v>210-8090-10</v>
          </cell>
          <cell r="L175">
            <v>7346.43</v>
          </cell>
          <cell r="M175" t="str">
            <v>210-8040-10</v>
          </cell>
          <cell r="N175">
            <v>137882.28</v>
          </cell>
          <cell r="O175" t="str">
            <v>210-8010-10</v>
          </cell>
          <cell r="P175">
            <v>834.67</v>
          </cell>
          <cell r="Q175" t="str">
            <v>210-6760-10</v>
          </cell>
          <cell r="R175">
            <v>748</v>
          </cell>
          <cell r="S175" t="str">
            <v>210-6902-10</v>
          </cell>
          <cell r="T175">
            <v>0</v>
          </cell>
          <cell r="U175" t="str">
            <v>210-8060-10</v>
          </cell>
          <cell r="V175">
            <v>34541.47</v>
          </cell>
          <cell r="W175" t="str">
            <v>210-6770-10</v>
          </cell>
          <cell r="X175">
            <v>1041.9100000000001</v>
          </cell>
        </row>
        <row r="176">
          <cell r="A176" t="str">
            <v>210-8150-10</v>
          </cell>
          <cell r="B176">
            <v>1739.99</v>
          </cell>
          <cell r="C176" t="str">
            <v>210-8020-10</v>
          </cell>
          <cell r="D176">
            <v>25562.61</v>
          </cell>
          <cell r="E176" t="str">
            <v>231-4015-10</v>
          </cell>
          <cell r="F176">
            <v>-2174.4499999999998</v>
          </cell>
          <cell r="G176" t="str">
            <v>210-9300-10</v>
          </cell>
          <cell r="H176">
            <v>11.33</v>
          </cell>
          <cell r="I176" t="str">
            <v>210-8120-10</v>
          </cell>
          <cell r="J176">
            <v>13542.54</v>
          </cell>
          <cell r="K176" t="str">
            <v>210-8091-10</v>
          </cell>
          <cell r="L176">
            <v>0.01</v>
          </cell>
          <cell r="M176" t="str">
            <v>210-8050-10</v>
          </cell>
          <cell r="N176">
            <v>182684.89</v>
          </cell>
          <cell r="O176" t="str">
            <v>210-8020-10</v>
          </cell>
          <cell r="P176">
            <v>25562.61</v>
          </cell>
          <cell r="Q176" t="str">
            <v>210-6765-10</v>
          </cell>
          <cell r="R176">
            <v>329.9</v>
          </cell>
          <cell r="S176" t="str">
            <v>210-6903-10</v>
          </cell>
          <cell r="T176">
            <v>0</v>
          </cell>
          <cell r="U176" t="str">
            <v>210-8070-10</v>
          </cell>
          <cell r="V176">
            <v>24106.85</v>
          </cell>
          <cell r="W176" t="str">
            <v>210-6800-10</v>
          </cell>
          <cell r="X176">
            <v>11231.63</v>
          </cell>
        </row>
        <row r="177">
          <cell r="A177" t="str">
            <v>231-4000-10</v>
          </cell>
          <cell r="B177">
            <v>-53597.56</v>
          </cell>
          <cell r="C177" t="str">
            <v>210-8030-10</v>
          </cell>
          <cell r="D177">
            <v>3519.79</v>
          </cell>
          <cell r="E177" t="str">
            <v>231-4020-10</v>
          </cell>
          <cell r="F177">
            <v>-629.02</v>
          </cell>
          <cell r="G177" t="str">
            <v>231-4000-10</v>
          </cell>
          <cell r="H177">
            <v>-47702.34</v>
          </cell>
          <cell r="I177" t="str">
            <v>210-8140-10</v>
          </cell>
          <cell r="J177">
            <v>3537.33</v>
          </cell>
          <cell r="K177" t="str">
            <v>210-8100-10</v>
          </cell>
          <cell r="L177">
            <v>9.59</v>
          </cell>
          <cell r="M177" t="str">
            <v>210-8060-10</v>
          </cell>
          <cell r="N177">
            <v>34541.47</v>
          </cell>
          <cell r="O177" t="str">
            <v>210-8030-10</v>
          </cell>
          <cell r="P177">
            <v>3519.79</v>
          </cell>
          <cell r="Q177" t="str">
            <v>210-6770-10</v>
          </cell>
          <cell r="R177">
            <v>1021.96</v>
          </cell>
          <cell r="S177" t="str">
            <v>210-6904-10</v>
          </cell>
          <cell r="T177">
            <v>0</v>
          </cell>
          <cell r="U177" t="str">
            <v>210-8071-10</v>
          </cell>
          <cell r="V177">
            <v>-90493.8</v>
          </cell>
          <cell r="W177" t="str">
            <v>210-6801-10</v>
          </cell>
          <cell r="X177">
            <v>168215.45</v>
          </cell>
        </row>
        <row r="178">
          <cell r="A178" t="str">
            <v>231-4010-10</v>
          </cell>
          <cell r="B178">
            <v>-4169.74</v>
          </cell>
          <cell r="C178" t="str">
            <v>210-8040-10</v>
          </cell>
          <cell r="D178">
            <v>138365.60999999999</v>
          </cell>
          <cell r="E178" t="str">
            <v>231-4100-10</v>
          </cell>
          <cell r="F178">
            <v>-1479.1</v>
          </cell>
          <cell r="G178" t="str">
            <v>231-4010-10</v>
          </cell>
          <cell r="H178">
            <v>-3995.06</v>
          </cell>
          <cell r="I178" t="str">
            <v>210-8150-10</v>
          </cell>
          <cell r="J178">
            <v>1739.99</v>
          </cell>
          <cell r="K178" t="str">
            <v>210-8110-10</v>
          </cell>
          <cell r="L178">
            <v>12977.12</v>
          </cell>
          <cell r="M178" t="str">
            <v>210-8070-10</v>
          </cell>
          <cell r="N178">
            <v>24106.85</v>
          </cell>
          <cell r="O178" t="str">
            <v>210-8040-10</v>
          </cell>
          <cell r="P178">
            <v>137882.28</v>
          </cell>
          <cell r="Q178" t="str">
            <v>210-6790-10</v>
          </cell>
          <cell r="R178">
            <v>24.62</v>
          </cell>
          <cell r="S178" t="str">
            <v>210-8010-10</v>
          </cell>
          <cell r="T178">
            <v>834.67</v>
          </cell>
          <cell r="U178" t="str">
            <v>210-8080-10</v>
          </cell>
          <cell r="V178">
            <v>5522.34</v>
          </cell>
          <cell r="W178" t="str">
            <v>210-6802-10</v>
          </cell>
          <cell r="X178">
            <v>40000</v>
          </cell>
        </row>
        <row r="179">
          <cell r="A179" t="str">
            <v>231-4015-10</v>
          </cell>
          <cell r="B179">
            <v>-2357.3000000000002</v>
          </cell>
          <cell r="C179" t="str">
            <v>210-8050-10</v>
          </cell>
          <cell r="D179">
            <v>182684.89</v>
          </cell>
          <cell r="E179" t="str">
            <v>231-4200-10</v>
          </cell>
          <cell r="F179">
            <v>-911.36</v>
          </cell>
          <cell r="G179" t="str">
            <v>231-4015-10</v>
          </cell>
          <cell r="H179">
            <v>-2090.37</v>
          </cell>
          <cell r="I179" t="str">
            <v>231-4000-10</v>
          </cell>
          <cell r="J179">
            <v>-50809.21</v>
          </cell>
          <cell r="K179" t="str">
            <v>210-8120-10</v>
          </cell>
          <cell r="L179">
            <v>13542.54</v>
          </cell>
          <cell r="M179" t="str">
            <v>210-8071-10</v>
          </cell>
          <cell r="N179">
            <v>-90493.8</v>
          </cell>
          <cell r="O179" t="str">
            <v>210-8050-10</v>
          </cell>
          <cell r="P179">
            <v>182684.89</v>
          </cell>
          <cell r="Q179" t="str">
            <v>210-6800-10</v>
          </cell>
          <cell r="R179">
            <v>2643.61</v>
          </cell>
          <cell r="S179" t="str">
            <v>210-8020-10</v>
          </cell>
          <cell r="T179">
            <v>25562.61</v>
          </cell>
          <cell r="U179" t="str">
            <v>210-8090-10</v>
          </cell>
          <cell r="V179">
            <v>7346.43</v>
          </cell>
          <cell r="W179" t="str">
            <v>210-6805-10</v>
          </cell>
          <cell r="X179">
            <v>10347.07</v>
          </cell>
        </row>
        <row r="180">
          <cell r="A180" t="str">
            <v>231-4020-10</v>
          </cell>
          <cell r="B180">
            <v>-686.81</v>
          </cell>
          <cell r="C180" t="str">
            <v>210-8060-10</v>
          </cell>
          <cell r="D180">
            <v>34541.47</v>
          </cell>
          <cell r="E180" t="str">
            <v>231-4300-10</v>
          </cell>
          <cell r="F180">
            <v>-1303.5999999999999</v>
          </cell>
          <cell r="G180" t="str">
            <v>231-4020-10</v>
          </cell>
          <cell r="H180">
            <v>-669.18</v>
          </cell>
          <cell r="I180" t="str">
            <v>231-4010-10</v>
          </cell>
          <cell r="J180">
            <v>-4054.26</v>
          </cell>
          <cell r="K180" t="str">
            <v>210-8140-10</v>
          </cell>
          <cell r="L180">
            <v>3537.33</v>
          </cell>
          <cell r="M180" t="str">
            <v>210-8080-10</v>
          </cell>
          <cell r="N180">
            <v>5522.34</v>
          </cell>
          <cell r="O180" t="str">
            <v>210-8060-10</v>
          </cell>
          <cell r="P180">
            <v>34541.47</v>
          </cell>
          <cell r="Q180" t="str">
            <v>210-6801-10</v>
          </cell>
          <cell r="R180">
            <v>167274.18</v>
          </cell>
          <cell r="S180" t="str">
            <v>210-8030-10</v>
          </cell>
          <cell r="T180">
            <v>3519.79</v>
          </cell>
          <cell r="U180" t="str">
            <v>210-8091-10</v>
          </cell>
          <cell r="V180">
            <v>0.01</v>
          </cell>
          <cell r="W180" t="str">
            <v>210-6810-10</v>
          </cell>
          <cell r="X180">
            <v>2788.78</v>
          </cell>
        </row>
        <row r="181">
          <cell r="A181" t="str">
            <v>231-4100-10</v>
          </cell>
          <cell r="B181">
            <v>-1796.08</v>
          </cell>
          <cell r="C181" t="str">
            <v>210-8070-10</v>
          </cell>
          <cell r="D181">
            <v>25787.37</v>
          </cell>
          <cell r="E181" t="str">
            <v>231-4400-10</v>
          </cell>
          <cell r="F181">
            <v>-131.6</v>
          </cell>
          <cell r="G181" t="str">
            <v>231-4100-10</v>
          </cell>
          <cell r="H181">
            <v>-1637.6</v>
          </cell>
          <cell r="I181" t="str">
            <v>231-4015-10</v>
          </cell>
          <cell r="J181">
            <v>-1989.21</v>
          </cell>
          <cell r="K181" t="str">
            <v>210-8150-10</v>
          </cell>
          <cell r="L181">
            <v>1739.99</v>
          </cell>
          <cell r="M181" t="str">
            <v>210-8090-10</v>
          </cell>
          <cell r="N181">
            <v>7346.43</v>
          </cell>
          <cell r="O181" t="str">
            <v>210-8070-10</v>
          </cell>
          <cell r="P181">
            <v>24106.85</v>
          </cell>
          <cell r="Q181" t="str">
            <v>210-6802-10</v>
          </cell>
          <cell r="R181">
            <v>40000</v>
          </cell>
          <cell r="S181" t="str">
            <v>210-8040-10</v>
          </cell>
          <cell r="T181">
            <v>137882.28</v>
          </cell>
          <cell r="U181" t="str">
            <v>210-8100-10</v>
          </cell>
          <cell r="V181">
            <v>9.59</v>
          </cell>
          <cell r="W181" t="str">
            <v>210-6900-10</v>
          </cell>
          <cell r="X181">
            <v>60.78</v>
          </cell>
        </row>
        <row r="182">
          <cell r="A182" t="str">
            <v>231-4200-10</v>
          </cell>
          <cell r="B182">
            <v>-1009.01</v>
          </cell>
          <cell r="C182" t="str">
            <v>210-8071-10</v>
          </cell>
          <cell r="D182">
            <v>-90493.8</v>
          </cell>
          <cell r="E182" t="str">
            <v>232-4000-10</v>
          </cell>
          <cell r="F182">
            <v>-68019.759999999995</v>
          </cell>
          <cell r="G182" t="str">
            <v>231-4200-10</v>
          </cell>
          <cell r="H182">
            <v>-1009.01</v>
          </cell>
          <cell r="I182" t="str">
            <v>231-4020-10</v>
          </cell>
          <cell r="J182">
            <v>-636.77</v>
          </cell>
          <cell r="K182" t="str">
            <v>231-4000-10</v>
          </cell>
          <cell r="L182">
            <v>-51132.83</v>
          </cell>
          <cell r="M182" t="str">
            <v>210-8091-10</v>
          </cell>
          <cell r="N182">
            <v>0.01</v>
          </cell>
          <cell r="O182" t="str">
            <v>210-8071-10</v>
          </cell>
          <cell r="P182">
            <v>-90493.8</v>
          </cell>
          <cell r="Q182" t="str">
            <v>210-6805-10</v>
          </cell>
          <cell r="R182">
            <v>8521.1</v>
          </cell>
          <cell r="S182" t="str">
            <v>210-8050-10</v>
          </cell>
          <cell r="T182">
            <v>182684.89</v>
          </cell>
          <cell r="U182" t="str">
            <v>210-8110-10</v>
          </cell>
          <cell r="V182">
            <v>12977.12</v>
          </cell>
          <cell r="W182" t="str">
            <v>210-6901-10</v>
          </cell>
          <cell r="X182">
            <v>0</v>
          </cell>
        </row>
        <row r="183">
          <cell r="A183" t="str">
            <v>231-4300-10</v>
          </cell>
          <cell r="B183">
            <v>-1432.18</v>
          </cell>
          <cell r="C183" t="str">
            <v>210-8080-10</v>
          </cell>
          <cell r="D183">
            <v>5522.34</v>
          </cell>
          <cell r="E183" t="str">
            <v>232-4010-10</v>
          </cell>
          <cell r="F183">
            <v>-26378.29</v>
          </cell>
          <cell r="G183" t="str">
            <v>231-4300-10</v>
          </cell>
          <cell r="H183">
            <v>-1451.12</v>
          </cell>
          <cell r="I183" t="str">
            <v>231-4100-10</v>
          </cell>
          <cell r="J183">
            <v>-1584.8</v>
          </cell>
          <cell r="K183" t="str">
            <v>231-4010-10</v>
          </cell>
          <cell r="L183">
            <v>-3980.55</v>
          </cell>
          <cell r="M183" t="str">
            <v>210-8100-10</v>
          </cell>
          <cell r="N183">
            <v>9.59</v>
          </cell>
          <cell r="O183" t="str">
            <v>210-8080-10</v>
          </cell>
          <cell r="P183">
            <v>5522.34</v>
          </cell>
          <cell r="Q183" t="str">
            <v>210-6810-10</v>
          </cell>
          <cell r="R183">
            <v>1961.56</v>
          </cell>
          <cell r="S183" t="str">
            <v>210-8060-10</v>
          </cell>
          <cell r="T183">
            <v>34541.47</v>
          </cell>
          <cell r="U183" t="str">
            <v>210-8120-10</v>
          </cell>
          <cell r="V183">
            <v>13542.54</v>
          </cell>
          <cell r="W183" t="str">
            <v>210-6902-10</v>
          </cell>
          <cell r="X183">
            <v>0</v>
          </cell>
        </row>
        <row r="184">
          <cell r="A184" t="str">
            <v>231-4400-10</v>
          </cell>
          <cell r="B184">
            <v>-145.16</v>
          </cell>
          <cell r="C184" t="str">
            <v>210-8090-10</v>
          </cell>
          <cell r="D184">
            <v>7346.43</v>
          </cell>
          <cell r="E184" t="str">
            <v>232-4015-10</v>
          </cell>
          <cell r="F184">
            <v>-17751.41</v>
          </cell>
          <cell r="G184" t="str">
            <v>231-4400-10</v>
          </cell>
          <cell r="H184">
            <v>-145.6</v>
          </cell>
          <cell r="I184" t="str">
            <v>231-4200-10</v>
          </cell>
          <cell r="J184">
            <v>-976.46</v>
          </cell>
          <cell r="K184" t="str">
            <v>231-4015-10</v>
          </cell>
          <cell r="L184">
            <v>-2030.65</v>
          </cell>
          <cell r="M184" t="str">
            <v>210-8110-10</v>
          </cell>
          <cell r="N184">
            <v>12977.12</v>
          </cell>
          <cell r="O184" t="str">
            <v>210-8090-10</v>
          </cell>
          <cell r="P184">
            <v>7346.43</v>
          </cell>
          <cell r="Q184" t="str">
            <v>210-6901-10</v>
          </cell>
          <cell r="R184">
            <v>0</v>
          </cell>
          <cell r="S184" t="str">
            <v>210-8070-10</v>
          </cell>
          <cell r="T184">
            <v>24106.85</v>
          </cell>
          <cell r="U184" t="str">
            <v>210-8140-10</v>
          </cell>
          <cell r="V184">
            <v>3537.33</v>
          </cell>
          <cell r="W184" t="str">
            <v>210-6903-10</v>
          </cell>
          <cell r="X184">
            <v>0</v>
          </cell>
        </row>
        <row r="185">
          <cell r="A185" t="str">
            <v>232-4000-10</v>
          </cell>
          <cell r="B185">
            <v>-70461.45</v>
          </cell>
          <cell r="C185" t="str">
            <v>210-8091-10</v>
          </cell>
          <cell r="D185">
            <v>0.01</v>
          </cell>
          <cell r="E185" t="str">
            <v>232-4020-10</v>
          </cell>
          <cell r="F185">
            <v>-18385.59</v>
          </cell>
          <cell r="G185" t="str">
            <v>232-4000-10</v>
          </cell>
          <cell r="H185">
            <v>-57394.91</v>
          </cell>
          <cell r="I185" t="str">
            <v>231-4300-10</v>
          </cell>
          <cell r="J185">
            <v>-1410.08</v>
          </cell>
          <cell r="K185" t="str">
            <v>231-4020-10</v>
          </cell>
          <cell r="L185">
            <v>-647.89</v>
          </cell>
          <cell r="M185" t="str">
            <v>210-8120-10</v>
          </cell>
          <cell r="N185">
            <v>13542.54</v>
          </cell>
          <cell r="O185" t="str">
            <v>210-8091-10</v>
          </cell>
          <cell r="P185">
            <v>0.01</v>
          </cell>
          <cell r="Q185" t="str">
            <v>210-6902-10</v>
          </cell>
          <cell r="R185">
            <v>0</v>
          </cell>
          <cell r="S185" t="str">
            <v>210-8071-10</v>
          </cell>
          <cell r="T185">
            <v>-90493.8</v>
          </cell>
          <cell r="U185" t="str">
            <v>210-8150-10</v>
          </cell>
          <cell r="V185">
            <v>1739.99</v>
          </cell>
          <cell r="W185" t="str">
            <v>210-6904-10</v>
          </cell>
          <cell r="X185">
            <v>0</v>
          </cell>
        </row>
        <row r="186">
          <cell r="A186" t="str">
            <v>232-4010-10</v>
          </cell>
          <cell r="B186">
            <v>-25373.56</v>
          </cell>
          <cell r="C186" t="str">
            <v>210-8100-10</v>
          </cell>
          <cell r="D186">
            <v>9.59</v>
          </cell>
          <cell r="E186" t="str">
            <v>232-4100-10</v>
          </cell>
          <cell r="F186">
            <v>-5209.34</v>
          </cell>
          <cell r="G186" t="str">
            <v>232-4010-10</v>
          </cell>
          <cell r="H186">
            <v>-24097.759999999998</v>
          </cell>
          <cell r="I186" t="str">
            <v>231-4400-10</v>
          </cell>
          <cell r="J186">
            <v>-142.5</v>
          </cell>
          <cell r="K186" t="str">
            <v>231-4100-10</v>
          </cell>
          <cell r="L186">
            <v>-1538.1</v>
          </cell>
          <cell r="M186" t="str">
            <v>210-8140-10</v>
          </cell>
          <cell r="N186">
            <v>3537.33</v>
          </cell>
          <cell r="O186" t="str">
            <v>210-8100-10</v>
          </cell>
          <cell r="P186">
            <v>9.59</v>
          </cell>
          <cell r="Q186" t="str">
            <v>210-6903-10</v>
          </cell>
          <cell r="R186">
            <v>0</v>
          </cell>
          <cell r="S186" t="str">
            <v>210-8080-10</v>
          </cell>
          <cell r="T186">
            <v>5522.34</v>
          </cell>
          <cell r="U186" t="str">
            <v>231-4000-10</v>
          </cell>
          <cell r="V186">
            <v>-53062.09</v>
          </cell>
          <cell r="W186" t="str">
            <v>210-8010-10</v>
          </cell>
          <cell r="X186">
            <v>1178.8</v>
          </cell>
        </row>
        <row r="187">
          <cell r="A187" t="str">
            <v>232-4015-10</v>
          </cell>
          <cell r="B187">
            <v>-18325.95</v>
          </cell>
          <cell r="C187" t="str">
            <v>210-8110-10</v>
          </cell>
          <cell r="D187">
            <v>12977.12</v>
          </cell>
          <cell r="E187" t="str">
            <v>232-4200-10</v>
          </cell>
          <cell r="F187">
            <v>-1426.94</v>
          </cell>
          <cell r="G187" t="str">
            <v>232-4015-10</v>
          </cell>
          <cell r="H187">
            <v>-15732.42</v>
          </cell>
          <cell r="I187" t="str">
            <v>232-4000-10</v>
          </cell>
          <cell r="J187">
            <v>-50193.38</v>
          </cell>
          <cell r="K187" t="str">
            <v>231-4200-10</v>
          </cell>
          <cell r="L187">
            <v>-1041.4000000000001</v>
          </cell>
          <cell r="M187" t="str">
            <v>210-8150-10</v>
          </cell>
          <cell r="N187">
            <v>1739.99</v>
          </cell>
          <cell r="O187" t="str">
            <v>210-8110-10</v>
          </cell>
          <cell r="P187">
            <v>12977.12</v>
          </cell>
          <cell r="Q187" t="str">
            <v>210-6904-10</v>
          </cell>
          <cell r="R187">
            <v>0</v>
          </cell>
          <cell r="S187" t="str">
            <v>210-8090-10</v>
          </cell>
          <cell r="T187">
            <v>7346.43</v>
          </cell>
          <cell r="U187" t="str">
            <v>231-4010-10</v>
          </cell>
          <cell r="V187">
            <v>-4023.09</v>
          </cell>
          <cell r="W187" t="str">
            <v>210-8020-10</v>
          </cell>
          <cell r="X187">
            <v>24660.81</v>
          </cell>
        </row>
        <row r="188">
          <cell r="A188" t="str">
            <v>232-4020-10</v>
          </cell>
          <cell r="B188">
            <v>-19472.240000000002</v>
          </cell>
          <cell r="C188" t="str">
            <v>210-8120-10</v>
          </cell>
          <cell r="D188">
            <v>13542.54</v>
          </cell>
          <cell r="E188" t="str">
            <v>232-4300-10</v>
          </cell>
          <cell r="F188">
            <v>-4104.1899999999996</v>
          </cell>
          <cell r="G188" t="str">
            <v>232-4020-10</v>
          </cell>
          <cell r="H188">
            <v>-17186.5</v>
          </cell>
          <cell r="I188" t="str">
            <v>232-4010-10</v>
          </cell>
          <cell r="J188">
            <v>-22417.17</v>
          </cell>
          <cell r="K188" t="str">
            <v>231-4300-10</v>
          </cell>
          <cell r="L188">
            <v>-1823.07</v>
          </cell>
          <cell r="M188" t="str">
            <v>231-4000-10</v>
          </cell>
          <cell r="N188">
            <v>-52253.83</v>
          </cell>
          <cell r="O188" t="str">
            <v>210-8120-10</v>
          </cell>
          <cell r="P188">
            <v>13542.54</v>
          </cell>
          <cell r="Q188" t="str">
            <v>210-8010-10</v>
          </cell>
          <cell r="R188">
            <v>834.67</v>
          </cell>
          <cell r="S188" t="str">
            <v>210-8091-10</v>
          </cell>
          <cell r="T188">
            <v>0.01</v>
          </cell>
          <cell r="U188" t="str">
            <v>231-4015-10</v>
          </cell>
          <cell r="V188">
            <v>-2051.2399999999998</v>
          </cell>
          <cell r="W188" t="str">
            <v>210-8030-10</v>
          </cell>
          <cell r="X188">
            <v>3519.76</v>
          </cell>
        </row>
        <row r="189">
          <cell r="A189" t="str">
            <v>232-4100-10</v>
          </cell>
          <cell r="B189">
            <v>-5837</v>
          </cell>
          <cell r="C189" t="str">
            <v>210-8140-10</v>
          </cell>
          <cell r="D189">
            <v>3537.33</v>
          </cell>
          <cell r="E189" t="str">
            <v>232-4310-10</v>
          </cell>
          <cell r="F189">
            <v>-8.42</v>
          </cell>
          <cell r="G189" t="str">
            <v>232-4100-10</v>
          </cell>
          <cell r="H189">
            <v>-5255.46</v>
          </cell>
          <cell r="I189" t="str">
            <v>232-4015-10</v>
          </cell>
          <cell r="J189">
            <v>-15110.55</v>
          </cell>
          <cell r="K189" t="str">
            <v>231-4400-10</v>
          </cell>
          <cell r="L189">
            <v>-120.4</v>
          </cell>
          <cell r="M189" t="str">
            <v>231-4010-10</v>
          </cell>
          <cell r="N189">
            <v>-3948.14</v>
          </cell>
          <cell r="O189" t="str">
            <v>210-8140-10</v>
          </cell>
          <cell r="P189">
            <v>3537.33</v>
          </cell>
          <cell r="Q189" t="str">
            <v>210-8020-10</v>
          </cell>
          <cell r="R189">
            <v>25562.61</v>
          </cell>
          <cell r="S189" t="str">
            <v>210-8100-10</v>
          </cell>
          <cell r="T189">
            <v>9.59</v>
          </cell>
          <cell r="U189" t="str">
            <v>231-4020-10</v>
          </cell>
          <cell r="V189">
            <v>-662.25</v>
          </cell>
          <cell r="W189" t="str">
            <v>210-8040-10</v>
          </cell>
          <cell r="X189">
            <v>14482.59</v>
          </cell>
        </row>
        <row r="190">
          <cell r="A190" t="str">
            <v>232-4200-10</v>
          </cell>
          <cell r="B190">
            <v>-1345.4</v>
          </cell>
          <cell r="C190" t="str">
            <v>210-8150-10</v>
          </cell>
          <cell r="D190">
            <v>1739.99</v>
          </cell>
          <cell r="E190" t="str">
            <v>232-4400-10</v>
          </cell>
          <cell r="F190">
            <v>-505.89</v>
          </cell>
          <cell r="G190" t="str">
            <v>232-4200-10</v>
          </cell>
          <cell r="H190">
            <v>-1417.41</v>
          </cell>
          <cell r="I190" t="str">
            <v>232-4020-10</v>
          </cell>
          <cell r="J190">
            <v>-16252.3</v>
          </cell>
          <cell r="K190" t="str">
            <v>232-4000-10</v>
          </cell>
          <cell r="L190">
            <v>-47787.74</v>
          </cell>
          <cell r="M190" t="str">
            <v>231-4015-10</v>
          </cell>
          <cell r="N190">
            <v>-2113.66</v>
          </cell>
          <cell r="O190" t="str">
            <v>210-8150-10</v>
          </cell>
          <cell r="P190">
            <v>1739.99</v>
          </cell>
          <cell r="Q190" t="str">
            <v>210-8030-10</v>
          </cell>
          <cell r="R190">
            <v>3519.79</v>
          </cell>
          <cell r="S190" t="str">
            <v>210-8110-10</v>
          </cell>
          <cell r="T190">
            <v>12977.12</v>
          </cell>
          <cell r="U190" t="str">
            <v>231-4100-10</v>
          </cell>
          <cell r="V190">
            <v>-1538.1</v>
          </cell>
          <cell r="W190" t="str">
            <v>210-8050-10</v>
          </cell>
          <cell r="X190">
            <v>237340.99</v>
          </cell>
        </row>
        <row r="191">
          <cell r="A191" t="str">
            <v>232-4300-10</v>
          </cell>
          <cell r="B191">
            <v>-4077.97</v>
          </cell>
          <cell r="C191" t="str">
            <v>231-4000-10</v>
          </cell>
          <cell r="D191">
            <v>-51541.56</v>
          </cell>
          <cell r="E191" t="str">
            <v>233-4000-10</v>
          </cell>
          <cell r="F191">
            <v>0</v>
          </cell>
          <cell r="G191" t="str">
            <v>232-4300-10</v>
          </cell>
          <cell r="H191">
            <v>-4139.12</v>
          </cell>
          <cell r="I191" t="str">
            <v>232-4100-10</v>
          </cell>
          <cell r="J191">
            <v>-5563.05</v>
          </cell>
          <cell r="K191" t="str">
            <v>232-4010-10</v>
          </cell>
          <cell r="L191">
            <v>-21510.5</v>
          </cell>
          <cell r="M191" t="str">
            <v>231-4020-10</v>
          </cell>
          <cell r="N191">
            <v>-636.83000000000004</v>
          </cell>
          <cell r="O191" t="str">
            <v>231-4000-10</v>
          </cell>
          <cell r="P191">
            <v>-50795.64</v>
          </cell>
          <cell r="Q191" t="str">
            <v>210-8040-10</v>
          </cell>
          <cell r="R191">
            <v>137882.28</v>
          </cell>
          <cell r="S191" t="str">
            <v>210-8120-10</v>
          </cell>
          <cell r="T191">
            <v>13542.54</v>
          </cell>
          <cell r="U191" t="str">
            <v>231-4200-10</v>
          </cell>
          <cell r="V191">
            <v>-1041.4000000000001</v>
          </cell>
          <cell r="W191" t="str">
            <v>210-8060-10</v>
          </cell>
          <cell r="X191">
            <v>36004.959999999999</v>
          </cell>
        </row>
        <row r="192">
          <cell r="A192" t="str">
            <v>232-4310-10</v>
          </cell>
          <cell r="B192">
            <v>-9.1999999999999993</v>
          </cell>
          <cell r="C192" t="str">
            <v>231-4010-10</v>
          </cell>
          <cell r="D192">
            <v>-4399.05</v>
          </cell>
          <cell r="E192" t="str">
            <v>233-4010-10</v>
          </cell>
          <cell r="F192">
            <v>0</v>
          </cell>
          <cell r="G192" t="str">
            <v>232-4310-10</v>
          </cell>
          <cell r="H192">
            <v>-7.9</v>
          </cell>
          <cell r="I192" t="str">
            <v>232-4200-10</v>
          </cell>
          <cell r="J192">
            <v>-1473.85</v>
          </cell>
          <cell r="K192" t="str">
            <v>232-4015-10</v>
          </cell>
          <cell r="L192">
            <v>-16412.11</v>
          </cell>
          <cell r="M192" t="str">
            <v>231-4100-10</v>
          </cell>
          <cell r="N192">
            <v>-1488.5</v>
          </cell>
          <cell r="O192" t="str">
            <v>231-4010-10</v>
          </cell>
          <cell r="P192">
            <v>-3989.37</v>
          </cell>
          <cell r="Q192" t="str">
            <v>210-8050-10</v>
          </cell>
          <cell r="R192">
            <v>182684.89</v>
          </cell>
          <cell r="S192" t="str">
            <v>210-8140-10</v>
          </cell>
          <cell r="T192">
            <v>3537.33</v>
          </cell>
          <cell r="U192" t="str">
            <v>231-4300-10</v>
          </cell>
          <cell r="V192">
            <v>-1832.61</v>
          </cell>
          <cell r="W192" t="str">
            <v>210-8070-10</v>
          </cell>
          <cell r="X192">
            <v>14898.91</v>
          </cell>
        </row>
        <row r="193">
          <cell r="A193" t="str">
            <v>232-4400-10</v>
          </cell>
          <cell r="B193">
            <v>-501.81</v>
          </cell>
          <cell r="C193" t="str">
            <v>231-4015-10</v>
          </cell>
          <cell r="D193">
            <v>-1886.36</v>
          </cell>
          <cell r="E193" t="str">
            <v>233-4015-10</v>
          </cell>
          <cell r="F193">
            <v>0</v>
          </cell>
          <cell r="G193" t="str">
            <v>232-4400-10</v>
          </cell>
          <cell r="H193">
            <v>-488.37</v>
          </cell>
          <cell r="I193" t="str">
            <v>232-4300-10</v>
          </cell>
          <cell r="J193">
            <v>-4150.18</v>
          </cell>
          <cell r="K193" t="str">
            <v>232-4020-10</v>
          </cell>
          <cell r="L193">
            <v>-18265.87</v>
          </cell>
          <cell r="M193" t="str">
            <v>231-4200-10</v>
          </cell>
          <cell r="N193">
            <v>-1007.81</v>
          </cell>
          <cell r="O193" t="str">
            <v>231-4015-10</v>
          </cell>
          <cell r="P193">
            <v>-2013.38</v>
          </cell>
          <cell r="Q193" t="str">
            <v>210-8060-10</v>
          </cell>
          <cell r="R193">
            <v>34541.47</v>
          </cell>
          <cell r="S193" t="str">
            <v>210-8150-10</v>
          </cell>
          <cell r="T193">
            <v>1739.99</v>
          </cell>
          <cell r="U193" t="str">
            <v>231-4400-10</v>
          </cell>
          <cell r="V193">
            <v>-120.06</v>
          </cell>
          <cell r="W193" t="str">
            <v>210-8071-10</v>
          </cell>
          <cell r="X193">
            <v>-107928.7</v>
          </cell>
        </row>
        <row r="194">
          <cell r="A194" t="str">
            <v>234-4000-10</v>
          </cell>
          <cell r="B194">
            <v>-11888</v>
          </cell>
          <cell r="C194" t="str">
            <v>231-4020-10</v>
          </cell>
          <cell r="D194">
            <v>-646.13</v>
          </cell>
          <cell r="E194" t="str">
            <v>233-4020-10</v>
          </cell>
          <cell r="F194">
            <v>0</v>
          </cell>
          <cell r="G194" t="str">
            <v>233-4000-10</v>
          </cell>
          <cell r="H194">
            <v>0.01</v>
          </cell>
          <cell r="I194" t="str">
            <v>232-4310-10</v>
          </cell>
          <cell r="J194">
            <v>-8.16</v>
          </cell>
          <cell r="K194" t="str">
            <v>232-4100-10</v>
          </cell>
          <cell r="L194">
            <v>-5774.27</v>
          </cell>
          <cell r="M194" t="str">
            <v>231-4300-10</v>
          </cell>
          <cell r="N194">
            <v>-1774.81</v>
          </cell>
          <cell r="O194" t="str">
            <v>231-4020-10</v>
          </cell>
          <cell r="P194">
            <v>-634.25</v>
          </cell>
          <cell r="Q194" t="str">
            <v>210-8070-10</v>
          </cell>
          <cell r="R194">
            <v>24106.85</v>
          </cell>
          <cell r="S194" t="str">
            <v>231-4000-10</v>
          </cell>
          <cell r="T194">
            <v>-51144.07</v>
          </cell>
          <cell r="U194" t="str">
            <v>232-4000-10</v>
          </cell>
          <cell r="V194">
            <v>-52946.48</v>
          </cell>
          <cell r="W194" t="str">
            <v>210-8080-10</v>
          </cell>
          <cell r="X194">
            <v>-27501.53</v>
          </cell>
        </row>
        <row r="195">
          <cell r="A195" t="str">
            <v>234-4010-10</v>
          </cell>
          <cell r="B195">
            <v>-21084</v>
          </cell>
          <cell r="C195" t="str">
            <v>231-4100-10</v>
          </cell>
          <cell r="D195">
            <v>-1637.6</v>
          </cell>
          <cell r="E195" t="str">
            <v>233-4100-10</v>
          </cell>
          <cell r="F195">
            <v>0</v>
          </cell>
          <cell r="G195" t="str">
            <v>233-4010-10</v>
          </cell>
          <cell r="H195">
            <v>0.01</v>
          </cell>
          <cell r="I195" t="str">
            <v>232-4400-10</v>
          </cell>
          <cell r="J195">
            <v>-516.80999999999995</v>
          </cell>
          <cell r="K195" t="str">
            <v>232-4200-10</v>
          </cell>
          <cell r="L195">
            <v>-1603.26</v>
          </cell>
          <cell r="M195" t="str">
            <v>231-4400-10</v>
          </cell>
          <cell r="N195">
            <v>-117.6</v>
          </cell>
          <cell r="O195" t="str">
            <v>231-4100-10</v>
          </cell>
          <cell r="P195">
            <v>-1538.1</v>
          </cell>
          <cell r="Q195" t="str">
            <v>210-8071-10</v>
          </cell>
          <cell r="R195">
            <v>-90493.8</v>
          </cell>
          <cell r="S195" t="str">
            <v>231-4010-10</v>
          </cell>
          <cell r="T195">
            <v>-3945.02</v>
          </cell>
          <cell r="U195" t="str">
            <v>232-4010-10</v>
          </cell>
          <cell r="V195">
            <v>-22178.04</v>
          </cell>
          <cell r="W195" t="str">
            <v>210-8090-10</v>
          </cell>
          <cell r="X195">
            <v>-30620.48</v>
          </cell>
        </row>
        <row r="196">
          <cell r="A196" t="str">
            <v>235-4000-10</v>
          </cell>
          <cell r="B196">
            <v>-1446777.35</v>
          </cell>
          <cell r="C196" t="str">
            <v>231-4200-10</v>
          </cell>
          <cell r="D196">
            <v>-1009.01</v>
          </cell>
          <cell r="E196" t="str">
            <v>233-4200-10</v>
          </cell>
          <cell r="F196">
            <v>0</v>
          </cell>
          <cell r="G196" t="str">
            <v>233-4015-10</v>
          </cell>
          <cell r="H196">
            <v>-0.01</v>
          </cell>
          <cell r="I196" t="str">
            <v>234-4000-10</v>
          </cell>
          <cell r="J196">
            <v>-22896</v>
          </cell>
          <cell r="K196" t="str">
            <v>232-4300-10</v>
          </cell>
          <cell r="L196">
            <v>-5240.7</v>
          </cell>
          <cell r="M196" t="str">
            <v>232-4000-10</v>
          </cell>
          <cell r="N196">
            <v>-54394.16</v>
          </cell>
          <cell r="O196" t="str">
            <v>231-4200-10</v>
          </cell>
          <cell r="P196">
            <v>-1041.4000000000001</v>
          </cell>
          <cell r="Q196" t="str">
            <v>210-8080-10</v>
          </cell>
          <cell r="R196">
            <v>5522.34</v>
          </cell>
          <cell r="S196" t="str">
            <v>231-4015-10</v>
          </cell>
          <cell r="T196">
            <v>-2133.1</v>
          </cell>
          <cell r="U196" t="str">
            <v>232-4015-10</v>
          </cell>
          <cell r="V196">
            <v>-15635.61</v>
          </cell>
          <cell r="W196" t="str">
            <v>210-8091-10</v>
          </cell>
          <cell r="X196">
            <v>4920.3599999999997</v>
          </cell>
        </row>
        <row r="197">
          <cell r="A197" t="str">
            <v>235-4001-10</v>
          </cell>
          <cell r="B197">
            <v>-1622436.24</v>
          </cell>
          <cell r="C197" t="str">
            <v>231-4300-10</v>
          </cell>
          <cell r="D197">
            <v>-1440.28</v>
          </cell>
          <cell r="E197" t="str">
            <v>233-4300-10</v>
          </cell>
          <cell r="F197">
            <v>0</v>
          </cell>
          <cell r="G197" t="str">
            <v>233-4020-10</v>
          </cell>
          <cell r="H197">
            <v>-0.01</v>
          </cell>
          <cell r="I197" t="str">
            <v>234-4010-10</v>
          </cell>
          <cell r="J197">
            <v>-6262</v>
          </cell>
          <cell r="K197" t="str">
            <v>232-4310-10</v>
          </cell>
          <cell r="L197">
            <v>-8.6199999999999992</v>
          </cell>
          <cell r="M197" t="str">
            <v>232-4010-10</v>
          </cell>
          <cell r="N197">
            <v>-23257.29</v>
          </cell>
          <cell r="O197" t="str">
            <v>231-4300-10</v>
          </cell>
          <cell r="P197">
            <v>-1829.42</v>
          </cell>
          <cell r="Q197" t="str">
            <v>210-8090-10</v>
          </cell>
          <cell r="R197">
            <v>7346.43</v>
          </cell>
          <cell r="S197" t="str">
            <v>231-4020-10</v>
          </cell>
          <cell r="T197">
            <v>-685.78</v>
          </cell>
          <cell r="U197" t="str">
            <v>232-4020-10</v>
          </cell>
          <cell r="V197">
            <v>-17153.849999999999</v>
          </cell>
          <cell r="W197" t="str">
            <v>210-8100-10</v>
          </cell>
          <cell r="X197">
            <v>9.5299999999999994</v>
          </cell>
        </row>
        <row r="198">
          <cell r="A198" t="str">
            <v>235-4002-10</v>
          </cell>
          <cell r="B198">
            <v>-868135</v>
          </cell>
          <cell r="C198" t="str">
            <v>231-4400-10</v>
          </cell>
          <cell r="D198">
            <v>-147.16</v>
          </cell>
          <cell r="E198" t="str">
            <v>233-4400-10</v>
          </cell>
          <cell r="F198">
            <v>0</v>
          </cell>
          <cell r="G198" t="str">
            <v>233-4100-10</v>
          </cell>
          <cell r="H198">
            <v>-0.01</v>
          </cell>
          <cell r="I198" t="str">
            <v>235-4000-10</v>
          </cell>
          <cell r="J198">
            <v>-894872.75</v>
          </cell>
          <cell r="K198" t="str">
            <v>232-4400-10</v>
          </cell>
          <cell r="L198">
            <v>-395.11</v>
          </cell>
          <cell r="M198" t="str">
            <v>232-4015-10</v>
          </cell>
          <cell r="N198">
            <v>-15891.03</v>
          </cell>
          <cell r="O198" t="str">
            <v>231-4400-10</v>
          </cell>
          <cell r="P198">
            <v>-120.4</v>
          </cell>
          <cell r="Q198" t="str">
            <v>210-8091-10</v>
          </cell>
          <cell r="R198">
            <v>0.01</v>
          </cell>
          <cell r="S198" t="str">
            <v>231-4100-10</v>
          </cell>
          <cell r="T198">
            <v>-1488.5</v>
          </cell>
          <cell r="U198" t="str">
            <v>232-4100-10</v>
          </cell>
          <cell r="V198">
            <v>-5120.32</v>
          </cell>
          <cell r="W198" t="str">
            <v>210-8110-10</v>
          </cell>
          <cell r="X198">
            <v>10535.99</v>
          </cell>
        </row>
        <row r="199">
          <cell r="A199" t="str">
            <v>235-4010-10</v>
          </cell>
          <cell r="B199">
            <v>-348875.21</v>
          </cell>
          <cell r="C199" t="str">
            <v>232-4000-10</v>
          </cell>
          <cell r="D199">
            <v>-71427.94</v>
          </cell>
          <cell r="E199" t="str">
            <v>234-4000-10</v>
          </cell>
          <cell r="F199">
            <v>56832</v>
          </cell>
          <cell r="G199" t="str">
            <v>233-4200-10</v>
          </cell>
          <cell r="H199">
            <v>0.01</v>
          </cell>
          <cell r="I199" t="str">
            <v>235-4001-10</v>
          </cell>
          <cell r="J199">
            <v>-1317249.44</v>
          </cell>
          <cell r="K199" t="str">
            <v>234-4000-10</v>
          </cell>
          <cell r="L199">
            <v>0</v>
          </cell>
          <cell r="M199" t="str">
            <v>232-4020-10</v>
          </cell>
          <cell r="N199">
            <v>-17159.16</v>
          </cell>
          <cell r="O199" t="str">
            <v>232-4000-10</v>
          </cell>
          <cell r="P199">
            <v>-67254.7</v>
          </cell>
          <cell r="Q199" t="str">
            <v>210-8100-10</v>
          </cell>
          <cell r="R199">
            <v>9.59</v>
          </cell>
          <cell r="S199" t="str">
            <v>231-4200-10</v>
          </cell>
          <cell r="T199">
            <v>-1007.81</v>
          </cell>
          <cell r="U199" t="str">
            <v>232-4200-10</v>
          </cell>
          <cell r="V199">
            <v>-1706.1</v>
          </cell>
          <cell r="W199" t="str">
            <v>210-8120-10</v>
          </cell>
          <cell r="X199">
            <v>2154.63</v>
          </cell>
        </row>
        <row r="200">
          <cell r="A200" t="str">
            <v>235-4015-10</v>
          </cell>
          <cell r="B200">
            <v>-500444.54</v>
          </cell>
          <cell r="C200" t="str">
            <v>232-4010-10</v>
          </cell>
          <cell r="D200">
            <v>-27491.65</v>
          </cell>
          <cell r="E200" t="str">
            <v>234-4010-10</v>
          </cell>
          <cell r="F200">
            <v>15544</v>
          </cell>
          <cell r="G200" t="str">
            <v>233-4300-10</v>
          </cell>
          <cell r="H200">
            <v>0.01</v>
          </cell>
          <cell r="I200" t="str">
            <v>235-4002-10</v>
          </cell>
          <cell r="J200">
            <v>322041</v>
          </cell>
          <cell r="K200" t="str">
            <v>234-4010-10</v>
          </cell>
          <cell r="L200">
            <v>0</v>
          </cell>
          <cell r="M200" t="str">
            <v>232-4100-10</v>
          </cell>
          <cell r="N200">
            <v>-5812.52</v>
          </cell>
          <cell r="O200" t="str">
            <v>232-4010-10</v>
          </cell>
          <cell r="P200">
            <v>-24751.599999999999</v>
          </cell>
          <cell r="Q200" t="str">
            <v>210-8110-10</v>
          </cell>
          <cell r="R200">
            <v>12977.12</v>
          </cell>
          <cell r="S200" t="str">
            <v>231-4300-10</v>
          </cell>
          <cell r="T200">
            <v>-1777.08</v>
          </cell>
          <cell r="U200" t="str">
            <v>232-4300-10</v>
          </cell>
          <cell r="V200">
            <v>-5245.18</v>
          </cell>
          <cell r="W200" t="str">
            <v>210-8140-10</v>
          </cell>
          <cell r="X200">
            <v>3537.29</v>
          </cell>
        </row>
        <row r="201">
          <cell r="A201" t="str">
            <v>235-4016-10</v>
          </cell>
          <cell r="B201">
            <v>-121844</v>
          </cell>
          <cell r="C201" t="str">
            <v>232-4015-10</v>
          </cell>
          <cell r="D201">
            <v>-17195.330000000002</v>
          </cell>
          <cell r="E201" t="str">
            <v>235-4000-10</v>
          </cell>
          <cell r="F201">
            <v>-1451253.33</v>
          </cell>
          <cell r="G201" t="str">
            <v>233-4400-10</v>
          </cell>
          <cell r="H201">
            <v>0.01</v>
          </cell>
          <cell r="I201" t="str">
            <v>235-4010-10</v>
          </cell>
          <cell r="J201">
            <v>-260335.71</v>
          </cell>
          <cell r="K201" t="str">
            <v>235-4000-10</v>
          </cell>
          <cell r="L201">
            <v>-1077512.6100000001</v>
          </cell>
          <cell r="M201" t="str">
            <v>232-4200-10</v>
          </cell>
          <cell r="N201">
            <v>-1723.03</v>
          </cell>
          <cell r="O201" t="str">
            <v>232-4015-10</v>
          </cell>
          <cell r="P201">
            <v>-16134.66</v>
          </cell>
          <cell r="Q201" t="str">
            <v>210-8120-10</v>
          </cell>
          <cell r="R201">
            <v>13542.54</v>
          </cell>
          <cell r="S201" t="str">
            <v>231-4400-10</v>
          </cell>
          <cell r="T201">
            <v>-116.34</v>
          </cell>
          <cell r="U201" t="str">
            <v>232-4310-10</v>
          </cell>
          <cell r="V201">
            <v>-10.26</v>
          </cell>
          <cell r="W201" t="str">
            <v>210-8150-10</v>
          </cell>
          <cell r="X201">
            <v>3108.06</v>
          </cell>
        </row>
        <row r="202">
          <cell r="A202" t="str">
            <v>235-4017-10</v>
          </cell>
          <cell r="B202">
            <v>-802252.07</v>
          </cell>
          <cell r="C202" t="str">
            <v>232-4020-10</v>
          </cell>
          <cell r="D202">
            <v>-19387.830000000002</v>
          </cell>
          <cell r="E202" t="str">
            <v>235-4001-10</v>
          </cell>
          <cell r="F202">
            <v>-1526826.11</v>
          </cell>
          <cell r="G202" t="str">
            <v>234-4000-10</v>
          </cell>
          <cell r="H202">
            <v>7244</v>
          </cell>
          <cell r="I202" t="str">
            <v>235-4015-10</v>
          </cell>
          <cell r="J202">
            <v>-300597.26</v>
          </cell>
          <cell r="K202" t="str">
            <v>235-4001-10</v>
          </cell>
          <cell r="L202">
            <v>-1211445.72</v>
          </cell>
          <cell r="M202" t="str">
            <v>232-4300-10</v>
          </cell>
          <cell r="N202">
            <v>-5244.24</v>
          </cell>
          <cell r="O202" t="str">
            <v>232-4020-10</v>
          </cell>
          <cell r="P202">
            <v>-17284.23</v>
          </cell>
          <cell r="Q202" t="str">
            <v>210-8140-10</v>
          </cell>
          <cell r="R202">
            <v>3537.33</v>
          </cell>
          <cell r="S202" t="str">
            <v>232-4000-10</v>
          </cell>
          <cell r="T202">
            <v>-57189.22</v>
          </cell>
          <cell r="U202" t="str">
            <v>232-4400-10</v>
          </cell>
          <cell r="V202">
            <v>-391.99</v>
          </cell>
          <cell r="W202" t="str">
            <v>210-8168-10</v>
          </cell>
          <cell r="X202">
            <v>242655</v>
          </cell>
        </row>
        <row r="203">
          <cell r="A203" t="str">
            <v>235-4018-10</v>
          </cell>
          <cell r="B203">
            <v>806660.68</v>
          </cell>
          <cell r="C203" t="str">
            <v>232-4100-10</v>
          </cell>
          <cell r="D203">
            <v>-5226.33</v>
          </cell>
          <cell r="E203" t="str">
            <v>235-4002-10</v>
          </cell>
          <cell r="F203">
            <v>189788</v>
          </cell>
          <cell r="G203" t="str">
            <v>234-4010-10</v>
          </cell>
          <cell r="H203">
            <v>1981</v>
          </cell>
          <cell r="I203" t="str">
            <v>235-4016-10</v>
          </cell>
          <cell r="J203">
            <v>45199</v>
          </cell>
          <cell r="K203" t="str">
            <v>235-4002-10</v>
          </cell>
          <cell r="L203">
            <v>-490095</v>
          </cell>
          <cell r="M203" t="str">
            <v>232-4310-10</v>
          </cell>
          <cell r="N203">
            <v>-9.0500000000000007</v>
          </cell>
          <cell r="O203" t="str">
            <v>232-4100-10</v>
          </cell>
          <cell r="P203">
            <v>-5870.06</v>
          </cell>
          <cell r="Q203" t="str">
            <v>210-8150-10</v>
          </cell>
          <cell r="R203">
            <v>1739.99</v>
          </cell>
          <cell r="S203" t="str">
            <v>232-4010-10</v>
          </cell>
          <cell r="T203">
            <v>-23129.38</v>
          </cell>
          <cell r="U203" t="str">
            <v>234-4000-10</v>
          </cell>
          <cell r="V203">
            <v>12448.67</v>
          </cell>
          <cell r="W203" t="str">
            <v>210-8169-10</v>
          </cell>
          <cell r="X203">
            <v>-62500</v>
          </cell>
        </row>
        <row r="204">
          <cell r="A204" t="str">
            <v>235-4019-10</v>
          </cell>
          <cell r="B204">
            <v>-213365</v>
          </cell>
          <cell r="C204" t="str">
            <v>232-4200-10</v>
          </cell>
          <cell r="D204">
            <v>-1402.46</v>
          </cell>
          <cell r="E204" t="str">
            <v>235-4010-10</v>
          </cell>
          <cell r="F204">
            <v>-379296.82</v>
          </cell>
          <cell r="G204" t="str">
            <v>235-4000-10</v>
          </cell>
          <cell r="H204">
            <v>-1012266.16</v>
          </cell>
          <cell r="I204" t="str">
            <v>235-4017-10</v>
          </cell>
          <cell r="J204">
            <v>-933682.33</v>
          </cell>
          <cell r="K204" t="str">
            <v>235-4010-10</v>
          </cell>
          <cell r="L204">
            <v>-314812.2</v>
          </cell>
          <cell r="M204" t="str">
            <v>232-4400-10</v>
          </cell>
          <cell r="N204">
            <v>-395.34</v>
          </cell>
          <cell r="O204" t="str">
            <v>232-4200-10</v>
          </cell>
          <cell r="P204">
            <v>-1885.76</v>
          </cell>
          <cell r="Q204" t="str">
            <v>231-4000-10</v>
          </cell>
          <cell r="R204">
            <v>-52441.54</v>
          </cell>
          <cell r="S204" t="str">
            <v>232-4015-10</v>
          </cell>
          <cell r="T204">
            <v>-16325.93</v>
          </cell>
          <cell r="U204" t="str">
            <v>234-4010-10</v>
          </cell>
          <cell r="V204">
            <v>0</v>
          </cell>
          <cell r="W204" t="str">
            <v>230-4000-10</v>
          </cell>
          <cell r="X204">
            <v>-25099.45</v>
          </cell>
        </row>
        <row r="205">
          <cell r="A205" t="str">
            <v>235-4020-10</v>
          </cell>
          <cell r="B205">
            <v>-557674.73</v>
          </cell>
          <cell r="C205" t="str">
            <v>232-4300-10</v>
          </cell>
          <cell r="D205">
            <v>-4113.8900000000003</v>
          </cell>
          <cell r="E205" t="str">
            <v>235-4015-10</v>
          </cell>
          <cell r="F205">
            <v>-437047.67</v>
          </cell>
          <cell r="G205" t="str">
            <v>235-4001-10</v>
          </cell>
          <cell r="H205">
            <v>-1606271.52</v>
          </cell>
          <cell r="I205" t="str">
            <v>235-4018-10</v>
          </cell>
          <cell r="J205">
            <v>1374816</v>
          </cell>
          <cell r="K205" t="str">
            <v>235-4015-10</v>
          </cell>
          <cell r="L205">
            <v>-395621.03</v>
          </cell>
          <cell r="M205" t="str">
            <v>234-4000-10</v>
          </cell>
          <cell r="N205">
            <v>-91138</v>
          </cell>
          <cell r="O205" t="str">
            <v>232-4300-10</v>
          </cell>
          <cell r="P205">
            <v>-5244.18</v>
          </cell>
          <cell r="Q205" t="str">
            <v>231-4010-10</v>
          </cell>
          <cell r="R205">
            <v>-4027.32</v>
          </cell>
          <cell r="S205" t="str">
            <v>232-4020-10</v>
          </cell>
          <cell r="T205">
            <v>-18722.439999999999</v>
          </cell>
          <cell r="U205" t="str">
            <v>235-4000-10</v>
          </cell>
          <cell r="V205">
            <v>-974216.31</v>
          </cell>
          <cell r="W205" t="str">
            <v>230-4010-10</v>
          </cell>
          <cell r="X205">
            <v>-1372.11</v>
          </cell>
        </row>
        <row r="206">
          <cell r="A206" t="str">
            <v>235-4100-10</v>
          </cell>
          <cell r="B206">
            <v>-184306.78</v>
          </cell>
          <cell r="C206" t="str">
            <v>232-4310-10</v>
          </cell>
          <cell r="D206">
            <v>-8.7100000000000009</v>
          </cell>
          <cell r="E206" t="str">
            <v>235-4016-10</v>
          </cell>
          <cell r="F206">
            <v>26637</v>
          </cell>
          <cell r="G206" t="str">
            <v>235-4002-10</v>
          </cell>
          <cell r="H206">
            <v>761236</v>
          </cell>
          <cell r="I206" t="str">
            <v>235-4019-10</v>
          </cell>
          <cell r="J206">
            <v>-335375</v>
          </cell>
          <cell r="K206" t="str">
            <v>235-4016-10</v>
          </cell>
          <cell r="L206">
            <v>-68785</v>
          </cell>
          <cell r="M206" t="str">
            <v>234-4010-10</v>
          </cell>
          <cell r="N206">
            <v>-24927</v>
          </cell>
          <cell r="O206" t="str">
            <v>232-4310-10</v>
          </cell>
          <cell r="P206">
            <v>-10.69</v>
          </cell>
          <cell r="Q206" t="str">
            <v>231-4015-10</v>
          </cell>
          <cell r="R206">
            <v>-1961.8</v>
          </cell>
          <cell r="S206" t="str">
            <v>232-4100-10</v>
          </cell>
          <cell r="T206">
            <v>-5659.07</v>
          </cell>
          <cell r="U206" t="str">
            <v>235-4001-10</v>
          </cell>
          <cell r="V206">
            <v>-1731239.46</v>
          </cell>
          <cell r="W206" t="str">
            <v>230-4015-10</v>
          </cell>
          <cell r="X206">
            <v>-375.42</v>
          </cell>
        </row>
        <row r="207">
          <cell r="A207" t="str">
            <v>235-4300-10</v>
          </cell>
          <cell r="B207">
            <v>-1366.58</v>
          </cell>
          <cell r="C207" t="str">
            <v>232-4400-10</v>
          </cell>
          <cell r="D207">
            <v>-527.48</v>
          </cell>
          <cell r="E207" t="str">
            <v>235-4017-10</v>
          </cell>
          <cell r="F207">
            <v>-647269.26</v>
          </cell>
          <cell r="G207" t="str">
            <v>235-4010-10</v>
          </cell>
          <cell r="H207">
            <v>-290303.88</v>
          </cell>
          <cell r="I207" t="str">
            <v>235-4020-10</v>
          </cell>
          <cell r="J207">
            <v>-382728.82</v>
          </cell>
          <cell r="K207" t="str">
            <v>235-4017-10</v>
          </cell>
          <cell r="L207">
            <v>-669799.46</v>
          </cell>
          <cell r="M207" t="str">
            <v>235-4000-10</v>
          </cell>
          <cell r="N207">
            <v>-1374297.27</v>
          </cell>
          <cell r="O207" t="str">
            <v>232-4400-10</v>
          </cell>
          <cell r="P207">
            <v>-394.16</v>
          </cell>
          <cell r="Q207" t="str">
            <v>231-4020-10</v>
          </cell>
          <cell r="R207">
            <v>-641.94000000000005</v>
          </cell>
          <cell r="S207" t="str">
            <v>232-4200-10</v>
          </cell>
          <cell r="T207">
            <v>-1938.05</v>
          </cell>
          <cell r="U207" t="str">
            <v>235-4002-10</v>
          </cell>
          <cell r="V207">
            <v>313519</v>
          </cell>
          <cell r="W207" t="str">
            <v>230-4020-10</v>
          </cell>
          <cell r="X207">
            <v>-120.99</v>
          </cell>
        </row>
        <row r="208">
          <cell r="A208" t="str">
            <v>235-4400-10</v>
          </cell>
          <cell r="B208">
            <v>-9054.77</v>
          </cell>
          <cell r="C208" t="str">
            <v>233-4000-10</v>
          </cell>
          <cell r="D208">
            <v>-0.01</v>
          </cell>
          <cell r="E208" t="str">
            <v>235-4019-10</v>
          </cell>
          <cell r="F208">
            <v>4974</v>
          </cell>
          <cell r="G208" t="str">
            <v>235-4015-10</v>
          </cell>
          <cell r="H208">
            <v>-271039.99</v>
          </cell>
          <cell r="I208" t="str">
            <v>235-4100-10</v>
          </cell>
          <cell r="J208">
            <v>-202671.92</v>
          </cell>
          <cell r="K208" t="str">
            <v>235-4018-10</v>
          </cell>
          <cell r="L208">
            <v>0.01</v>
          </cell>
          <cell r="M208" t="str">
            <v>235-4001-10</v>
          </cell>
          <cell r="N208">
            <v>-1199303.27</v>
          </cell>
          <cell r="O208" t="str">
            <v>235-4000-10</v>
          </cell>
          <cell r="P208">
            <v>-2107825.48</v>
          </cell>
          <cell r="Q208" t="str">
            <v>231-4100-10</v>
          </cell>
          <cell r="R208">
            <v>-1538.1</v>
          </cell>
          <cell r="S208" t="str">
            <v>232-4300-10</v>
          </cell>
          <cell r="T208">
            <v>-5247.07</v>
          </cell>
          <cell r="U208" t="str">
            <v>235-4010-10</v>
          </cell>
          <cell r="V208">
            <v>-268115.59999999998</v>
          </cell>
          <cell r="W208" t="str">
            <v>230-4200-10</v>
          </cell>
          <cell r="X208">
            <v>-1</v>
          </cell>
        </row>
        <row r="209">
          <cell r="A209" t="str">
            <v>235-4500-10</v>
          </cell>
          <cell r="B209">
            <v>-5408.73</v>
          </cell>
          <cell r="C209" t="str">
            <v>233-4010-10</v>
          </cell>
          <cell r="D209">
            <v>-0.01</v>
          </cell>
          <cell r="E209" t="str">
            <v>235-4020-10</v>
          </cell>
          <cell r="F209">
            <v>-517093.51</v>
          </cell>
          <cell r="G209" t="str">
            <v>235-4016-10</v>
          </cell>
          <cell r="H209">
            <v>106840</v>
          </cell>
          <cell r="I209" t="str">
            <v>235-4300-10</v>
          </cell>
          <cell r="J209">
            <v>-1162.22</v>
          </cell>
          <cell r="K209" t="str">
            <v>235-4019-10</v>
          </cell>
          <cell r="L209">
            <v>198556</v>
          </cell>
          <cell r="M209" t="str">
            <v>235-4002-10</v>
          </cell>
          <cell r="N209">
            <v>-357823</v>
          </cell>
          <cell r="O209" t="str">
            <v>235-4001-10</v>
          </cell>
          <cell r="P209">
            <v>-888979.19</v>
          </cell>
          <cell r="Q209" t="str">
            <v>231-4200-10</v>
          </cell>
          <cell r="R209">
            <v>-1041.4000000000001</v>
          </cell>
          <cell r="S209" t="str">
            <v>232-4310-10</v>
          </cell>
          <cell r="T209">
            <v>-9</v>
          </cell>
          <cell r="U209" t="str">
            <v>235-4015-10</v>
          </cell>
          <cell r="V209">
            <v>-284499.89</v>
          </cell>
          <cell r="W209" t="str">
            <v>230-4300-10</v>
          </cell>
          <cell r="X209">
            <v>-36.700000000000003</v>
          </cell>
        </row>
        <row r="210">
          <cell r="A210" t="str">
            <v>235-4502-10</v>
          </cell>
          <cell r="B210">
            <v>-161.34</v>
          </cell>
          <cell r="C210" t="str">
            <v>233-4015-10</v>
          </cell>
          <cell r="D210">
            <v>0.01</v>
          </cell>
          <cell r="E210" t="str">
            <v>235-4100-10</v>
          </cell>
          <cell r="F210">
            <v>-167830.34</v>
          </cell>
          <cell r="G210" t="str">
            <v>235-4017-10</v>
          </cell>
          <cell r="H210">
            <v>-586680.19999999995</v>
          </cell>
          <cell r="I210" t="str">
            <v>235-4400-10</v>
          </cell>
          <cell r="J210">
            <v>-8236.69</v>
          </cell>
          <cell r="K210" t="str">
            <v>235-4020-10</v>
          </cell>
          <cell r="L210">
            <v>-505638.76</v>
          </cell>
          <cell r="M210" t="str">
            <v>235-4010-10</v>
          </cell>
          <cell r="N210">
            <v>-391504.8</v>
          </cell>
          <cell r="O210" t="str">
            <v>235-4002-10</v>
          </cell>
          <cell r="P210">
            <v>-996978</v>
          </cell>
          <cell r="Q210" t="str">
            <v>231-4300-10</v>
          </cell>
          <cell r="R210">
            <v>-1823.4</v>
          </cell>
          <cell r="S210" t="str">
            <v>232-4400-10</v>
          </cell>
          <cell r="T210">
            <v>-391.54</v>
          </cell>
          <cell r="U210" t="str">
            <v>235-4016-10</v>
          </cell>
          <cell r="V210">
            <v>44003</v>
          </cell>
          <cell r="W210" t="str">
            <v>230-4401-10</v>
          </cell>
          <cell r="X210">
            <v>27006</v>
          </cell>
        </row>
        <row r="211">
          <cell r="A211" t="str">
            <v>235-4504-10</v>
          </cell>
          <cell r="B211">
            <v>-20801.03</v>
          </cell>
          <cell r="C211" t="str">
            <v>233-4020-10</v>
          </cell>
          <cell r="D211">
            <v>0.01</v>
          </cell>
          <cell r="E211" t="str">
            <v>235-4202-10</v>
          </cell>
          <cell r="F211">
            <v>-109.52</v>
          </cell>
          <cell r="G211" t="str">
            <v>235-4018-10</v>
          </cell>
          <cell r="H211">
            <v>639165</v>
          </cell>
          <cell r="I211" t="str">
            <v>235-4500-10</v>
          </cell>
          <cell r="J211">
            <v>-3306.45</v>
          </cell>
          <cell r="K211" t="str">
            <v>235-4100-10</v>
          </cell>
          <cell r="L211">
            <v>-174706.55</v>
          </cell>
          <cell r="M211" t="str">
            <v>235-4015-10</v>
          </cell>
          <cell r="N211">
            <v>-426223.65</v>
          </cell>
          <cell r="O211" t="str">
            <v>235-4010-10</v>
          </cell>
          <cell r="P211">
            <v>-515696.28</v>
          </cell>
          <cell r="Q211" t="str">
            <v>231-4400-10</v>
          </cell>
          <cell r="R211">
            <v>-120.4</v>
          </cell>
          <cell r="S211" t="str">
            <v>234-4000-10</v>
          </cell>
          <cell r="T211">
            <v>61363.67</v>
          </cell>
          <cell r="U211" t="str">
            <v>235-4017-10</v>
          </cell>
          <cell r="V211">
            <v>-541202.61</v>
          </cell>
          <cell r="W211" t="str">
            <v>231-4000-10</v>
          </cell>
          <cell r="X211">
            <v>-48924.09</v>
          </cell>
        </row>
        <row r="212">
          <cell r="A212" t="str">
            <v>235-4505-10</v>
          </cell>
          <cell r="B212">
            <v>-424.81</v>
          </cell>
          <cell r="C212" t="str">
            <v>233-4100-10</v>
          </cell>
          <cell r="D212">
            <v>0.01</v>
          </cell>
          <cell r="E212" t="str">
            <v>235-4300-10</v>
          </cell>
          <cell r="F212">
            <v>-1293.44</v>
          </cell>
          <cell r="G212" t="str">
            <v>235-4019-10</v>
          </cell>
          <cell r="H212">
            <v>153878</v>
          </cell>
          <cell r="I212" t="str">
            <v>235-4501-10</v>
          </cell>
          <cell r="J212">
            <v>-354.56</v>
          </cell>
          <cell r="K212" t="str">
            <v>235-4300-10</v>
          </cell>
          <cell r="L212">
            <v>-1406.92</v>
          </cell>
          <cell r="M212" t="str">
            <v>235-4016-10</v>
          </cell>
          <cell r="N212">
            <v>-50221</v>
          </cell>
          <cell r="O212" t="str">
            <v>235-4015-10</v>
          </cell>
          <cell r="P212">
            <v>-620330.05000000005</v>
          </cell>
          <cell r="Q212" t="str">
            <v>232-4000-10</v>
          </cell>
          <cell r="R212">
            <v>-67187.34</v>
          </cell>
          <cell r="S212" t="str">
            <v>234-4010-10</v>
          </cell>
          <cell r="T212">
            <v>0</v>
          </cell>
          <cell r="U212" t="str">
            <v>235-4018-10</v>
          </cell>
          <cell r="V212">
            <v>333206</v>
          </cell>
          <cell r="W212" t="str">
            <v>231-4010-10</v>
          </cell>
          <cell r="X212">
            <v>-3789.11</v>
          </cell>
        </row>
        <row r="213">
          <cell r="A213" t="str">
            <v>235-4530-10</v>
          </cell>
          <cell r="B213">
            <v>-6138.74</v>
          </cell>
          <cell r="C213" t="str">
            <v>233-4200-10</v>
          </cell>
          <cell r="D213">
            <v>-0.01</v>
          </cell>
          <cell r="E213" t="str">
            <v>235-4400-10</v>
          </cell>
          <cell r="F213">
            <v>-9241.89</v>
          </cell>
          <cell r="G213" t="str">
            <v>235-4020-10</v>
          </cell>
          <cell r="H213">
            <v>-389122.71</v>
          </cell>
          <cell r="I213" t="str">
            <v>235-4502-10</v>
          </cell>
          <cell r="J213">
            <v>-823.84</v>
          </cell>
          <cell r="K213" t="str">
            <v>235-4400-10</v>
          </cell>
          <cell r="L213">
            <v>-10031.66</v>
          </cell>
          <cell r="M213" t="str">
            <v>235-4017-10</v>
          </cell>
          <cell r="N213">
            <v>-421738.95</v>
          </cell>
          <cell r="O213" t="str">
            <v>235-4016-10</v>
          </cell>
          <cell r="P213">
            <v>-139927</v>
          </cell>
          <cell r="Q213" t="str">
            <v>232-4010-10</v>
          </cell>
          <cell r="R213">
            <v>-25804.41</v>
          </cell>
          <cell r="S213" t="str">
            <v>235-4000-10</v>
          </cell>
          <cell r="T213">
            <v>-1225660.1000000001</v>
          </cell>
          <cell r="U213" t="str">
            <v>235-4019-10</v>
          </cell>
          <cell r="V213">
            <v>-360408</v>
          </cell>
          <cell r="W213" t="str">
            <v>231-4015-10</v>
          </cell>
          <cell r="X213">
            <v>-1923.41</v>
          </cell>
        </row>
        <row r="214">
          <cell r="A214" t="str">
            <v>235-4610-10</v>
          </cell>
          <cell r="B214">
            <v>-424.4</v>
          </cell>
          <cell r="C214" t="str">
            <v>233-4300-10</v>
          </cell>
          <cell r="D214">
            <v>-0.01</v>
          </cell>
          <cell r="E214" t="str">
            <v>235-4500-10</v>
          </cell>
          <cell r="F214">
            <v>-8763.1299999999992</v>
          </cell>
          <cell r="G214" t="str">
            <v>235-4100-10</v>
          </cell>
          <cell r="H214">
            <v>-191744.44</v>
          </cell>
          <cell r="I214" t="str">
            <v>235-4504-10</v>
          </cell>
          <cell r="J214">
            <v>-12341.82</v>
          </cell>
          <cell r="K214" t="str">
            <v>235-4500-10</v>
          </cell>
          <cell r="L214">
            <v>-8967.2199999999993</v>
          </cell>
          <cell r="M214" t="str">
            <v>235-4018-10</v>
          </cell>
          <cell r="N214">
            <v>-0.04</v>
          </cell>
          <cell r="O214" t="str">
            <v>235-4017-10</v>
          </cell>
          <cell r="P214">
            <v>-517931.18</v>
          </cell>
          <cell r="Q214" t="str">
            <v>232-4015-10</v>
          </cell>
          <cell r="R214">
            <v>-15586.57</v>
          </cell>
          <cell r="S214" t="str">
            <v>235-4001-10</v>
          </cell>
          <cell r="T214">
            <v>-1585291.95</v>
          </cell>
          <cell r="U214" t="str">
            <v>235-4020-10</v>
          </cell>
          <cell r="V214">
            <v>-356307.9</v>
          </cell>
          <cell r="W214" t="str">
            <v>231-4020-10</v>
          </cell>
          <cell r="X214">
            <v>-636.63</v>
          </cell>
        </row>
        <row r="215">
          <cell r="A215" t="str">
            <v>235-5000-10</v>
          </cell>
          <cell r="B215">
            <v>5953321.6299999999</v>
          </cell>
          <cell r="C215" t="str">
            <v>233-4400-10</v>
          </cell>
          <cell r="D215">
            <v>-0.01</v>
          </cell>
          <cell r="E215" t="str">
            <v>235-4502-10</v>
          </cell>
          <cell r="F215">
            <v>-1146.52</v>
          </cell>
          <cell r="G215" t="str">
            <v>235-4300-10</v>
          </cell>
          <cell r="H215">
            <v>-1130.69</v>
          </cell>
          <cell r="I215" t="str">
            <v>235-4505-10</v>
          </cell>
          <cell r="J215">
            <v>-278.88</v>
          </cell>
          <cell r="K215" t="str">
            <v>235-4502-10</v>
          </cell>
          <cell r="L215">
            <v>-927.34</v>
          </cell>
          <cell r="M215" t="str">
            <v>235-4019-10</v>
          </cell>
          <cell r="N215">
            <v>276127</v>
          </cell>
          <cell r="O215" t="str">
            <v>235-4018-10</v>
          </cell>
          <cell r="P215">
            <v>668557</v>
          </cell>
          <cell r="Q215" t="str">
            <v>232-4020-10</v>
          </cell>
          <cell r="R215">
            <v>-17472.52</v>
          </cell>
          <cell r="S215" t="str">
            <v>235-4002-10</v>
          </cell>
          <cell r="T215">
            <v>941633</v>
          </cell>
          <cell r="U215" t="str">
            <v>235-4100-10</v>
          </cell>
          <cell r="V215">
            <v>-130060.15</v>
          </cell>
          <cell r="W215" t="str">
            <v>231-4100-10</v>
          </cell>
          <cell r="X215">
            <v>-1488.5</v>
          </cell>
        </row>
        <row r="216">
          <cell r="A216" t="str">
            <v>235-5002-10</v>
          </cell>
          <cell r="B216">
            <v>-342346</v>
          </cell>
          <cell r="C216" t="str">
            <v>234-4000-10</v>
          </cell>
          <cell r="D216">
            <v>61846</v>
          </cell>
          <cell r="E216" t="str">
            <v>235-4504-10</v>
          </cell>
          <cell r="F216">
            <v>-12341.82</v>
          </cell>
          <cell r="G216" t="str">
            <v>235-4400-10</v>
          </cell>
          <cell r="H216">
            <v>-7056.73</v>
          </cell>
          <cell r="I216" t="str">
            <v>235-4530-10</v>
          </cell>
          <cell r="J216">
            <v>-7789.78</v>
          </cell>
          <cell r="K216" t="str">
            <v>235-4504-10</v>
          </cell>
          <cell r="L216">
            <v>-12341.82</v>
          </cell>
          <cell r="M216" t="str">
            <v>235-4020-10</v>
          </cell>
          <cell r="N216">
            <v>-525087.94999999995</v>
          </cell>
          <cell r="O216" t="str">
            <v>235-4019-10</v>
          </cell>
          <cell r="P216">
            <v>-95450</v>
          </cell>
          <cell r="Q216" t="str">
            <v>232-4100-10</v>
          </cell>
          <cell r="R216">
            <v>-5905.98</v>
          </cell>
          <cell r="S216" t="str">
            <v>235-4010-10</v>
          </cell>
          <cell r="T216">
            <v>-336807.96</v>
          </cell>
          <cell r="U216" t="str">
            <v>235-4300-10</v>
          </cell>
          <cell r="V216">
            <v>-1243.58</v>
          </cell>
          <cell r="W216" t="str">
            <v>231-4200-10</v>
          </cell>
          <cell r="X216">
            <v>-1007.81</v>
          </cell>
        </row>
        <row r="217">
          <cell r="A217" t="str">
            <v>235-5003-10</v>
          </cell>
          <cell r="B217">
            <v>1410489.75</v>
          </cell>
          <cell r="C217" t="str">
            <v>234-4010-10</v>
          </cell>
          <cell r="D217">
            <v>34748</v>
          </cell>
          <cell r="E217" t="str">
            <v>235-4505-10</v>
          </cell>
          <cell r="F217">
            <v>-349.8</v>
          </cell>
          <cell r="G217" t="str">
            <v>235-4500-10</v>
          </cell>
          <cell r="H217">
            <v>-2171.54</v>
          </cell>
          <cell r="I217" t="str">
            <v>235-4540-10</v>
          </cell>
          <cell r="J217">
            <v>-140.29</v>
          </cell>
          <cell r="K217" t="str">
            <v>235-4505-10</v>
          </cell>
          <cell r="L217">
            <v>-364.33</v>
          </cell>
          <cell r="M217" t="str">
            <v>235-4100-10</v>
          </cell>
          <cell r="N217">
            <v>-180357.73</v>
          </cell>
          <cell r="O217" t="str">
            <v>235-4020-10</v>
          </cell>
          <cell r="P217">
            <v>-739497.3</v>
          </cell>
          <cell r="Q217" t="str">
            <v>232-4200-10</v>
          </cell>
          <cell r="R217">
            <v>-1859.09</v>
          </cell>
          <cell r="S217" t="str">
            <v>235-4015-10</v>
          </cell>
          <cell r="T217">
            <v>-305083.63</v>
          </cell>
          <cell r="U217" t="str">
            <v>235-4320-10</v>
          </cell>
          <cell r="V217">
            <v>-34.61</v>
          </cell>
          <cell r="W217" t="str">
            <v>231-4300-10</v>
          </cell>
          <cell r="X217">
            <v>-1766.71</v>
          </cell>
        </row>
        <row r="218">
          <cell r="A218" t="str">
            <v>236-4000-10</v>
          </cell>
          <cell r="B218">
            <v>-372726.74</v>
          </cell>
          <cell r="C218" t="str">
            <v>235-4000-10</v>
          </cell>
          <cell r="D218">
            <v>-1539811.26</v>
          </cell>
          <cell r="E218" t="str">
            <v>235-4530-10</v>
          </cell>
          <cell r="F218">
            <v>-6261.54</v>
          </cell>
          <cell r="G218" t="str">
            <v>235-4501-10</v>
          </cell>
          <cell r="H218">
            <v>-10137.620000000001</v>
          </cell>
          <cell r="I218" t="str">
            <v>235-5000-10</v>
          </cell>
          <cell r="J218">
            <v>5818214.5899999999</v>
          </cell>
          <cell r="K218" t="str">
            <v>235-4530-10</v>
          </cell>
          <cell r="L218">
            <v>-10785.61</v>
          </cell>
          <cell r="M218" t="str">
            <v>235-4300-10</v>
          </cell>
          <cell r="N218">
            <v>-1666.96</v>
          </cell>
          <cell r="O218" t="str">
            <v>235-4100-10</v>
          </cell>
          <cell r="P218">
            <v>-242823.43</v>
          </cell>
          <cell r="Q218" t="str">
            <v>232-4300-10</v>
          </cell>
          <cell r="R218">
            <v>-5239.91</v>
          </cell>
          <cell r="S218" t="str">
            <v>235-4016-10</v>
          </cell>
          <cell r="T218">
            <v>132159</v>
          </cell>
          <cell r="U218" t="str">
            <v>235-4400-10</v>
          </cell>
          <cell r="V218">
            <v>-7407.66</v>
          </cell>
          <cell r="W218" t="str">
            <v>231-4400-10</v>
          </cell>
          <cell r="X218">
            <v>-117.18</v>
          </cell>
        </row>
        <row r="219">
          <cell r="A219" t="str">
            <v>236-4010-10</v>
          </cell>
          <cell r="B219">
            <v>-29051.29</v>
          </cell>
          <cell r="C219" t="str">
            <v>235-4001-10</v>
          </cell>
          <cell r="D219">
            <v>-1513147.37</v>
          </cell>
          <cell r="E219" t="str">
            <v>235-4540-10</v>
          </cell>
          <cell r="F219">
            <v>-267.55</v>
          </cell>
          <cell r="G219" t="str">
            <v>235-4502-10</v>
          </cell>
          <cell r="H219">
            <v>-823.84</v>
          </cell>
          <cell r="I219" t="str">
            <v>235-5001-10</v>
          </cell>
          <cell r="J219">
            <v>9823.2099999999991</v>
          </cell>
          <cell r="K219" t="str">
            <v>235-4540-10</v>
          </cell>
          <cell r="L219">
            <v>-115.95</v>
          </cell>
          <cell r="M219" t="str">
            <v>235-4400-10</v>
          </cell>
          <cell r="N219">
            <v>-10309.049999999999</v>
          </cell>
          <cell r="O219" t="str">
            <v>235-4300-10</v>
          </cell>
          <cell r="P219">
            <v>-2093.84</v>
          </cell>
          <cell r="Q219" t="str">
            <v>232-4310-10</v>
          </cell>
          <cell r="R219">
            <v>-10.8</v>
          </cell>
          <cell r="S219" t="str">
            <v>235-4017-10</v>
          </cell>
          <cell r="T219">
            <v>-269005.01</v>
          </cell>
          <cell r="U219" t="str">
            <v>235-4500-10</v>
          </cell>
          <cell r="V219">
            <v>-3402.68</v>
          </cell>
          <cell r="W219" t="str">
            <v>232-4000-10</v>
          </cell>
          <cell r="X219">
            <v>-51378.95</v>
          </cell>
        </row>
        <row r="220">
          <cell r="A220" t="str">
            <v>236-4015-10</v>
          </cell>
          <cell r="B220">
            <v>-16459.72</v>
          </cell>
          <cell r="C220" t="str">
            <v>235-4002-10</v>
          </cell>
          <cell r="D220">
            <v>12969</v>
          </cell>
          <cell r="E220" t="str">
            <v>235-4610-10</v>
          </cell>
          <cell r="F220">
            <v>-11184.73</v>
          </cell>
          <cell r="G220" t="str">
            <v>235-4504-10</v>
          </cell>
          <cell r="H220">
            <v>-12364.17</v>
          </cell>
          <cell r="I220" t="str">
            <v>235-5002-10</v>
          </cell>
          <cell r="J220">
            <v>-2476478.61</v>
          </cell>
          <cell r="K220" t="str">
            <v>235-5000-10</v>
          </cell>
          <cell r="L220">
            <v>4939170.71</v>
          </cell>
          <cell r="M220" t="str">
            <v>235-4500-10</v>
          </cell>
          <cell r="N220">
            <v>-5682.52</v>
          </cell>
          <cell r="O220" t="str">
            <v>235-4400-10</v>
          </cell>
          <cell r="P220">
            <v>-13610.02</v>
          </cell>
          <cell r="Q220" t="str">
            <v>232-4400-10</v>
          </cell>
          <cell r="R220">
            <v>-394.15</v>
          </cell>
          <cell r="S220" t="str">
            <v>235-4018-10</v>
          </cell>
          <cell r="T220">
            <v>0.01</v>
          </cell>
          <cell r="U220" t="str">
            <v>235-4502-10</v>
          </cell>
          <cell r="V220">
            <v>-841.09</v>
          </cell>
          <cell r="W220" t="str">
            <v>232-4010-10</v>
          </cell>
          <cell r="X220">
            <v>-22445.74</v>
          </cell>
        </row>
        <row r="221">
          <cell r="A221" t="str">
            <v>236-4020-10</v>
          </cell>
          <cell r="B221">
            <v>-4795.42</v>
          </cell>
          <cell r="C221" t="str">
            <v>235-4010-10</v>
          </cell>
          <cell r="D221">
            <v>-402592.57</v>
          </cell>
          <cell r="E221" t="str">
            <v>235-5000-10</v>
          </cell>
          <cell r="F221">
            <v>4632722.99</v>
          </cell>
          <cell r="G221" t="str">
            <v>235-4505-10</v>
          </cell>
          <cell r="H221">
            <v>-278.3</v>
          </cell>
          <cell r="I221" t="str">
            <v>235-5003-10</v>
          </cell>
          <cell r="J221">
            <v>1026663.03</v>
          </cell>
          <cell r="K221" t="str">
            <v>235-5001-10</v>
          </cell>
          <cell r="L221">
            <v>30912.26</v>
          </cell>
          <cell r="M221" t="str">
            <v>235-4501-10</v>
          </cell>
          <cell r="N221">
            <v>-54.38</v>
          </cell>
          <cell r="O221" t="str">
            <v>235-4500-10</v>
          </cell>
          <cell r="P221">
            <v>-5490.57</v>
          </cell>
          <cell r="Q221" t="str">
            <v>234-4000-10</v>
          </cell>
          <cell r="R221">
            <v>134083.34</v>
          </cell>
          <cell r="S221" t="str">
            <v>235-4019-10</v>
          </cell>
          <cell r="T221">
            <v>-148965</v>
          </cell>
          <cell r="U221" t="str">
            <v>235-4504-10</v>
          </cell>
          <cell r="V221">
            <v>-12341.82</v>
          </cell>
          <cell r="W221" t="str">
            <v>232-4015-10</v>
          </cell>
          <cell r="X221">
            <v>-15541.65</v>
          </cell>
        </row>
        <row r="222">
          <cell r="A222" t="str">
            <v>236-4100-10</v>
          </cell>
          <cell r="B222">
            <v>-12537.87</v>
          </cell>
          <cell r="C222" t="str">
            <v>235-4015-10</v>
          </cell>
          <cell r="D222">
            <v>-411185.95</v>
          </cell>
          <cell r="E222" t="str">
            <v>235-5002-10</v>
          </cell>
          <cell r="F222">
            <v>-332961</v>
          </cell>
          <cell r="G222" t="str">
            <v>235-4530-10</v>
          </cell>
          <cell r="H222">
            <v>-6827.5</v>
          </cell>
          <cell r="I222" t="str">
            <v>236-4000-10</v>
          </cell>
          <cell r="J222">
            <v>-353043.93</v>
          </cell>
          <cell r="K222" t="str">
            <v>235-5002-10</v>
          </cell>
          <cell r="L222">
            <v>-396757.01</v>
          </cell>
          <cell r="M222" t="str">
            <v>235-4502-10</v>
          </cell>
          <cell r="N222">
            <v>-841.09</v>
          </cell>
          <cell r="O222" t="str">
            <v>235-4501-10</v>
          </cell>
          <cell r="P222">
            <v>-36.090000000000003</v>
          </cell>
          <cell r="Q222" t="str">
            <v>234-4010-10</v>
          </cell>
          <cell r="R222">
            <v>0.01</v>
          </cell>
          <cell r="S222" t="str">
            <v>235-4020-10</v>
          </cell>
          <cell r="T222">
            <v>-419170.96</v>
          </cell>
          <cell r="U222" t="str">
            <v>235-4505-10</v>
          </cell>
          <cell r="V222">
            <v>-324.87</v>
          </cell>
          <cell r="W222" t="str">
            <v>232-4020-10</v>
          </cell>
          <cell r="X222">
            <v>-17481.8</v>
          </cell>
        </row>
        <row r="223">
          <cell r="A223" t="str">
            <v>236-4200-10</v>
          </cell>
          <cell r="B223">
            <v>-7043.46</v>
          </cell>
          <cell r="C223" t="str">
            <v>235-4016-10</v>
          </cell>
          <cell r="D223">
            <v>1820</v>
          </cell>
          <cell r="E223" t="str">
            <v>235-5003-10</v>
          </cell>
          <cell r="F223">
            <v>1885006.6</v>
          </cell>
          <cell r="G223" t="str">
            <v>235-5000-10</v>
          </cell>
          <cell r="H223">
            <v>3540099.05</v>
          </cell>
          <cell r="I223" t="str">
            <v>236-4010-10</v>
          </cell>
          <cell r="J223">
            <v>-28258.35</v>
          </cell>
          <cell r="K223" t="str">
            <v>235-5003-10</v>
          </cell>
          <cell r="L223">
            <v>1155562.3500000001</v>
          </cell>
          <cell r="M223" t="str">
            <v>235-4504-10</v>
          </cell>
          <cell r="N223">
            <v>-12341.82</v>
          </cell>
          <cell r="O223" t="str">
            <v>235-4502-10</v>
          </cell>
          <cell r="P223">
            <v>-841.09</v>
          </cell>
          <cell r="Q223" t="str">
            <v>235-4000-10</v>
          </cell>
          <cell r="R223">
            <v>-1973226.91</v>
          </cell>
          <cell r="S223" t="str">
            <v>235-4100-10</v>
          </cell>
          <cell r="T223">
            <v>-145096.17000000001</v>
          </cell>
          <cell r="U223" t="str">
            <v>235-4530-10</v>
          </cell>
          <cell r="V223">
            <v>-16045.78</v>
          </cell>
          <cell r="W223" t="str">
            <v>232-4100-10</v>
          </cell>
          <cell r="X223">
            <v>-4927.18</v>
          </cell>
        </row>
        <row r="224">
          <cell r="A224" t="str">
            <v>236-4300-10</v>
          </cell>
          <cell r="B224">
            <v>-10266.83</v>
          </cell>
          <cell r="C224" t="str">
            <v>235-4017-10</v>
          </cell>
          <cell r="D224">
            <v>-622085.24</v>
          </cell>
          <cell r="E224" t="str">
            <v>235-5004-10</v>
          </cell>
          <cell r="F224">
            <v>-491707</v>
          </cell>
          <cell r="G224" t="str">
            <v>235-5001-10</v>
          </cell>
          <cell r="H224">
            <v>14008.22</v>
          </cell>
          <cell r="I224" t="str">
            <v>236-4015-10</v>
          </cell>
          <cell r="J224">
            <v>-13932.76</v>
          </cell>
          <cell r="K224" t="str">
            <v>235-5004-10</v>
          </cell>
          <cell r="L224">
            <v>-193675.01</v>
          </cell>
          <cell r="M224" t="str">
            <v>235-4505-10</v>
          </cell>
          <cell r="N224">
            <v>-319.45999999999998</v>
          </cell>
          <cell r="O224" t="str">
            <v>235-4504-10</v>
          </cell>
          <cell r="P224">
            <v>-12341.82</v>
          </cell>
          <cell r="Q224" t="str">
            <v>235-4001-10</v>
          </cell>
          <cell r="R224">
            <v>-1088021.5900000001</v>
          </cell>
          <cell r="S224" t="str">
            <v>235-4300-10</v>
          </cell>
          <cell r="T224">
            <v>-1452.95</v>
          </cell>
          <cell r="U224" t="str">
            <v>235-4610-10</v>
          </cell>
          <cell r="V224">
            <v>-21161.94</v>
          </cell>
          <cell r="W224" t="str">
            <v>232-4200-10</v>
          </cell>
          <cell r="X224">
            <v>-1551.84</v>
          </cell>
        </row>
        <row r="225">
          <cell r="A225" t="str">
            <v>236-4400-10</v>
          </cell>
          <cell r="B225">
            <v>-1018.94</v>
          </cell>
          <cell r="C225" t="str">
            <v>235-4018-10</v>
          </cell>
          <cell r="D225">
            <v>504822.92</v>
          </cell>
          <cell r="E225" t="str">
            <v>236-4000-10</v>
          </cell>
          <cell r="F225">
            <v>-352184.1</v>
          </cell>
          <cell r="G225" t="str">
            <v>235-5002-10</v>
          </cell>
          <cell r="H225">
            <v>-1335491</v>
          </cell>
          <cell r="I225" t="str">
            <v>236-4020-10</v>
          </cell>
          <cell r="J225">
            <v>-4450.37</v>
          </cell>
          <cell r="K225" t="str">
            <v>236-4000-10</v>
          </cell>
          <cell r="L225">
            <v>-432483.07</v>
          </cell>
          <cell r="M225" t="str">
            <v>235-4530-10</v>
          </cell>
          <cell r="N225">
            <v>-11374.65</v>
          </cell>
          <cell r="O225" t="str">
            <v>235-4505-10</v>
          </cell>
          <cell r="P225">
            <v>-214.65</v>
          </cell>
          <cell r="Q225" t="str">
            <v>235-4002-10</v>
          </cell>
          <cell r="R225">
            <v>212683</v>
          </cell>
          <cell r="S225" t="str">
            <v>235-4320-10</v>
          </cell>
          <cell r="T225">
            <v>-33.369999999999997</v>
          </cell>
          <cell r="U225" t="str">
            <v>235-5000-10</v>
          </cell>
          <cell r="V225">
            <v>4488055.5</v>
          </cell>
          <cell r="W225" t="str">
            <v>232-4300-10</v>
          </cell>
          <cell r="X225">
            <v>-5239.97</v>
          </cell>
        </row>
        <row r="226">
          <cell r="A226" t="str">
            <v>237-4000-10</v>
          </cell>
          <cell r="B226">
            <v>-507225.52</v>
          </cell>
          <cell r="C226" t="str">
            <v>235-4019-10</v>
          </cell>
          <cell r="D226">
            <v>218911</v>
          </cell>
          <cell r="E226" t="str">
            <v>236-4010-10</v>
          </cell>
          <cell r="F226">
            <v>-26905.75</v>
          </cell>
          <cell r="G226" t="str">
            <v>235-5003-10</v>
          </cell>
          <cell r="H226">
            <v>510892.5</v>
          </cell>
          <cell r="I226" t="str">
            <v>236-4100-10</v>
          </cell>
          <cell r="J226">
            <v>-11062.8</v>
          </cell>
          <cell r="K226" t="str">
            <v>236-4010-10</v>
          </cell>
          <cell r="L226">
            <v>-34025.18</v>
          </cell>
          <cell r="M226" t="str">
            <v>235-5000-10</v>
          </cell>
          <cell r="N226">
            <v>6673313.1500000004</v>
          </cell>
          <cell r="O226" t="str">
            <v>235-4530-10</v>
          </cell>
          <cell r="P226">
            <v>-10373.81</v>
          </cell>
          <cell r="Q226" t="str">
            <v>235-4010-10</v>
          </cell>
          <cell r="R226">
            <v>-523203.45</v>
          </cell>
          <cell r="S226" t="str">
            <v>235-4400-10</v>
          </cell>
          <cell r="T226">
            <v>-8504.77</v>
          </cell>
          <cell r="U226" t="str">
            <v>235-5001-10</v>
          </cell>
          <cell r="V226">
            <v>11479.6</v>
          </cell>
          <cell r="W226" t="str">
            <v>232-4310-10</v>
          </cell>
          <cell r="X226">
            <v>-7.96</v>
          </cell>
        </row>
        <row r="227">
          <cell r="A227" t="str">
            <v>237-4010-10</v>
          </cell>
          <cell r="B227">
            <v>-180841.8</v>
          </cell>
          <cell r="C227" t="str">
            <v>235-4020-10</v>
          </cell>
          <cell r="D227">
            <v>-575114.49</v>
          </cell>
          <cell r="E227" t="str">
            <v>236-4015-10</v>
          </cell>
          <cell r="F227">
            <v>-15181.22</v>
          </cell>
          <cell r="G227" t="str">
            <v>235-5004-10</v>
          </cell>
          <cell r="H227">
            <v>-320580</v>
          </cell>
          <cell r="I227" t="str">
            <v>236-4200-10</v>
          </cell>
          <cell r="J227">
            <v>-6816.25</v>
          </cell>
          <cell r="K227" t="str">
            <v>236-4015-10</v>
          </cell>
          <cell r="L227">
            <v>-15183.17</v>
          </cell>
          <cell r="M227" t="str">
            <v>235-5002-10</v>
          </cell>
          <cell r="N227">
            <v>-1510126.05</v>
          </cell>
          <cell r="O227" t="str">
            <v>235-5000-10</v>
          </cell>
          <cell r="P227">
            <v>6268377.3600000003</v>
          </cell>
          <cell r="Q227" t="str">
            <v>235-4015-10</v>
          </cell>
          <cell r="R227">
            <v>-471473.86</v>
          </cell>
          <cell r="S227" t="str">
            <v>235-4500-10</v>
          </cell>
          <cell r="T227">
            <v>-3887.99</v>
          </cell>
          <cell r="U227" t="str">
            <v>235-5002-10</v>
          </cell>
          <cell r="V227">
            <v>-622537.48</v>
          </cell>
          <cell r="W227" t="str">
            <v>232-4400-10</v>
          </cell>
          <cell r="X227">
            <v>-391.94</v>
          </cell>
        </row>
        <row r="228">
          <cell r="A228" t="str">
            <v>237-4015-10</v>
          </cell>
          <cell r="B228">
            <v>-379.31</v>
          </cell>
          <cell r="C228" t="str">
            <v>235-4100-10</v>
          </cell>
          <cell r="D228">
            <v>-191251.57</v>
          </cell>
          <cell r="E228" t="str">
            <v>236-4020-10</v>
          </cell>
          <cell r="F228">
            <v>-4391.07</v>
          </cell>
          <cell r="G228" t="str">
            <v>236-4000-10</v>
          </cell>
          <cell r="H228">
            <v>-332002.61</v>
          </cell>
          <cell r="I228" t="str">
            <v>236-4300-10</v>
          </cell>
          <cell r="J228">
            <v>-10108.459999999999</v>
          </cell>
          <cell r="K228" t="str">
            <v>236-4020-10</v>
          </cell>
          <cell r="L228">
            <v>-4835.92</v>
          </cell>
          <cell r="M228" t="str">
            <v>235-5003-10</v>
          </cell>
          <cell r="N228">
            <v>361172.92</v>
          </cell>
          <cell r="O228" t="str">
            <v>235-5001-10</v>
          </cell>
          <cell r="P228">
            <v>41918.89</v>
          </cell>
          <cell r="Q228" t="str">
            <v>235-4016-10</v>
          </cell>
          <cell r="R228">
            <v>29850</v>
          </cell>
          <cell r="S228" t="str">
            <v>235-4502-10</v>
          </cell>
          <cell r="T228">
            <v>-841.09</v>
          </cell>
          <cell r="U228" t="str">
            <v>235-5003-10</v>
          </cell>
          <cell r="V228">
            <v>1582568.99</v>
          </cell>
          <cell r="W228" t="str">
            <v>233-4000-10</v>
          </cell>
          <cell r="X228">
            <v>-325409</v>
          </cell>
        </row>
        <row r="229">
          <cell r="A229" t="str">
            <v>237-4300-10</v>
          </cell>
          <cell r="B229">
            <v>-448.84</v>
          </cell>
          <cell r="C229" t="str">
            <v>235-4300-10</v>
          </cell>
          <cell r="D229">
            <v>-1443.25</v>
          </cell>
          <cell r="E229" t="str">
            <v>236-4100-10</v>
          </cell>
          <cell r="F229">
            <v>-10325.299999999999</v>
          </cell>
          <cell r="G229" t="str">
            <v>236-4010-10</v>
          </cell>
          <cell r="H229">
            <v>-27861.99</v>
          </cell>
          <cell r="I229" t="str">
            <v>236-4400-10</v>
          </cell>
          <cell r="J229">
            <v>-1006.05</v>
          </cell>
          <cell r="K229" t="str">
            <v>236-4100-10</v>
          </cell>
          <cell r="L229">
            <v>-10753.3</v>
          </cell>
          <cell r="M229" t="str">
            <v>235-5004-10</v>
          </cell>
          <cell r="N229">
            <v>-15971.01</v>
          </cell>
          <cell r="O229" t="str">
            <v>235-5002-10</v>
          </cell>
          <cell r="P229">
            <v>-788.95</v>
          </cell>
          <cell r="Q229" t="str">
            <v>235-4017-10</v>
          </cell>
          <cell r="R229">
            <v>-128204.09</v>
          </cell>
          <cell r="S229" t="str">
            <v>235-4504-10</v>
          </cell>
          <cell r="T229">
            <v>-12341.82</v>
          </cell>
          <cell r="U229" t="str">
            <v>235-5004-10</v>
          </cell>
          <cell r="V229">
            <v>0.01</v>
          </cell>
          <cell r="W229" t="str">
            <v>233-4010-10</v>
          </cell>
          <cell r="X229">
            <v>-81778</v>
          </cell>
        </row>
        <row r="230">
          <cell r="A230" t="str">
            <v>237-4400-10</v>
          </cell>
          <cell r="B230">
            <v>-3511.79</v>
          </cell>
          <cell r="C230" t="str">
            <v>235-4400-10</v>
          </cell>
          <cell r="D230">
            <v>-10400.64</v>
          </cell>
          <cell r="E230" t="str">
            <v>236-4200-10</v>
          </cell>
          <cell r="F230">
            <v>-6361.83</v>
          </cell>
          <cell r="G230" t="str">
            <v>236-4015-10</v>
          </cell>
          <cell r="H230">
            <v>-14594.39</v>
          </cell>
          <cell r="I230" t="str">
            <v>237-4000-10</v>
          </cell>
          <cell r="J230">
            <v>-361278.49</v>
          </cell>
          <cell r="K230" t="str">
            <v>236-4200-10</v>
          </cell>
          <cell r="L230">
            <v>-7271.19</v>
          </cell>
          <cell r="M230" t="str">
            <v>235-5006-10</v>
          </cell>
          <cell r="N230">
            <v>2673.07</v>
          </cell>
          <cell r="O230" t="str">
            <v>235-5003-10</v>
          </cell>
          <cell r="P230">
            <v>608074.75</v>
          </cell>
          <cell r="Q230" t="str">
            <v>235-4018-10</v>
          </cell>
          <cell r="R230">
            <v>0.01</v>
          </cell>
          <cell r="S230" t="str">
            <v>235-4505-10</v>
          </cell>
          <cell r="T230">
            <v>-352.45</v>
          </cell>
          <cell r="U230" t="str">
            <v>235-5006-10</v>
          </cell>
          <cell r="V230">
            <v>2112.4699999999998</v>
          </cell>
          <cell r="W230" t="str">
            <v>233-4015-10</v>
          </cell>
          <cell r="X230">
            <v>-53241</v>
          </cell>
        </row>
        <row r="231">
          <cell r="A231" t="str">
            <v>238-4000-10</v>
          </cell>
          <cell r="B231">
            <v>-302835.42</v>
          </cell>
          <cell r="C231" t="str">
            <v>235-4500-10</v>
          </cell>
          <cell r="D231">
            <v>-4380.8</v>
          </cell>
          <cell r="E231" t="str">
            <v>236-4300-10</v>
          </cell>
          <cell r="F231">
            <v>-9345.85</v>
          </cell>
          <cell r="G231" t="str">
            <v>236-4020-10</v>
          </cell>
          <cell r="H231">
            <v>-4672.24</v>
          </cell>
          <cell r="I231" t="str">
            <v>237-4010-10</v>
          </cell>
          <cell r="J231">
            <v>-159807.26</v>
          </cell>
          <cell r="K231" t="str">
            <v>236-4300-10</v>
          </cell>
          <cell r="L231">
            <v>-13007.92</v>
          </cell>
          <cell r="M231" t="str">
            <v>235-5007-10</v>
          </cell>
          <cell r="N231">
            <v>-136.02000000000001</v>
          </cell>
          <cell r="O231" t="str">
            <v>235-5004-10</v>
          </cell>
          <cell r="P231">
            <v>-0.01</v>
          </cell>
          <cell r="Q231" t="str">
            <v>235-4019-10</v>
          </cell>
          <cell r="R231">
            <v>456494</v>
          </cell>
          <cell r="S231" t="str">
            <v>235-4530-10</v>
          </cell>
          <cell r="T231">
            <v>-19608.3</v>
          </cell>
          <cell r="U231" t="str">
            <v>235-5007-10</v>
          </cell>
          <cell r="V231">
            <v>-81.650000000000006</v>
          </cell>
          <cell r="W231" t="str">
            <v>233-4020-10</v>
          </cell>
          <cell r="X231">
            <v>-43920</v>
          </cell>
        </row>
        <row r="232">
          <cell r="A232" t="str">
            <v>238-4002-10</v>
          </cell>
          <cell r="B232">
            <v>-411222</v>
          </cell>
          <cell r="C232" t="str">
            <v>235-4502-10</v>
          </cell>
          <cell r="D232">
            <v>161.34</v>
          </cell>
          <cell r="E232" t="str">
            <v>236-4400-10</v>
          </cell>
          <cell r="F232">
            <v>-921.2</v>
          </cell>
          <cell r="G232" t="str">
            <v>236-4100-10</v>
          </cell>
          <cell r="H232">
            <v>-11431.6</v>
          </cell>
          <cell r="I232" t="str">
            <v>237-4300-10</v>
          </cell>
          <cell r="J232">
            <v>-434.4</v>
          </cell>
          <cell r="K232" t="str">
            <v>236-4400-10</v>
          </cell>
          <cell r="L232">
            <v>-840</v>
          </cell>
          <cell r="M232" t="str">
            <v>236-4000-10</v>
          </cell>
          <cell r="N232">
            <v>-363205.91</v>
          </cell>
          <cell r="O232" t="str">
            <v>235-5006-10</v>
          </cell>
          <cell r="P232">
            <v>847.71</v>
          </cell>
          <cell r="Q232" t="str">
            <v>235-4020-10</v>
          </cell>
          <cell r="R232">
            <v>-628858.03</v>
          </cell>
          <cell r="S232" t="str">
            <v>235-4540-10</v>
          </cell>
          <cell r="T232">
            <v>-248.8</v>
          </cell>
          <cell r="U232" t="str">
            <v>236-4000-10</v>
          </cell>
          <cell r="V232">
            <v>-368900.65</v>
          </cell>
          <cell r="W232" t="str">
            <v>233-4100-10</v>
          </cell>
          <cell r="X232">
            <v>-20543</v>
          </cell>
        </row>
        <row r="233">
          <cell r="A233" t="str">
            <v>238-4010-10</v>
          </cell>
          <cell r="B233">
            <v>-75396.08</v>
          </cell>
          <cell r="C233" t="str">
            <v>235-4504-10</v>
          </cell>
          <cell r="D233">
            <v>-6559.39</v>
          </cell>
          <cell r="E233" t="str">
            <v>237-4000-10</v>
          </cell>
          <cell r="F233">
            <v>-489647.42</v>
          </cell>
          <cell r="G233" t="str">
            <v>236-4200-10</v>
          </cell>
          <cell r="H233">
            <v>-7043.46</v>
          </cell>
          <cell r="I233" t="str">
            <v>237-4400-10</v>
          </cell>
          <cell r="J233">
            <v>-3616.72</v>
          </cell>
          <cell r="K233" t="str">
            <v>237-4000-10</v>
          </cell>
          <cell r="L233">
            <v>-343939.53</v>
          </cell>
          <cell r="M233" t="str">
            <v>236-4010-10</v>
          </cell>
          <cell r="N233">
            <v>-27522.6</v>
          </cell>
          <cell r="O233" t="str">
            <v>235-5007-10</v>
          </cell>
          <cell r="P233">
            <v>-58.77</v>
          </cell>
          <cell r="Q233" t="str">
            <v>235-4100-10</v>
          </cell>
          <cell r="R233">
            <v>-213262.78</v>
          </cell>
          <cell r="S233" t="str">
            <v>235-5000-10</v>
          </cell>
          <cell r="T233">
            <v>4157578.13</v>
          </cell>
          <cell r="U233" t="str">
            <v>236-4010-10</v>
          </cell>
          <cell r="V233">
            <v>-28052.45</v>
          </cell>
          <cell r="W233" t="str">
            <v>233-4200-10</v>
          </cell>
          <cell r="X233">
            <v>-7557</v>
          </cell>
        </row>
        <row r="234">
          <cell r="A234" t="str">
            <v>238-4015-10</v>
          </cell>
          <cell r="B234">
            <v>-195230.64</v>
          </cell>
          <cell r="C234" t="str">
            <v>235-4505-10</v>
          </cell>
          <cell r="D234">
            <v>-394.76</v>
          </cell>
          <cell r="E234" t="str">
            <v>237-4010-10</v>
          </cell>
          <cell r="F234">
            <v>-188221.38</v>
          </cell>
          <cell r="G234" t="str">
            <v>236-4300-10</v>
          </cell>
          <cell r="H234">
            <v>-10403.36</v>
          </cell>
          <cell r="I234" t="str">
            <v>238-4000-10</v>
          </cell>
          <cell r="J234">
            <v>-181133.98</v>
          </cell>
          <cell r="K234" t="str">
            <v>237-4010-10</v>
          </cell>
          <cell r="L234">
            <v>-148457.46</v>
          </cell>
          <cell r="M234" t="str">
            <v>236-4015-10</v>
          </cell>
          <cell r="N234">
            <v>-15155.2</v>
          </cell>
          <cell r="O234" t="str">
            <v>236-4000-10</v>
          </cell>
          <cell r="P234">
            <v>-353100.21</v>
          </cell>
          <cell r="Q234" t="str">
            <v>235-4300-10</v>
          </cell>
          <cell r="R234">
            <v>-1842.91</v>
          </cell>
          <cell r="S234" t="str">
            <v>235-5001-10</v>
          </cell>
          <cell r="T234">
            <v>13266.74</v>
          </cell>
          <cell r="U234" t="str">
            <v>236-4015-10</v>
          </cell>
          <cell r="V234">
            <v>-14710.82</v>
          </cell>
          <cell r="W234" t="str">
            <v>233-4300-10</v>
          </cell>
          <cell r="X234">
            <v>-18442</v>
          </cell>
        </row>
        <row r="235">
          <cell r="A235" t="str">
            <v>238-4016-10</v>
          </cell>
          <cell r="B235">
            <v>-121844</v>
          </cell>
          <cell r="C235" t="str">
            <v>235-4530-10</v>
          </cell>
          <cell r="D235">
            <v>-5746.17</v>
          </cell>
          <cell r="E235" t="str">
            <v>237-4300-10</v>
          </cell>
          <cell r="F235">
            <v>-401.78</v>
          </cell>
          <cell r="G235" t="str">
            <v>236-4400-10</v>
          </cell>
          <cell r="H235">
            <v>-1022</v>
          </cell>
          <cell r="I235" t="str">
            <v>238-4002-10</v>
          </cell>
          <cell r="J235">
            <v>152545</v>
          </cell>
          <cell r="K235" t="str">
            <v>237-4300-10</v>
          </cell>
          <cell r="L235">
            <v>-417.04</v>
          </cell>
          <cell r="M235" t="str">
            <v>236-4020-10</v>
          </cell>
          <cell r="N235">
            <v>-4566.57</v>
          </cell>
          <cell r="O235" t="str">
            <v>236-4010-10</v>
          </cell>
          <cell r="P235">
            <v>-27809.97</v>
          </cell>
          <cell r="Q235" t="str">
            <v>235-4400-10</v>
          </cell>
          <cell r="R235">
            <v>-11716.28</v>
          </cell>
          <cell r="S235" t="str">
            <v>235-5002-10</v>
          </cell>
          <cell r="T235">
            <v>-974861</v>
          </cell>
          <cell r="U235" t="str">
            <v>236-4020-10</v>
          </cell>
          <cell r="V235">
            <v>-4746.6899999999996</v>
          </cell>
          <cell r="W235" t="str">
            <v>233-4400-10</v>
          </cell>
          <cell r="X235">
            <v>-1698</v>
          </cell>
        </row>
        <row r="236">
          <cell r="A236" t="str">
            <v>238-4017-10</v>
          </cell>
          <cell r="B236">
            <v>-970387.36</v>
          </cell>
          <cell r="C236" t="str">
            <v>235-5000-10</v>
          </cell>
          <cell r="D236">
            <v>5467983.1299999999</v>
          </cell>
          <cell r="E236" t="str">
            <v>237-4400-10</v>
          </cell>
          <cell r="F236">
            <v>-3540.27</v>
          </cell>
          <cell r="G236" t="str">
            <v>237-4000-10</v>
          </cell>
          <cell r="H236">
            <v>-413160.18</v>
          </cell>
          <cell r="I236" t="str">
            <v>238-4010-10</v>
          </cell>
          <cell r="J236">
            <v>-60468.15</v>
          </cell>
          <cell r="K236" t="str">
            <v>237-4400-10</v>
          </cell>
          <cell r="L236">
            <v>-2812.68</v>
          </cell>
          <cell r="M236" t="str">
            <v>236-4100-10</v>
          </cell>
          <cell r="N236">
            <v>-10390.799999999999</v>
          </cell>
          <cell r="O236" t="str">
            <v>236-4015-10</v>
          </cell>
          <cell r="P236">
            <v>-14435.58</v>
          </cell>
          <cell r="Q236" t="str">
            <v>235-4500-10</v>
          </cell>
          <cell r="R236">
            <v>-9898.11</v>
          </cell>
          <cell r="S236" t="str">
            <v>235-5003-10</v>
          </cell>
          <cell r="T236">
            <v>1465294.8</v>
          </cell>
          <cell r="U236" t="str">
            <v>236-4100-10</v>
          </cell>
          <cell r="V236">
            <v>-10737.2</v>
          </cell>
          <cell r="W236" t="str">
            <v>234-4000-10</v>
          </cell>
          <cell r="X236">
            <v>-171228.33</v>
          </cell>
        </row>
        <row r="237">
          <cell r="A237" t="str">
            <v>238-4019-10</v>
          </cell>
          <cell r="B237">
            <v>-231146</v>
          </cell>
          <cell r="C237" t="str">
            <v>235-5001-10</v>
          </cell>
          <cell r="D237">
            <v>47927.25</v>
          </cell>
          <cell r="E237" t="str">
            <v>238-4000-10</v>
          </cell>
          <cell r="F237">
            <v>-289331.53999999998</v>
          </cell>
          <cell r="G237" t="str">
            <v>237-4010-10</v>
          </cell>
          <cell r="H237">
            <v>-171969.38</v>
          </cell>
          <cell r="I237" t="str">
            <v>238-4015-10</v>
          </cell>
          <cell r="J237">
            <v>-110625.22</v>
          </cell>
          <cell r="K237" t="str">
            <v>238-4000-10</v>
          </cell>
          <cell r="L237">
            <v>-215095.23</v>
          </cell>
          <cell r="M237" t="str">
            <v>236-4200-10</v>
          </cell>
          <cell r="N237">
            <v>-7035.08</v>
          </cell>
          <cell r="O237" t="str">
            <v>236-4020-10</v>
          </cell>
          <cell r="P237">
            <v>-4545.47</v>
          </cell>
          <cell r="Q237" t="str">
            <v>235-4501-10</v>
          </cell>
          <cell r="R237">
            <v>-106.59</v>
          </cell>
          <cell r="S237" t="str">
            <v>235-5004-10</v>
          </cell>
          <cell r="T237">
            <v>-584005</v>
          </cell>
          <cell r="U237" t="str">
            <v>236-4200-10</v>
          </cell>
          <cell r="V237">
            <v>-7269.58</v>
          </cell>
          <cell r="W237" t="str">
            <v>234-4010-10</v>
          </cell>
          <cell r="X237">
            <v>-11661.01</v>
          </cell>
        </row>
        <row r="238">
          <cell r="A238" t="str">
            <v>238-4020-10</v>
          </cell>
          <cell r="B238">
            <v>-167113.60999999999</v>
          </cell>
          <cell r="C238" t="str">
            <v>235-5002-10</v>
          </cell>
          <cell r="D238">
            <v>-22753</v>
          </cell>
          <cell r="E238" t="str">
            <v>238-4002-10</v>
          </cell>
          <cell r="F238">
            <v>89899</v>
          </cell>
          <cell r="G238" t="str">
            <v>237-4300-10</v>
          </cell>
          <cell r="H238">
            <v>-444.1</v>
          </cell>
          <cell r="I238" t="str">
            <v>238-4016-10</v>
          </cell>
          <cell r="J238">
            <v>45199</v>
          </cell>
          <cell r="K238" t="str">
            <v>238-4002-10</v>
          </cell>
          <cell r="L238">
            <v>-232150</v>
          </cell>
          <cell r="M238" t="str">
            <v>236-4300-10</v>
          </cell>
          <cell r="N238">
            <v>-12661.54</v>
          </cell>
          <cell r="O238" t="str">
            <v>236-4100-10</v>
          </cell>
          <cell r="P238">
            <v>-10737.2</v>
          </cell>
          <cell r="Q238" t="str">
            <v>235-4502-10</v>
          </cell>
          <cell r="R238">
            <v>-841.09</v>
          </cell>
          <cell r="S238" t="str">
            <v>235-5006-10</v>
          </cell>
          <cell r="T238">
            <v>2167</v>
          </cell>
          <cell r="U238" t="str">
            <v>236-4300-10</v>
          </cell>
          <cell r="V238">
            <v>-13074.41</v>
          </cell>
          <cell r="W238" t="str">
            <v>235-4000-10</v>
          </cell>
          <cell r="X238">
            <v>-978974.09</v>
          </cell>
        </row>
        <row r="239">
          <cell r="A239" t="str">
            <v>238-4100-10</v>
          </cell>
          <cell r="B239">
            <v>-81548.81</v>
          </cell>
          <cell r="C239" t="str">
            <v>235-5003-10</v>
          </cell>
          <cell r="D239">
            <v>907034.88</v>
          </cell>
          <cell r="E239" t="str">
            <v>238-4010-10</v>
          </cell>
          <cell r="F239">
            <v>-83147.240000000005</v>
          </cell>
          <cell r="G239" t="str">
            <v>237-4400-10</v>
          </cell>
          <cell r="H239">
            <v>-3417.6</v>
          </cell>
          <cell r="I239" t="str">
            <v>238-4017-10</v>
          </cell>
          <cell r="J239">
            <v>-769097.93</v>
          </cell>
          <cell r="K239" t="str">
            <v>238-4010-10</v>
          </cell>
          <cell r="L239">
            <v>-75141.95</v>
          </cell>
          <cell r="M239" t="str">
            <v>236-4400-10</v>
          </cell>
          <cell r="N239">
            <v>-812</v>
          </cell>
          <cell r="O239" t="str">
            <v>236-4200-10</v>
          </cell>
          <cell r="P239">
            <v>-7269.58</v>
          </cell>
          <cell r="Q239" t="str">
            <v>235-4504-10</v>
          </cell>
          <cell r="R239">
            <v>-12341.82</v>
          </cell>
          <cell r="S239" t="str">
            <v>235-5007-10</v>
          </cell>
          <cell r="T239">
            <v>-93.34</v>
          </cell>
          <cell r="U239" t="str">
            <v>236-4400-10</v>
          </cell>
          <cell r="V239">
            <v>-837.58</v>
          </cell>
          <cell r="W239" t="str">
            <v>235-4001-10</v>
          </cell>
          <cell r="X239">
            <v>-1634773.99</v>
          </cell>
        </row>
        <row r="240">
          <cell r="A240" t="str">
            <v>238-4200-10</v>
          </cell>
          <cell r="B240">
            <v>-78722.87</v>
          </cell>
          <cell r="C240" t="str">
            <v>235-5004-10</v>
          </cell>
          <cell r="D240">
            <v>-456065</v>
          </cell>
          <cell r="E240" t="str">
            <v>238-4015-10</v>
          </cell>
          <cell r="F240">
            <v>-163604.25</v>
          </cell>
          <cell r="G240" t="str">
            <v>238-4000-10</v>
          </cell>
          <cell r="H240">
            <v>-201348.1</v>
          </cell>
          <cell r="I240" t="str">
            <v>238-4019-10</v>
          </cell>
          <cell r="J240">
            <v>-363323</v>
          </cell>
          <cell r="K240" t="str">
            <v>238-4015-10</v>
          </cell>
          <cell r="L240">
            <v>-136003.89000000001</v>
          </cell>
          <cell r="M240" t="str">
            <v>237-4000-10</v>
          </cell>
          <cell r="N240">
            <v>-391556.64</v>
          </cell>
          <cell r="O240" t="str">
            <v>236-4300-10</v>
          </cell>
          <cell r="P240">
            <v>-13052.24</v>
          </cell>
          <cell r="Q240" t="str">
            <v>235-4505-10</v>
          </cell>
          <cell r="R240">
            <v>-430.5</v>
          </cell>
          <cell r="S240" t="str">
            <v>236-4000-10</v>
          </cell>
          <cell r="T240">
            <v>-355478.69</v>
          </cell>
          <cell r="U240" t="str">
            <v>237-4000-10</v>
          </cell>
          <cell r="V240">
            <v>-381124.4</v>
          </cell>
          <cell r="W240" t="str">
            <v>235-4002-10</v>
          </cell>
          <cell r="X240">
            <v>-47106</v>
          </cell>
        </row>
        <row r="241">
          <cell r="A241" t="str">
            <v>238-4300-10</v>
          </cell>
          <cell r="B241">
            <v>-39188.6</v>
          </cell>
          <cell r="C241" t="str">
            <v>236-4000-10</v>
          </cell>
          <cell r="D241">
            <v>-358472.02</v>
          </cell>
          <cell r="E241" t="str">
            <v>238-4016-10</v>
          </cell>
          <cell r="F241">
            <v>26637</v>
          </cell>
          <cell r="G241" t="str">
            <v>238-4002-10</v>
          </cell>
          <cell r="H241">
            <v>360586</v>
          </cell>
          <cell r="I241" t="str">
            <v>238-4020-10</v>
          </cell>
          <cell r="J241">
            <v>-90496.01</v>
          </cell>
          <cell r="K241" t="str">
            <v>238-4016-10</v>
          </cell>
          <cell r="L241">
            <v>-68785</v>
          </cell>
          <cell r="M241" t="str">
            <v>237-4010-10</v>
          </cell>
          <cell r="N241">
            <v>-158523.65</v>
          </cell>
          <cell r="O241" t="str">
            <v>236-4400-10</v>
          </cell>
          <cell r="P241">
            <v>-840</v>
          </cell>
          <cell r="Q241" t="str">
            <v>235-4530-10</v>
          </cell>
          <cell r="R241">
            <v>-11241.77</v>
          </cell>
          <cell r="S241" t="str">
            <v>236-4010-10</v>
          </cell>
          <cell r="T241">
            <v>-27494.23</v>
          </cell>
          <cell r="U241" t="str">
            <v>237-4010-10</v>
          </cell>
          <cell r="V241">
            <v>-151213.1</v>
          </cell>
          <cell r="W241" t="str">
            <v>235-4010-10</v>
          </cell>
          <cell r="X241">
            <v>-283037.19</v>
          </cell>
        </row>
        <row r="242">
          <cell r="A242" t="str">
            <v>239-4000-10</v>
          </cell>
          <cell r="B242">
            <v>-37.590000000000003</v>
          </cell>
          <cell r="C242" t="str">
            <v>236-4010-10</v>
          </cell>
          <cell r="D242">
            <v>-30650.97</v>
          </cell>
          <cell r="E242" t="str">
            <v>238-4017-10</v>
          </cell>
          <cell r="F242">
            <v>-756391.67</v>
          </cell>
          <cell r="G242" t="str">
            <v>238-4010-10</v>
          </cell>
          <cell r="H242">
            <v>-64794.25</v>
          </cell>
          <cell r="I242" t="str">
            <v>238-4100-10</v>
          </cell>
          <cell r="J242">
            <v>-19686.54</v>
          </cell>
          <cell r="K242" t="str">
            <v>238-4017-10</v>
          </cell>
          <cell r="L242">
            <v>-705746.9</v>
          </cell>
          <cell r="M242" t="str">
            <v>237-4300-10</v>
          </cell>
          <cell r="N242">
            <v>-441.66</v>
          </cell>
          <cell r="O242" t="str">
            <v>237-4000-10</v>
          </cell>
          <cell r="P242">
            <v>-484135.14</v>
          </cell>
          <cell r="Q242" t="str">
            <v>235-4610-10</v>
          </cell>
          <cell r="R242">
            <v>40</v>
          </cell>
          <cell r="S242" t="str">
            <v>236-4015-10</v>
          </cell>
          <cell r="T242">
            <v>-15296.83</v>
          </cell>
          <cell r="U242" t="str">
            <v>237-4300-10</v>
          </cell>
          <cell r="V242">
            <v>-448.36</v>
          </cell>
          <cell r="W242" t="str">
            <v>235-4015-10</v>
          </cell>
          <cell r="X242">
            <v>-319169.55</v>
          </cell>
        </row>
        <row r="243">
          <cell r="A243" t="str">
            <v>240-4000-10</v>
          </cell>
          <cell r="B243">
            <v>-16086.58</v>
          </cell>
          <cell r="C243" t="str">
            <v>236-4015-10</v>
          </cell>
          <cell r="D243">
            <v>-13167.22</v>
          </cell>
          <cell r="E243" t="str">
            <v>238-4019-10</v>
          </cell>
          <cell r="F243">
            <v>5388</v>
          </cell>
          <cell r="G243" t="str">
            <v>238-4015-10</v>
          </cell>
          <cell r="H243">
            <v>-99250.04</v>
          </cell>
          <cell r="I243" t="str">
            <v>238-4200-10</v>
          </cell>
          <cell r="J243">
            <v>-81933.45</v>
          </cell>
          <cell r="K243" t="str">
            <v>238-4019-10</v>
          </cell>
          <cell r="L243">
            <v>215102</v>
          </cell>
          <cell r="M243" t="str">
            <v>237-4400-10</v>
          </cell>
          <cell r="N243">
            <v>-2814.19</v>
          </cell>
          <cell r="O243" t="str">
            <v>237-4010-10</v>
          </cell>
          <cell r="P243">
            <v>-168771.97</v>
          </cell>
          <cell r="Q243" t="str">
            <v>235-5000-10</v>
          </cell>
          <cell r="R243">
            <v>4704316</v>
          </cell>
          <cell r="S243" t="str">
            <v>236-4020-10</v>
          </cell>
          <cell r="T243">
            <v>-4917.46</v>
          </cell>
          <cell r="U243" t="str">
            <v>237-4400-10</v>
          </cell>
          <cell r="V243">
            <v>-2790.39</v>
          </cell>
          <cell r="W243" t="str">
            <v>235-4016-10</v>
          </cell>
          <cell r="X243">
            <v>-6612</v>
          </cell>
        </row>
        <row r="244">
          <cell r="A244" t="str">
            <v>240-4010-10</v>
          </cell>
          <cell r="B244">
            <v>-2587.7800000000002</v>
          </cell>
          <cell r="C244" t="str">
            <v>236-4020-10</v>
          </cell>
          <cell r="D244">
            <v>-4511.01</v>
          </cell>
          <cell r="E244" t="str">
            <v>238-4020-10</v>
          </cell>
          <cell r="F244">
            <v>-136631.14000000001</v>
          </cell>
          <cell r="G244" t="str">
            <v>238-4016-10</v>
          </cell>
          <cell r="H244">
            <v>106840</v>
          </cell>
          <cell r="I244" t="str">
            <v>238-4300-10</v>
          </cell>
          <cell r="J244">
            <v>-22201.51</v>
          </cell>
          <cell r="K244" t="str">
            <v>238-4020-10</v>
          </cell>
          <cell r="L244">
            <v>-178125.82</v>
          </cell>
          <cell r="M244" t="str">
            <v>238-4000-10</v>
          </cell>
          <cell r="N244">
            <v>-286850.14</v>
          </cell>
          <cell r="O244" t="str">
            <v>237-4300-10</v>
          </cell>
          <cell r="P244">
            <v>-440.55</v>
          </cell>
          <cell r="Q244" t="str">
            <v>235-5001-10</v>
          </cell>
          <cell r="R244">
            <v>9410.1200000000008</v>
          </cell>
          <cell r="S244" t="str">
            <v>236-4100-10</v>
          </cell>
          <cell r="T244">
            <v>-10390.799999999999</v>
          </cell>
          <cell r="U244" t="str">
            <v>238-4000-10</v>
          </cell>
          <cell r="V244">
            <v>-193251.41</v>
          </cell>
          <cell r="W244" t="str">
            <v>235-4017-10</v>
          </cell>
          <cell r="X244">
            <v>1129948.33</v>
          </cell>
        </row>
        <row r="245">
          <cell r="A245" t="str">
            <v>240-4015-10</v>
          </cell>
          <cell r="B245">
            <v>-1812.57</v>
          </cell>
          <cell r="C245" t="str">
            <v>236-4100-10</v>
          </cell>
          <cell r="D245">
            <v>-11431.6</v>
          </cell>
          <cell r="E245" t="str">
            <v>238-4100-10</v>
          </cell>
          <cell r="F245">
            <v>-77878.210000000006</v>
          </cell>
          <cell r="G245" t="str">
            <v>238-4017-10</v>
          </cell>
          <cell r="H245">
            <v>-563377.59</v>
          </cell>
          <cell r="I245" t="str">
            <v>239-4000-10</v>
          </cell>
          <cell r="J245">
            <v>22.2</v>
          </cell>
          <cell r="K245" t="str">
            <v>238-4100-10</v>
          </cell>
          <cell r="L245">
            <v>-149427.32</v>
          </cell>
          <cell r="M245" t="str">
            <v>238-4002-10</v>
          </cell>
          <cell r="N245">
            <v>-169495</v>
          </cell>
          <cell r="O245" t="str">
            <v>237-4400-10</v>
          </cell>
          <cell r="P245">
            <v>-2805.8</v>
          </cell>
          <cell r="Q245" t="str">
            <v>235-5002-10</v>
          </cell>
          <cell r="R245">
            <v>-4032.01</v>
          </cell>
          <cell r="S245" t="str">
            <v>236-4200-10</v>
          </cell>
          <cell r="T245">
            <v>-7035.08</v>
          </cell>
          <cell r="U245" t="str">
            <v>238-4002-10</v>
          </cell>
          <cell r="V245">
            <v>148510</v>
          </cell>
          <cell r="W245" t="str">
            <v>235-4018-10</v>
          </cell>
          <cell r="X245">
            <v>70075.009999999995</v>
          </cell>
        </row>
        <row r="246">
          <cell r="A246" t="str">
            <v>240-4020-10</v>
          </cell>
          <cell r="B246">
            <v>-1771.19</v>
          </cell>
          <cell r="C246" t="str">
            <v>236-4200-10</v>
          </cell>
          <cell r="D246">
            <v>-7043.46</v>
          </cell>
          <cell r="E246" t="str">
            <v>238-4200-10</v>
          </cell>
          <cell r="F246">
            <v>-74573.210000000006</v>
          </cell>
          <cell r="G246" t="str">
            <v>238-4019-10</v>
          </cell>
          <cell r="H246">
            <v>166702</v>
          </cell>
          <cell r="I246" t="str">
            <v>240-4000-10</v>
          </cell>
          <cell r="J246">
            <v>-15790.65</v>
          </cell>
          <cell r="K246" t="str">
            <v>238-4200-10</v>
          </cell>
          <cell r="L246">
            <v>-105249.22</v>
          </cell>
          <cell r="M246" t="str">
            <v>238-4010-10</v>
          </cell>
          <cell r="N246">
            <v>-89880.19</v>
          </cell>
          <cell r="O246" t="str">
            <v>238-4000-10</v>
          </cell>
          <cell r="P246">
            <v>-423787.44</v>
          </cell>
          <cell r="Q246" t="str">
            <v>235-5003-10</v>
          </cell>
          <cell r="R246">
            <v>771993.65</v>
          </cell>
          <cell r="S246" t="str">
            <v>236-4300-10</v>
          </cell>
          <cell r="T246">
            <v>-12677.38</v>
          </cell>
          <cell r="U246" t="str">
            <v>238-4010-10</v>
          </cell>
          <cell r="V246">
            <v>-64477.7</v>
          </cell>
          <cell r="W246" t="str">
            <v>235-4019-10</v>
          </cell>
          <cell r="X246">
            <v>-259371</v>
          </cell>
        </row>
        <row r="247">
          <cell r="A247" t="str">
            <v>240-4100-10</v>
          </cell>
          <cell r="B247">
            <v>1053.48</v>
          </cell>
          <cell r="C247" t="str">
            <v>236-4300-10</v>
          </cell>
          <cell r="D247">
            <v>-10325.370000000001</v>
          </cell>
          <cell r="E247" t="str">
            <v>238-4300-10</v>
          </cell>
          <cell r="F247">
            <v>-31621.99</v>
          </cell>
          <cell r="G247" t="str">
            <v>238-4020-10</v>
          </cell>
          <cell r="H247">
            <v>-103452.24</v>
          </cell>
          <cell r="I247" t="str">
            <v>240-4010-10</v>
          </cell>
          <cell r="J247">
            <v>-1983.19</v>
          </cell>
          <cell r="K247" t="str">
            <v>238-4300-10</v>
          </cell>
          <cell r="L247">
            <v>-23403.23</v>
          </cell>
          <cell r="M247" t="str">
            <v>238-4015-10</v>
          </cell>
          <cell r="N247">
            <v>-152030.85</v>
          </cell>
          <cell r="O247" t="str">
            <v>238-4002-10</v>
          </cell>
          <cell r="P247">
            <v>-472253</v>
          </cell>
          <cell r="Q247" t="str">
            <v>235-5004-10</v>
          </cell>
          <cell r="R247">
            <v>-1397583</v>
          </cell>
          <cell r="S247" t="str">
            <v>236-4400-10</v>
          </cell>
          <cell r="T247">
            <v>-803.3</v>
          </cell>
          <cell r="U247" t="str">
            <v>238-4015-10</v>
          </cell>
          <cell r="V247">
            <v>-109759.26</v>
          </cell>
          <cell r="W247" t="str">
            <v>235-4020-10</v>
          </cell>
          <cell r="X247">
            <v>-398414.32</v>
          </cell>
        </row>
        <row r="248">
          <cell r="A248" t="str">
            <v>240-4200-10</v>
          </cell>
          <cell r="B248">
            <v>-2156.1</v>
          </cell>
          <cell r="C248" t="str">
            <v>236-4400-10</v>
          </cell>
          <cell r="D248">
            <v>-1038.77</v>
          </cell>
          <cell r="E248" t="str">
            <v>239-4000-10</v>
          </cell>
          <cell r="F248">
            <v>0</v>
          </cell>
          <cell r="G248" t="str">
            <v>238-4100-10</v>
          </cell>
          <cell r="H248">
            <v>-19710.490000000002</v>
          </cell>
          <cell r="I248" t="str">
            <v>240-4015-10</v>
          </cell>
          <cell r="J248">
            <v>-1247.9000000000001</v>
          </cell>
          <cell r="K248" t="str">
            <v>239-4000-10</v>
          </cell>
          <cell r="L248">
            <v>296.2</v>
          </cell>
          <cell r="M248" t="str">
            <v>238-4016-10</v>
          </cell>
          <cell r="N248">
            <v>-50221</v>
          </cell>
          <cell r="O248" t="str">
            <v>238-4010-10</v>
          </cell>
          <cell r="P248">
            <v>-113346.41</v>
          </cell>
          <cell r="Q248" t="str">
            <v>235-5006-10</v>
          </cell>
          <cell r="R248">
            <v>4306.74</v>
          </cell>
          <cell r="S248" t="str">
            <v>237-4000-10</v>
          </cell>
          <cell r="T248">
            <v>-411683.91</v>
          </cell>
          <cell r="U248" t="str">
            <v>238-4016-10</v>
          </cell>
          <cell r="V248">
            <v>44003</v>
          </cell>
          <cell r="W248" t="str">
            <v>235-4100-10</v>
          </cell>
          <cell r="X248">
            <v>-131571.4</v>
          </cell>
        </row>
        <row r="249">
          <cell r="A249" t="str">
            <v>240-4400-10</v>
          </cell>
          <cell r="B249">
            <v>-61.27</v>
          </cell>
          <cell r="C249" t="str">
            <v>237-4000-10</v>
          </cell>
          <cell r="D249">
            <v>-514118.12</v>
          </cell>
          <cell r="E249" t="str">
            <v>240-4000-10</v>
          </cell>
          <cell r="F249">
            <v>-18158.36</v>
          </cell>
          <cell r="G249" t="str">
            <v>238-4200-10</v>
          </cell>
          <cell r="H249">
            <v>-72796.58</v>
          </cell>
          <cell r="I249" t="str">
            <v>240-4020-10</v>
          </cell>
          <cell r="J249">
            <v>-802.14</v>
          </cell>
          <cell r="K249" t="str">
            <v>240-4000-10</v>
          </cell>
          <cell r="L249">
            <v>-15610.96</v>
          </cell>
          <cell r="M249" t="str">
            <v>238-4017-10</v>
          </cell>
          <cell r="N249">
            <v>-498728.41</v>
          </cell>
          <cell r="O249" t="str">
            <v>238-4015-10</v>
          </cell>
          <cell r="P249">
            <v>-198360.16</v>
          </cell>
          <cell r="Q249" t="str">
            <v>235-5007-10</v>
          </cell>
          <cell r="R249">
            <v>-274.45999999999998</v>
          </cell>
          <cell r="S249" t="str">
            <v>237-4010-10</v>
          </cell>
          <cell r="T249">
            <v>-157685.23000000001</v>
          </cell>
          <cell r="U249" t="str">
            <v>238-4017-10</v>
          </cell>
          <cell r="V249">
            <v>-623722.35</v>
          </cell>
          <cell r="W249" t="str">
            <v>235-4300-10</v>
          </cell>
          <cell r="X249">
            <v>-1145.9000000000001</v>
          </cell>
        </row>
        <row r="250">
          <cell r="A250" t="str">
            <v>241-4000-10</v>
          </cell>
          <cell r="B250">
            <v>-18793.5</v>
          </cell>
          <cell r="C250" t="str">
            <v>237-4010-10</v>
          </cell>
          <cell r="D250">
            <v>-196222.41</v>
          </cell>
          <cell r="E250" t="str">
            <v>240-4010-10</v>
          </cell>
          <cell r="F250">
            <v>-2251.64</v>
          </cell>
          <cell r="G250" t="str">
            <v>238-4300-10</v>
          </cell>
          <cell r="H250">
            <v>-23900.44</v>
          </cell>
          <cell r="I250" t="str">
            <v>240-4100-10</v>
          </cell>
          <cell r="J250">
            <v>-359.56</v>
          </cell>
          <cell r="K250" t="str">
            <v>240-4010-10</v>
          </cell>
          <cell r="L250">
            <v>-2268.21</v>
          </cell>
          <cell r="M250" t="str">
            <v>238-4019-10</v>
          </cell>
          <cell r="N250">
            <v>299138</v>
          </cell>
          <cell r="O250" t="str">
            <v>238-4016-10</v>
          </cell>
          <cell r="P250">
            <v>-139927</v>
          </cell>
          <cell r="Q250" t="str">
            <v>236-4000-10</v>
          </cell>
          <cell r="R250">
            <v>-364762.22</v>
          </cell>
          <cell r="S250" t="str">
            <v>237-4300-10</v>
          </cell>
          <cell r="T250">
            <v>-461.08</v>
          </cell>
          <cell r="U250" t="str">
            <v>238-4019-10</v>
          </cell>
          <cell r="V250">
            <v>-390441</v>
          </cell>
          <cell r="W250" t="str">
            <v>235-4320-10</v>
          </cell>
          <cell r="X250">
            <v>-43.26</v>
          </cell>
        </row>
        <row r="251">
          <cell r="A251" t="str">
            <v>241-4400-10</v>
          </cell>
          <cell r="B251">
            <v>-1385.52</v>
          </cell>
          <cell r="C251" t="str">
            <v>237-4300-10</v>
          </cell>
          <cell r="D251">
            <v>-470.38</v>
          </cell>
          <cell r="E251" t="str">
            <v>240-4015-10</v>
          </cell>
          <cell r="F251">
            <v>-1757.55</v>
          </cell>
          <cell r="G251" t="str">
            <v>239-4000-10</v>
          </cell>
          <cell r="H251">
            <v>-41.42</v>
          </cell>
          <cell r="I251" t="str">
            <v>240-4200-10</v>
          </cell>
          <cell r="J251">
            <v>-866.71</v>
          </cell>
          <cell r="K251" t="str">
            <v>240-4015-10</v>
          </cell>
          <cell r="L251">
            <v>-910.18</v>
          </cell>
          <cell r="M251" t="str">
            <v>238-4020-10</v>
          </cell>
          <cell r="N251">
            <v>-96857.16</v>
          </cell>
          <cell r="O251" t="str">
            <v>238-4017-10</v>
          </cell>
          <cell r="P251">
            <v>-559845.38</v>
          </cell>
          <cell r="Q251" t="str">
            <v>236-4010-10</v>
          </cell>
          <cell r="R251">
            <v>-28082.799999999999</v>
          </cell>
          <cell r="S251" t="str">
            <v>237-4400-10</v>
          </cell>
          <cell r="T251">
            <v>-2787.16</v>
          </cell>
          <cell r="U251" t="str">
            <v>238-4020-10</v>
          </cell>
          <cell r="V251">
            <v>-127379.38</v>
          </cell>
          <cell r="W251" t="str">
            <v>235-4400-10</v>
          </cell>
          <cell r="X251">
            <v>-7929.11</v>
          </cell>
        </row>
        <row r="252">
          <cell r="A252" t="str">
            <v>242-4000-10</v>
          </cell>
          <cell r="B252">
            <v>-638.4</v>
          </cell>
          <cell r="C252" t="str">
            <v>237-4400-10</v>
          </cell>
          <cell r="D252">
            <v>-3756.79</v>
          </cell>
          <cell r="E252" t="str">
            <v>240-4020-10</v>
          </cell>
          <cell r="F252">
            <v>-586.82000000000005</v>
          </cell>
          <cell r="G252" t="str">
            <v>240-4000-10</v>
          </cell>
          <cell r="H252">
            <v>-17407.39</v>
          </cell>
          <cell r="I252" t="str">
            <v>240-4400-10</v>
          </cell>
          <cell r="J252">
            <v>-2.08</v>
          </cell>
          <cell r="K252" t="str">
            <v>240-4020-10</v>
          </cell>
          <cell r="L252">
            <v>-526.88</v>
          </cell>
          <cell r="M252" t="str">
            <v>238-4100-10</v>
          </cell>
          <cell r="N252">
            <v>-174184.95</v>
          </cell>
          <cell r="O252" t="str">
            <v>238-4019-10</v>
          </cell>
          <cell r="P252">
            <v>-103405</v>
          </cell>
          <cell r="Q252" t="str">
            <v>236-4015-10</v>
          </cell>
          <cell r="R252">
            <v>-14066.76</v>
          </cell>
          <cell r="S252" t="str">
            <v>238-4000-10</v>
          </cell>
          <cell r="T252">
            <v>-251279.74</v>
          </cell>
          <cell r="U252" t="str">
            <v>238-4100-10</v>
          </cell>
          <cell r="V252">
            <v>-88319.19</v>
          </cell>
          <cell r="W252" t="str">
            <v>235-4500-10</v>
          </cell>
          <cell r="X252">
            <v>-8667.52</v>
          </cell>
        </row>
        <row r="253">
          <cell r="A253" t="str">
            <v>242-4010-10</v>
          </cell>
          <cell r="B253">
            <v>-19.95</v>
          </cell>
          <cell r="C253" t="str">
            <v>238-4000-10</v>
          </cell>
          <cell r="D253">
            <v>-323803.43</v>
          </cell>
          <cell r="E253" t="str">
            <v>240-4100-10</v>
          </cell>
          <cell r="F253">
            <v>-778.42</v>
          </cell>
          <cell r="G253" t="str">
            <v>240-4010-10</v>
          </cell>
          <cell r="H253">
            <v>-2471.13</v>
          </cell>
          <cell r="I253" t="str">
            <v>241-4000-10</v>
          </cell>
          <cell r="J253">
            <v>-13010.07</v>
          </cell>
          <cell r="K253" t="str">
            <v>240-4100-10</v>
          </cell>
          <cell r="L253">
            <v>-253.22</v>
          </cell>
          <cell r="M253" t="str">
            <v>238-4200-10</v>
          </cell>
          <cell r="N253">
            <v>-109463.76</v>
          </cell>
          <cell r="O253" t="str">
            <v>238-4020-10</v>
          </cell>
          <cell r="P253">
            <v>-134846.76</v>
          </cell>
          <cell r="Q253" t="str">
            <v>236-4020-10</v>
          </cell>
          <cell r="R253">
            <v>-4600.82</v>
          </cell>
          <cell r="S253" t="str">
            <v>238-4002-10</v>
          </cell>
          <cell r="T253">
            <v>446036</v>
          </cell>
          <cell r="U253" t="str">
            <v>238-4200-10</v>
          </cell>
          <cell r="V253">
            <v>-82203.58</v>
          </cell>
          <cell r="W253" t="str">
            <v>235-4502-10</v>
          </cell>
          <cell r="X253">
            <v>-841.09</v>
          </cell>
        </row>
        <row r="254">
          <cell r="A254" t="str">
            <v>244-4000-10</v>
          </cell>
          <cell r="B254">
            <v>-20490</v>
          </cell>
          <cell r="C254" t="str">
            <v>238-4002-10</v>
          </cell>
          <cell r="D254">
            <v>6144</v>
          </cell>
          <cell r="E254" t="str">
            <v>240-4200-10</v>
          </cell>
          <cell r="F254">
            <v>-1128.8</v>
          </cell>
          <cell r="G254" t="str">
            <v>240-4015-10</v>
          </cell>
          <cell r="H254">
            <v>-847.32</v>
          </cell>
          <cell r="I254" t="str">
            <v>241-4400-10</v>
          </cell>
          <cell r="J254">
            <v>-1426.92</v>
          </cell>
          <cell r="K254" t="str">
            <v>240-4200-10</v>
          </cell>
          <cell r="L254">
            <v>-2013.38</v>
          </cell>
          <cell r="M254" t="str">
            <v>238-4300-10</v>
          </cell>
          <cell r="N254">
            <v>-21808.95</v>
          </cell>
          <cell r="O254" t="str">
            <v>238-4100-10</v>
          </cell>
          <cell r="P254">
            <v>-148375.84</v>
          </cell>
          <cell r="Q254" t="str">
            <v>236-4100-10</v>
          </cell>
          <cell r="R254">
            <v>-10737.2</v>
          </cell>
          <cell r="S254" t="str">
            <v>238-4010-10</v>
          </cell>
          <cell r="T254">
            <v>-75883.89</v>
          </cell>
          <cell r="U254" t="str">
            <v>238-4300-10</v>
          </cell>
          <cell r="V254">
            <v>-25924.49</v>
          </cell>
          <cell r="W254" t="str">
            <v>235-4504-10</v>
          </cell>
          <cell r="X254">
            <v>-12341.86</v>
          </cell>
        </row>
        <row r="255">
          <cell r="A255" t="str">
            <v>244-4010-10</v>
          </cell>
          <cell r="B255">
            <v>-1440</v>
          </cell>
          <cell r="C255" t="str">
            <v>238-4010-10</v>
          </cell>
          <cell r="D255">
            <v>-86613.27</v>
          </cell>
          <cell r="E255" t="str">
            <v>240-4400-10</v>
          </cell>
          <cell r="F255">
            <v>-0.82</v>
          </cell>
          <cell r="G255" t="str">
            <v>240-4020-10</v>
          </cell>
          <cell r="H255">
            <v>-678.58</v>
          </cell>
          <cell r="I255" t="str">
            <v>242-4000-10</v>
          </cell>
          <cell r="J255">
            <v>-551.75</v>
          </cell>
          <cell r="K255" t="str">
            <v>240-4400-10</v>
          </cell>
          <cell r="L255">
            <v>-2.46</v>
          </cell>
          <cell r="M255" t="str">
            <v>239-4000-10</v>
          </cell>
          <cell r="N255">
            <v>-1.82</v>
          </cell>
          <cell r="O255" t="str">
            <v>238-4200-10</v>
          </cell>
          <cell r="P255">
            <v>-165218.14000000001</v>
          </cell>
          <cell r="Q255" t="str">
            <v>236-4200-10</v>
          </cell>
          <cell r="R255">
            <v>-7269.58</v>
          </cell>
          <cell r="S255" t="str">
            <v>238-4015-10</v>
          </cell>
          <cell r="T255">
            <v>-111244.19</v>
          </cell>
          <cell r="U255" t="str">
            <v>240-4000-10</v>
          </cell>
          <cell r="V255">
            <v>-18540.87</v>
          </cell>
          <cell r="W255" t="str">
            <v>235-4505-10</v>
          </cell>
          <cell r="X255">
            <v>-273.69</v>
          </cell>
        </row>
        <row r="256">
          <cell r="A256" t="str">
            <v>244-4015-10</v>
          </cell>
          <cell r="B256">
            <v>-90</v>
          </cell>
          <cell r="C256" t="str">
            <v>238-4015-10</v>
          </cell>
          <cell r="D256">
            <v>-169691.32</v>
          </cell>
          <cell r="E256" t="str">
            <v>241-4000-10</v>
          </cell>
          <cell r="F256">
            <v>-18143.650000000001</v>
          </cell>
          <cell r="G256" t="str">
            <v>240-4100-10</v>
          </cell>
          <cell r="H256">
            <v>-420.09</v>
          </cell>
          <cell r="I256" t="str">
            <v>244-4000-10</v>
          </cell>
          <cell r="J256">
            <v>-15060</v>
          </cell>
          <cell r="K256" t="str">
            <v>241-4000-10</v>
          </cell>
          <cell r="L256">
            <v>-5373.47</v>
          </cell>
          <cell r="M256" t="str">
            <v>240-4000-10</v>
          </cell>
          <cell r="N256">
            <v>-14989.05</v>
          </cell>
          <cell r="O256" t="str">
            <v>238-4300-10</v>
          </cell>
          <cell r="P256">
            <v>-24821.01</v>
          </cell>
          <cell r="Q256" t="str">
            <v>236-4300-10</v>
          </cell>
          <cell r="R256">
            <v>-13010.39</v>
          </cell>
          <cell r="S256" t="str">
            <v>238-4016-10</v>
          </cell>
          <cell r="T256">
            <v>132159</v>
          </cell>
          <cell r="U256" t="str">
            <v>240-4010-10</v>
          </cell>
          <cell r="V256">
            <v>-2449.7800000000002</v>
          </cell>
          <cell r="W256" t="str">
            <v>235-4530-10</v>
          </cell>
          <cell r="X256">
            <v>-15899.04</v>
          </cell>
        </row>
        <row r="257">
          <cell r="A257" t="str">
            <v>244-4020-10</v>
          </cell>
          <cell r="B257">
            <v>-30</v>
          </cell>
          <cell r="C257" t="str">
            <v>238-4016-10</v>
          </cell>
          <cell r="D257">
            <v>1820</v>
          </cell>
          <cell r="E257" t="str">
            <v>241-4400-10</v>
          </cell>
          <cell r="F257">
            <v>-1396.78</v>
          </cell>
          <cell r="G257" t="str">
            <v>240-4300-10</v>
          </cell>
          <cell r="H257">
            <v>-505.29</v>
          </cell>
          <cell r="I257" t="str">
            <v>244-4010-10</v>
          </cell>
          <cell r="J257">
            <v>-1170</v>
          </cell>
          <cell r="K257" t="str">
            <v>241-4400-10</v>
          </cell>
          <cell r="L257">
            <v>-883.26</v>
          </cell>
          <cell r="M257" t="str">
            <v>240-4010-10</v>
          </cell>
          <cell r="N257">
            <v>-1674.22</v>
          </cell>
          <cell r="O257" t="str">
            <v>240-4000-10</v>
          </cell>
          <cell r="P257">
            <v>-14818.24</v>
          </cell>
          <cell r="Q257" t="str">
            <v>236-4400-10</v>
          </cell>
          <cell r="R257">
            <v>-840</v>
          </cell>
          <cell r="S257" t="str">
            <v>238-4017-10</v>
          </cell>
          <cell r="T257">
            <v>-301941.09999999998</v>
          </cell>
          <cell r="U257" t="str">
            <v>240-4015-10</v>
          </cell>
          <cell r="V257">
            <v>-893.36</v>
          </cell>
          <cell r="W257" t="str">
            <v>235-4610-10</v>
          </cell>
          <cell r="X257">
            <v>40</v>
          </cell>
        </row>
        <row r="258">
          <cell r="A258" t="str">
            <v>244-4100-10</v>
          </cell>
          <cell r="B258">
            <v>-30</v>
          </cell>
          <cell r="C258" t="str">
            <v>238-4017-10</v>
          </cell>
          <cell r="D258">
            <v>-789772.56</v>
          </cell>
          <cell r="E258" t="str">
            <v>242-4000-10</v>
          </cell>
          <cell r="F258">
            <v>-358.15</v>
          </cell>
          <cell r="G258" t="str">
            <v>240-4400-10</v>
          </cell>
          <cell r="H258">
            <v>-0.47</v>
          </cell>
          <cell r="I258" t="str">
            <v>244-4020-10</v>
          </cell>
          <cell r="J258">
            <v>-30</v>
          </cell>
          <cell r="K258" t="str">
            <v>242-4000-10</v>
          </cell>
          <cell r="L258">
            <v>-1046.5</v>
          </cell>
          <cell r="M258" t="str">
            <v>240-4015-10</v>
          </cell>
          <cell r="N258">
            <v>-1104.19</v>
          </cell>
          <cell r="O258" t="str">
            <v>240-4010-10</v>
          </cell>
          <cell r="P258">
            <v>-2243.04</v>
          </cell>
          <cell r="Q258" t="str">
            <v>237-4000-10</v>
          </cell>
          <cell r="R258">
            <v>-483661.38</v>
          </cell>
          <cell r="S258" t="str">
            <v>238-4019-10</v>
          </cell>
          <cell r="T258">
            <v>-161379</v>
          </cell>
          <cell r="U258" t="str">
            <v>240-4020-10</v>
          </cell>
          <cell r="V258">
            <v>-881.22</v>
          </cell>
          <cell r="W258" t="str">
            <v>235-4701-10</v>
          </cell>
          <cell r="X258">
            <v>-763661.39</v>
          </cell>
        </row>
        <row r="259">
          <cell r="A259" t="str">
            <v>245-4000-10</v>
          </cell>
          <cell r="B259">
            <v>-22470</v>
          </cell>
          <cell r="C259" t="str">
            <v>238-4019-10</v>
          </cell>
          <cell r="D259">
            <v>237154</v>
          </cell>
          <cell r="E259" t="str">
            <v>242-4010-10</v>
          </cell>
          <cell r="F259">
            <v>-19.95</v>
          </cell>
          <cell r="G259" t="str">
            <v>241-4000-10</v>
          </cell>
          <cell r="H259">
            <v>-15310.74</v>
          </cell>
          <cell r="I259" t="str">
            <v>245-4000-10</v>
          </cell>
          <cell r="J259">
            <v>-50840</v>
          </cell>
          <cell r="K259" t="str">
            <v>244-4000-10</v>
          </cell>
          <cell r="L259">
            <v>-20730</v>
          </cell>
          <cell r="M259" t="str">
            <v>240-4020-10</v>
          </cell>
          <cell r="N259">
            <v>-787.66</v>
          </cell>
          <cell r="O259" t="str">
            <v>240-4015-10</v>
          </cell>
          <cell r="P259">
            <v>-752.91</v>
          </cell>
          <cell r="Q259" t="str">
            <v>237-4010-10</v>
          </cell>
          <cell r="R259">
            <v>-175923.47</v>
          </cell>
          <cell r="S259" t="str">
            <v>238-4020-10</v>
          </cell>
          <cell r="T259">
            <v>-130068.85</v>
          </cell>
          <cell r="U259" t="str">
            <v>240-4100-10</v>
          </cell>
          <cell r="V259">
            <v>-291.93</v>
          </cell>
          <cell r="W259" t="str">
            <v>235-4702-10</v>
          </cell>
          <cell r="X259">
            <v>-190948.39</v>
          </cell>
        </row>
        <row r="260">
          <cell r="A260" t="str">
            <v>245-4010-10</v>
          </cell>
          <cell r="B260">
            <v>-2760</v>
          </cell>
          <cell r="C260" t="str">
            <v>238-4020-10</v>
          </cell>
          <cell r="D260">
            <v>-151476.69</v>
          </cell>
          <cell r="E260" t="str">
            <v>244-4000-10</v>
          </cell>
          <cell r="F260">
            <v>-14250</v>
          </cell>
          <cell r="G260" t="str">
            <v>241-4400-10</v>
          </cell>
          <cell r="H260">
            <v>-1348.35</v>
          </cell>
          <cell r="I260" t="str">
            <v>245-4010-10</v>
          </cell>
          <cell r="J260">
            <v>-5070</v>
          </cell>
          <cell r="K260" t="str">
            <v>244-4010-10</v>
          </cell>
          <cell r="L260">
            <v>-1560</v>
          </cell>
          <cell r="M260" t="str">
            <v>240-4100-10</v>
          </cell>
          <cell r="N260">
            <v>-262.72000000000003</v>
          </cell>
          <cell r="O260" t="str">
            <v>240-4020-10</v>
          </cell>
          <cell r="P260">
            <v>-747.7</v>
          </cell>
          <cell r="Q260" t="str">
            <v>237-4300-10</v>
          </cell>
          <cell r="R260">
            <v>-410.58</v>
          </cell>
          <cell r="S260" t="str">
            <v>238-4100-10</v>
          </cell>
          <cell r="T260">
            <v>-106653.89</v>
          </cell>
          <cell r="U260" t="str">
            <v>240-4200-10</v>
          </cell>
          <cell r="V260">
            <v>-1346.03</v>
          </cell>
          <cell r="W260" t="str">
            <v>235-4703-10</v>
          </cell>
          <cell r="X260">
            <v>-792402.77</v>
          </cell>
        </row>
        <row r="261">
          <cell r="A261" t="str">
            <v>245-4015-10</v>
          </cell>
          <cell r="B261">
            <v>30</v>
          </cell>
          <cell r="C261" t="str">
            <v>238-4100-10</v>
          </cell>
          <cell r="D261">
            <v>-86472.79</v>
          </cell>
          <cell r="E261" t="str">
            <v>244-4010-10</v>
          </cell>
          <cell r="F261">
            <v>-1110</v>
          </cell>
          <cell r="G261" t="str">
            <v>242-4000-10</v>
          </cell>
          <cell r="H261">
            <v>-614.65</v>
          </cell>
          <cell r="I261" t="str">
            <v>245-4015-10</v>
          </cell>
          <cell r="J261">
            <v>-90</v>
          </cell>
          <cell r="K261" t="str">
            <v>244-4015-10</v>
          </cell>
          <cell r="L261">
            <v>-30</v>
          </cell>
          <cell r="M261" t="str">
            <v>240-4200-10</v>
          </cell>
          <cell r="N261">
            <v>-3106.05</v>
          </cell>
          <cell r="O261" t="str">
            <v>240-4100-10</v>
          </cell>
          <cell r="P261">
            <v>-241.76</v>
          </cell>
          <cell r="Q261" t="str">
            <v>237-4400-10</v>
          </cell>
          <cell r="R261">
            <v>-2805.74</v>
          </cell>
          <cell r="S261" t="str">
            <v>238-4200-10</v>
          </cell>
          <cell r="T261">
            <v>-109447.74</v>
          </cell>
          <cell r="U261" t="str">
            <v>240-4400-10</v>
          </cell>
          <cell r="V261">
            <v>-0.89</v>
          </cell>
          <cell r="W261" t="str">
            <v>235-4704-10</v>
          </cell>
          <cell r="X261">
            <v>-672140.93</v>
          </cell>
        </row>
        <row r="262">
          <cell r="A262" t="str">
            <v>247-4000-10</v>
          </cell>
          <cell r="B262">
            <v>-9705</v>
          </cell>
          <cell r="C262" t="str">
            <v>238-4200-10</v>
          </cell>
          <cell r="D262">
            <v>-89778.05</v>
          </cell>
          <cell r="E262" t="str">
            <v>244-4015-10</v>
          </cell>
          <cell r="F262">
            <v>-60</v>
          </cell>
          <cell r="G262" t="str">
            <v>244-4000-10</v>
          </cell>
          <cell r="H262">
            <v>-14760</v>
          </cell>
          <cell r="I262" t="str">
            <v>245-4020-10</v>
          </cell>
          <cell r="J262">
            <v>-30</v>
          </cell>
          <cell r="K262" t="str">
            <v>245-4000-10</v>
          </cell>
          <cell r="L262">
            <v>-35941</v>
          </cell>
          <cell r="M262" t="str">
            <v>240-4400-10</v>
          </cell>
          <cell r="N262">
            <v>-0.71</v>
          </cell>
          <cell r="O262" t="str">
            <v>240-4200-10</v>
          </cell>
          <cell r="P262">
            <v>-2181.0500000000002</v>
          </cell>
          <cell r="Q262" t="str">
            <v>238-4000-10</v>
          </cell>
          <cell r="R262">
            <v>-408487.22</v>
          </cell>
          <cell r="S262" t="str">
            <v>238-4300-10</v>
          </cell>
          <cell r="T262">
            <v>-23057.06</v>
          </cell>
          <cell r="U262" t="str">
            <v>241-4000-10</v>
          </cell>
          <cell r="V262">
            <v>-3692.1</v>
          </cell>
          <cell r="W262" t="str">
            <v>235-4706-10</v>
          </cell>
          <cell r="X262">
            <v>-113567.11</v>
          </cell>
        </row>
        <row r="263">
          <cell r="A263" t="str">
            <v>247-4010-10</v>
          </cell>
          <cell r="B263">
            <v>-435</v>
          </cell>
          <cell r="C263" t="str">
            <v>238-4300-10</v>
          </cell>
          <cell r="D263">
            <v>-41275.17</v>
          </cell>
          <cell r="E263" t="str">
            <v>244-4020-10</v>
          </cell>
          <cell r="F263">
            <v>-30</v>
          </cell>
          <cell r="G263" t="str">
            <v>244-4010-10</v>
          </cell>
          <cell r="H263">
            <v>-900</v>
          </cell>
          <cell r="I263" t="str">
            <v>247-4000-10</v>
          </cell>
          <cell r="J263">
            <v>-13700</v>
          </cell>
          <cell r="K263" t="str">
            <v>245-4010-10</v>
          </cell>
          <cell r="L263">
            <v>-3631.5</v>
          </cell>
          <cell r="M263" t="str">
            <v>241-4000-10</v>
          </cell>
          <cell r="N263">
            <v>-3786.82</v>
          </cell>
          <cell r="O263" t="str">
            <v>240-4400-10</v>
          </cell>
          <cell r="P263">
            <v>-3.95</v>
          </cell>
          <cell r="Q263" t="str">
            <v>238-4002-10</v>
          </cell>
          <cell r="R263">
            <v>100745</v>
          </cell>
          <cell r="S263" t="str">
            <v>240-4000-10</v>
          </cell>
          <cell r="T263">
            <v>-19603.79</v>
          </cell>
          <cell r="U263" t="str">
            <v>241-4400-10</v>
          </cell>
          <cell r="V263">
            <v>-876.27</v>
          </cell>
          <cell r="W263" t="str">
            <v>235-4707-10</v>
          </cell>
          <cell r="X263">
            <v>-42230.84</v>
          </cell>
        </row>
        <row r="264">
          <cell r="A264" t="str">
            <v>250-4000-10</v>
          </cell>
          <cell r="B264">
            <v>474.34</v>
          </cell>
          <cell r="C264" t="str">
            <v>239-4000-10</v>
          </cell>
          <cell r="D264">
            <v>-43.64</v>
          </cell>
          <cell r="E264" t="str">
            <v>245-4000-10</v>
          </cell>
          <cell r="F264">
            <v>-30870</v>
          </cell>
          <cell r="G264" t="str">
            <v>244-4015-10</v>
          </cell>
          <cell r="H264">
            <v>-30</v>
          </cell>
          <cell r="I264" t="str">
            <v>247-4010-10</v>
          </cell>
          <cell r="J264">
            <v>-250</v>
          </cell>
          <cell r="K264" t="str">
            <v>245-4020-10</v>
          </cell>
          <cell r="L264">
            <v>-30</v>
          </cell>
          <cell r="M264" t="str">
            <v>241-4400-10</v>
          </cell>
          <cell r="N264">
            <v>-883.75</v>
          </cell>
          <cell r="O264" t="str">
            <v>241-4000-10</v>
          </cell>
          <cell r="P264">
            <v>-4638.8999999999996</v>
          </cell>
          <cell r="Q264" t="str">
            <v>238-4010-10</v>
          </cell>
          <cell r="R264">
            <v>-111547.55</v>
          </cell>
          <cell r="S264" t="str">
            <v>240-4010-10</v>
          </cell>
          <cell r="T264">
            <v>-2415.0500000000002</v>
          </cell>
          <cell r="U264" t="str">
            <v>242-4000-10</v>
          </cell>
          <cell r="V264">
            <v>-712.3</v>
          </cell>
          <cell r="W264" t="str">
            <v>235-4709-10</v>
          </cell>
          <cell r="X264">
            <v>-9647.94</v>
          </cell>
        </row>
        <row r="265">
          <cell r="A265" t="str">
            <v>250-4010-10</v>
          </cell>
          <cell r="B265">
            <v>37.340000000000003</v>
          </cell>
          <cell r="C265" t="str">
            <v>240-4000-10</v>
          </cell>
          <cell r="D265">
            <v>-15285.54</v>
          </cell>
          <cell r="E265" t="str">
            <v>245-4010-10</v>
          </cell>
          <cell r="F265">
            <v>-1680</v>
          </cell>
          <cell r="G265" t="str">
            <v>245-4000-10</v>
          </cell>
          <cell r="H265">
            <v>-43830</v>
          </cell>
          <cell r="I265" t="str">
            <v>250-4000-10</v>
          </cell>
          <cell r="J265">
            <v>474.02</v>
          </cell>
          <cell r="K265" t="str">
            <v>247-4000-10</v>
          </cell>
          <cell r="L265">
            <v>-16005</v>
          </cell>
          <cell r="M265" t="str">
            <v>242-4000-10</v>
          </cell>
          <cell r="N265">
            <v>-992.55</v>
          </cell>
          <cell r="O265" t="str">
            <v>241-4400-10</v>
          </cell>
          <cell r="P265">
            <v>-881.11</v>
          </cell>
          <cell r="Q265" t="str">
            <v>238-4015-10</v>
          </cell>
          <cell r="R265">
            <v>-148870.42000000001</v>
          </cell>
          <cell r="S265" t="str">
            <v>240-4015-10</v>
          </cell>
          <cell r="T265">
            <v>-749.58</v>
          </cell>
          <cell r="U265" t="str">
            <v>242-4015-10</v>
          </cell>
          <cell r="V265">
            <v>-68.08</v>
          </cell>
          <cell r="W265" t="str">
            <v>235-5000-10</v>
          </cell>
          <cell r="X265">
            <v>5359427.07</v>
          </cell>
        </row>
        <row r="266">
          <cell r="A266" t="str">
            <v>250-4020-10</v>
          </cell>
          <cell r="B266">
            <v>23.73</v>
          </cell>
          <cell r="C266" t="str">
            <v>240-4010-10</v>
          </cell>
          <cell r="D266">
            <v>-2196.9299999999998</v>
          </cell>
          <cell r="E266" t="str">
            <v>247-4000-10</v>
          </cell>
          <cell r="F266">
            <v>-15585</v>
          </cell>
          <cell r="G266" t="str">
            <v>245-4010-10</v>
          </cell>
          <cell r="H266">
            <v>-4620</v>
          </cell>
          <cell r="I266" t="str">
            <v>250-4010-10</v>
          </cell>
          <cell r="J266">
            <v>37.04</v>
          </cell>
          <cell r="K266" t="str">
            <v>247-4010-10</v>
          </cell>
          <cell r="L266">
            <v>-380</v>
          </cell>
          <cell r="M266" t="str">
            <v>244-4000-10</v>
          </cell>
          <cell r="N266">
            <v>-21720</v>
          </cell>
          <cell r="O266" t="str">
            <v>242-4000-10</v>
          </cell>
          <cell r="P266">
            <v>-1018.14</v>
          </cell>
          <cell r="Q266" t="str">
            <v>238-4016-10</v>
          </cell>
          <cell r="R266">
            <v>29850</v>
          </cell>
          <cell r="S266" t="str">
            <v>240-4020-10</v>
          </cell>
          <cell r="T266">
            <v>-1150.81</v>
          </cell>
          <cell r="U266" t="str">
            <v>244-4000-10</v>
          </cell>
          <cell r="V266">
            <v>-17820</v>
          </cell>
          <cell r="W266" t="str">
            <v>235-5001-10</v>
          </cell>
          <cell r="X266">
            <v>15863.18</v>
          </cell>
        </row>
        <row r="267">
          <cell r="A267" t="str">
            <v>250-4100-10</v>
          </cell>
          <cell r="B267">
            <v>13.71</v>
          </cell>
          <cell r="C267" t="str">
            <v>240-4015-10</v>
          </cell>
          <cell r="D267">
            <v>-1607.8</v>
          </cell>
          <cell r="E267" t="str">
            <v>247-4010-10</v>
          </cell>
          <cell r="F267">
            <v>-485</v>
          </cell>
          <cell r="G267" t="str">
            <v>245-4015-10</v>
          </cell>
          <cell r="H267">
            <v>-30</v>
          </cell>
          <cell r="I267" t="str">
            <v>250-4020-10</v>
          </cell>
          <cell r="J267">
            <v>15.9</v>
          </cell>
          <cell r="K267" t="str">
            <v>250-4000-10</v>
          </cell>
          <cell r="L267">
            <v>77.64</v>
          </cell>
          <cell r="M267" t="str">
            <v>244-4010-10</v>
          </cell>
          <cell r="N267">
            <v>-1560</v>
          </cell>
          <cell r="O267" t="str">
            <v>244-4000-10</v>
          </cell>
          <cell r="P267">
            <v>-26430</v>
          </cell>
          <cell r="Q267" t="str">
            <v>238-4017-10</v>
          </cell>
          <cell r="R267">
            <v>-197236.32</v>
          </cell>
          <cell r="S267" t="str">
            <v>240-4100-10</v>
          </cell>
          <cell r="T267">
            <v>-265.55</v>
          </cell>
          <cell r="U267" t="str">
            <v>244-4010-10</v>
          </cell>
          <cell r="V267">
            <v>-2130</v>
          </cell>
          <cell r="W267" t="str">
            <v>235-5002-10</v>
          </cell>
          <cell r="X267">
            <v>-806651.01</v>
          </cell>
        </row>
        <row r="268">
          <cell r="A268" t="str">
            <v>250-4200-10</v>
          </cell>
          <cell r="B268">
            <v>7.73</v>
          </cell>
          <cell r="C268" t="str">
            <v>240-4020-10</v>
          </cell>
          <cell r="D268">
            <v>-290</v>
          </cell>
          <cell r="E268" t="str">
            <v>250-4000-10</v>
          </cell>
          <cell r="F268">
            <v>475.89</v>
          </cell>
          <cell r="G268" t="str">
            <v>245-4020-10</v>
          </cell>
          <cell r="H268">
            <v>-30</v>
          </cell>
          <cell r="I268" t="str">
            <v>250-4100-10</v>
          </cell>
          <cell r="J268">
            <v>12.1</v>
          </cell>
          <cell r="K268" t="str">
            <v>250-4010-10</v>
          </cell>
          <cell r="L268">
            <v>6.54</v>
          </cell>
          <cell r="M268" t="str">
            <v>244-4020-10</v>
          </cell>
          <cell r="N268">
            <v>-30</v>
          </cell>
          <cell r="O268" t="str">
            <v>244-4010-10</v>
          </cell>
          <cell r="P268">
            <v>-1500</v>
          </cell>
          <cell r="Q268" t="str">
            <v>238-4019-10</v>
          </cell>
          <cell r="R268">
            <v>494535</v>
          </cell>
          <cell r="S268" t="str">
            <v>240-4200-10</v>
          </cell>
          <cell r="T268">
            <v>-3698.35</v>
          </cell>
          <cell r="U268" t="str">
            <v>244-4015-10</v>
          </cell>
          <cell r="V268">
            <v>-30</v>
          </cell>
          <cell r="W268" t="str">
            <v>235-5003-10</v>
          </cell>
          <cell r="X268">
            <v>2062667.6</v>
          </cell>
        </row>
        <row r="269">
          <cell r="A269" t="str">
            <v>251-4020-10</v>
          </cell>
          <cell r="B269">
            <v>288.14999999999998</v>
          </cell>
          <cell r="C269" t="str">
            <v>240-4100-10</v>
          </cell>
          <cell r="D269">
            <v>-1208.8699999999999</v>
          </cell>
          <cell r="E269" t="str">
            <v>250-4010-10</v>
          </cell>
          <cell r="F269">
            <v>36.549999999999997</v>
          </cell>
          <cell r="G269" t="str">
            <v>247-4000-10</v>
          </cell>
          <cell r="H269">
            <v>-9320</v>
          </cell>
          <cell r="I269" t="str">
            <v>250-4200-10</v>
          </cell>
          <cell r="J269">
            <v>7.48</v>
          </cell>
          <cell r="K269" t="str">
            <v>250-4020-10</v>
          </cell>
          <cell r="L269">
            <v>0.21</v>
          </cell>
          <cell r="M269" t="str">
            <v>245-4000-10</v>
          </cell>
          <cell r="N269">
            <v>-35640</v>
          </cell>
          <cell r="O269" t="str">
            <v>244-4015-10</v>
          </cell>
          <cell r="P269">
            <v>-90</v>
          </cell>
          <cell r="Q269" t="str">
            <v>238-4020-10</v>
          </cell>
          <cell r="R269">
            <v>-153484.70000000001</v>
          </cell>
          <cell r="S269" t="str">
            <v>240-4400-10</v>
          </cell>
          <cell r="T269">
            <v>-137.97</v>
          </cell>
          <cell r="U269" t="str">
            <v>244-4020-10</v>
          </cell>
          <cell r="V269">
            <v>-30</v>
          </cell>
          <cell r="W269" t="str">
            <v>235-5004-10</v>
          </cell>
          <cell r="X269">
            <v>-0.01</v>
          </cell>
        </row>
        <row r="270">
          <cell r="A270" t="str">
            <v>251-4100-10</v>
          </cell>
          <cell r="B270">
            <v>44.77</v>
          </cell>
          <cell r="C270" t="str">
            <v>240-4400-10</v>
          </cell>
          <cell r="D270">
            <v>-6.73</v>
          </cell>
          <cell r="E270" t="str">
            <v>250-4020-10</v>
          </cell>
          <cell r="F270">
            <v>20.8</v>
          </cell>
          <cell r="G270" t="str">
            <v>247-4010-10</v>
          </cell>
          <cell r="H270">
            <v>-435</v>
          </cell>
          <cell r="I270" t="str">
            <v>251-4020-10</v>
          </cell>
          <cell r="J270">
            <v>220.26</v>
          </cell>
          <cell r="K270" t="str">
            <v>251-4020-10</v>
          </cell>
          <cell r="L270">
            <v>2.75</v>
          </cell>
          <cell r="M270" t="str">
            <v>245-4010-10</v>
          </cell>
          <cell r="N270">
            <v>-4320</v>
          </cell>
          <cell r="O270" t="str">
            <v>245-4000-10</v>
          </cell>
          <cell r="P270">
            <v>-39390</v>
          </cell>
          <cell r="Q270" t="str">
            <v>238-4100-10</v>
          </cell>
          <cell r="R270">
            <v>-156641.07999999999</v>
          </cell>
          <cell r="S270" t="str">
            <v>241-4000-10</v>
          </cell>
          <cell r="T270">
            <v>-3984.03</v>
          </cell>
          <cell r="U270" t="str">
            <v>244-4400-10</v>
          </cell>
          <cell r="V270">
            <v>-30</v>
          </cell>
          <cell r="W270" t="str">
            <v>235-5006-10</v>
          </cell>
          <cell r="X270">
            <v>1438.8</v>
          </cell>
        </row>
        <row r="271">
          <cell r="A271" t="str">
            <v>251-4200-10</v>
          </cell>
          <cell r="B271">
            <v>10.52</v>
          </cell>
          <cell r="C271" t="str">
            <v>241-4000-10</v>
          </cell>
          <cell r="D271">
            <v>-19056.66</v>
          </cell>
          <cell r="E271" t="str">
            <v>250-4100-10</v>
          </cell>
          <cell r="F271">
            <v>11.3</v>
          </cell>
          <cell r="G271" t="str">
            <v>250-4000-10</v>
          </cell>
          <cell r="H271">
            <v>473.48</v>
          </cell>
          <cell r="I271" t="str">
            <v>251-4100-10</v>
          </cell>
          <cell r="J271">
            <v>42.68</v>
          </cell>
          <cell r="K271" t="str">
            <v>252-4000-10</v>
          </cell>
          <cell r="L271">
            <v>-1173</v>
          </cell>
          <cell r="M271" t="str">
            <v>247-4000-10</v>
          </cell>
          <cell r="N271">
            <v>-12215</v>
          </cell>
          <cell r="O271" t="str">
            <v>245-4010-10</v>
          </cell>
          <cell r="P271">
            <v>-4798.5</v>
          </cell>
          <cell r="Q271" t="str">
            <v>238-4200-10</v>
          </cell>
          <cell r="R271">
            <v>-143930.17000000001</v>
          </cell>
          <cell r="S271" t="str">
            <v>241-4400-10</v>
          </cell>
          <cell r="T271">
            <v>-875.26</v>
          </cell>
          <cell r="U271" t="str">
            <v>245-4000-10</v>
          </cell>
          <cell r="V271">
            <v>-47520</v>
          </cell>
          <cell r="W271" t="str">
            <v>235-5007-10</v>
          </cell>
          <cell r="X271">
            <v>-58.87</v>
          </cell>
        </row>
        <row r="272">
          <cell r="A272" t="str">
            <v>251-4300-10</v>
          </cell>
          <cell r="B272">
            <v>30.8</v>
          </cell>
          <cell r="C272" t="str">
            <v>241-4400-10</v>
          </cell>
          <cell r="D272">
            <v>-1392.62</v>
          </cell>
          <cell r="E272" t="str">
            <v>250-4200-10</v>
          </cell>
          <cell r="F272">
            <v>6.98</v>
          </cell>
          <cell r="G272" t="str">
            <v>250-4010-10</v>
          </cell>
          <cell r="H272">
            <v>38.270000000000003</v>
          </cell>
          <cell r="I272" t="str">
            <v>251-4200-10</v>
          </cell>
          <cell r="J272">
            <v>11.53</v>
          </cell>
          <cell r="K272" t="str">
            <v>252-4010-10</v>
          </cell>
          <cell r="L272">
            <v>-74</v>
          </cell>
          <cell r="M272" t="str">
            <v>247-4010-10</v>
          </cell>
          <cell r="N272">
            <v>-280</v>
          </cell>
          <cell r="O272" t="str">
            <v>247-4000-10</v>
          </cell>
          <cell r="P272">
            <v>-9815</v>
          </cell>
          <cell r="Q272" t="str">
            <v>238-4300-10</v>
          </cell>
          <cell r="R272">
            <v>-27764.55</v>
          </cell>
          <cell r="S272" t="str">
            <v>242-4000-10</v>
          </cell>
          <cell r="T272">
            <v>-775.05</v>
          </cell>
          <cell r="U272" t="str">
            <v>245-4010-10</v>
          </cell>
          <cell r="V272">
            <v>-4050</v>
          </cell>
          <cell r="W272" t="str">
            <v>236-4000-10</v>
          </cell>
          <cell r="X272">
            <v>-340453.1</v>
          </cell>
        </row>
        <row r="273">
          <cell r="A273" t="str">
            <v>251-4310-10</v>
          </cell>
          <cell r="B273">
            <v>0.02</v>
          </cell>
          <cell r="C273" t="str">
            <v>242-4000-10</v>
          </cell>
          <cell r="D273">
            <v>-658.35</v>
          </cell>
          <cell r="E273" t="str">
            <v>251-4020-10</v>
          </cell>
          <cell r="F273">
            <v>275.95999999999998</v>
          </cell>
          <cell r="G273" t="str">
            <v>250-4020-10</v>
          </cell>
          <cell r="H273">
            <v>20.23</v>
          </cell>
          <cell r="I273" t="str">
            <v>251-4300-10</v>
          </cell>
          <cell r="J273">
            <v>31.37</v>
          </cell>
          <cell r="K273" t="str">
            <v>264-4000-10</v>
          </cell>
          <cell r="L273">
            <v>-217085.4</v>
          </cell>
          <cell r="M273" t="str">
            <v>247-4020-10</v>
          </cell>
          <cell r="N273">
            <v>-65</v>
          </cell>
          <cell r="O273" t="str">
            <v>247-4010-10</v>
          </cell>
          <cell r="P273">
            <v>-740</v>
          </cell>
          <cell r="Q273" t="str">
            <v>240-4000-10</v>
          </cell>
          <cell r="R273">
            <v>-17363.5</v>
          </cell>
          <cell r="S273" t="str">
            <v>244-4000-10</v>
          </cell>
          <cell r="T273">
            <v>-21390</v>
          </cell>
          <cell r="U273" t="str">
            <v>247-4000-10</v>
          </cell>
          <cell r="V273">
            <v>-13290</v>
          </cell>
          <cell r="W273" t="str">
            <v>236-4010-10</v>
          </cell>
          <cell r="X273">
            <v>-26418.41</v>
          </cell>
        </row>
        <row r="274">
          <cell r="A274" t="str">
            <v>252-4000-10</v>
          </cell>
          <cell r="B274">
            <v>-1355</v>
          </cell>
          <cell r="C274" t="str">
            <v>242-4010-10</v>
          </cell>
          <cell r="D274">
            <v>-39.9</v>
          </cell>
          <cell r="E274" t="str">
            <v>251-4100-10</v>
          </cell>
          <cell r="F274">
            <v>39.94</v>
          </cell>
          <cell r="G274" t="str">
            <v>250-4100-10</v>
          </cell>
          <cell r="H274">
            <v>12.5</v>
          </cell>
          <cell r="I274" t="str">
            <v>251-4310-10</v>
          </cell>
          <cell r="J274">
            <v>0.02</v>
          </cell>
          <cell r="K274" t="str">
            <v>264-4001-10</v>
          </cell>
          <cell r="L274">
            <v>567</v>
          </cell>
          <cell r="M274" t="str">
            <v>250-4000-10</v>
          </cell>
          <cell r="N274">
            <v>0.95</v>
          </cell>
          <cell r="O274" t="str">
            <v>250-4000-10</v>
          </cell>
          <cell r="P274">
            <v>-0.09</v>
          </cell>
          <cell r="Q274" t="str">
            <v>240-4010-10</v>
          </cell>
          <cell r="R274">
            <v>-2477.42</v>
          </cell>
          <cell r="S274" t="str">
            <v>244-4010-10</v>
          </cell>
          <cell r="T274">
            <v>-1110</v>
          </cell>
          <cell r="U274" t="str">
            <v>247-4010-10</v>
          </cell>
          <cell r="V274">
            <v>-310</v>
          </cell>
          <cell r="W274" t="str">
            <v>236-4015-10</v>
          </cell>
          <cell r="X274">
            <v>-13794.73</v>
          </cell>
        </row>
        <row r="275">
          <cell r="A275" t="str">
            <v>252-4010-10</v>
          </cell>
          <cell r="B275">
            <v>-74</v>
          </cell>
          <cell r="C275" t="str">
            <v>244-4000-10</v>
          </cell>
          <cell r="D275">
            <v>-15150</v>
          </cell>
          <cell r="E275" t="str">
            <v>251-4200-10</v>
          </cell>
          <cell r="F275">
            <v>11.16</v>
          </cell>
          <cell r="G275" t="str">
            <v>250-4200-10</v>
          </cell>
          <cell r="H275">
            <v>7.73</v>
          </cell>
          <cell r="I275" t="str">
            <v>252-4000-10</v>
          </cell>
          <cell r="J275">
            <v>-919</v>
          </cell>
          <cell r="K275" t="str">
            <v>264-4010-10</v>
          </cell>
          <cell r="L275">
            <v>-66646.7</v>
          </cell>
          <cell r="M275" t="str">
            <v>250-4010-10</v>
          </cell>
          <cell r="N275">
            <v>0.1</v>
          </cell>
          <cell r="O275" t="str">
            <v>250-4010-10</v>
          </cell>
          <cell r="P275">
            <v>0.28999999999999998</v>
          </cell>
          <cell r="Q275" t="str">
            <v>240-4015-10</v>
          </cell>
          <cell r="R275">
            <v>-1255.73</v>
          </cell>
          <cell r="S275" t="str">
            <v>244-4015-10</v>
          </cell>
          <cell r="T275">
            <v>-90</v>
          </cell>
          <cell r="U275" t="str">
            <v>250-4000-10</v>
          </cell>
          <cell r="V275">
            <v>0.14000000000000001</v>
          </cell>
          <cell r="W275" t="str">
            <v>236-4020-10</v>
          </cell>
          <cell r="X275">
            <v>-4565.46</v>
          </cell>
        </row>
        <row r="276">
          <cell r="A276" t="str">
            <v>252-4015-10</v>
          </cell>
          <cell r="B276">
            <v>-37</v>
          </cell>
          <cell r="C276" t="str">
            <v>244-4010-10</v>
          </cell>
          <cell r="D276">
            <v>-1740</v>
          </cell>
          <cell r="E276" t="str">
            <v>251-4300-10</v>
          </cell>
          <cell r="F276">
            <v>31.05</v>
          </cell>
          <cell r="G276" t="str">
            <v>251-4020-10</v>
          </cell>
          <cell r="H276">
            <v>251.41</v>
          </cell>
          <cell r="I276" t="str">
            <v>252-4010-10</v>
          </cell>
          <cell r="J276">
            <v>-18.5</v>
          </cell>
          <cell r="K276" t="str">
            <v>264-4015-10</v>
          </cell>
          <cell r="L276">
            <v>-80565.509999999995</v>
          </cell>
          <cell r="M276" t="str">
            <v>250-4020-10</v>
          </cell>
          <cell r="N276">
            <v>0.03</v>
          </cell>
          <cell r="O276" t="str">
            <v>252-4000-10</v>
          </cell>
          <cell r="P276">
            <v>-1242.69</v>
          </cell>
          <cell r="Q276" t="str">
            <v>240-4020-10</v>
          </cell>
          <cell r="R276">
            <v>-1196.67</v>
          </cell>
          <cell r="S276" t="str">
            <v>245-4000-10</v>
          </cell>
          <cell r="T276">
            <v>-42865</v>
          </cell>
          <cell r="U276" t="str">
            <v>250-4010-10</v>
          </cell>
          <cell r="V276">
            <v>-0.03</v>
          </cell>
          <cell r="W276" t="str">
            <v>236-4100-10</v>
          </cell>
          <cell r="X276">
            <v>-10390.799999999999</v>
          </cell>
        </row>
        <row r="277">
          <cell r="A277" t="str">
            <v>264-4000-10</v>
          </cell>
          <cell r="B277">
            <v>-320153.59000000003</v>
          </cell>
          <cell r="C277" t="str">
            <v>244-4400-10</v>
          </cell>
          <cell r="D277">
            <v>-60</v>
          </cell>
          <cell r="E277" t="str">
            <v>251-4310-10</v>
          </cell>
          <cell r="F277">
            <v>0.01</v>
          </cell>
          <cell r="G277" t="str">
            <v>251-4100-10</v>
          </cell>
          <cell r="H277">
            <v>40.32</v>
          </cell>
          <cell r="I277" t="str">
            <v>252-4015-10</v>
          </cell>
          <cell r="J277">
            <v>-18.5</v>
          </cell>
          <cell r="K277" t="str">
            <v>264-4020-10</v>
          </cell>
          <cell r="L277">
            <v>-103077.08</v>
          </cell>
          <cell r="M277" t="str">
            <v>251-4020-10</v>
          </cell>
          <cell r="N277">
            <v>0.18</v>
          </cell>
          <cell r="O277" t="str">
            <v>252-4010-10</v>
          </cell>
          <cell r="P277">
            <v>-18.5</v>
          </cell>
          <cell r="Q277" t="str">
            <v>240-4100-10</v>
          </cell>
          <cell r="R277">
            <v>-217.1</v>
          </cell>
          <cell r="S277" t="str">
            <v>245-4010-10</v>
          </cell>
          <cell r="T277">
            <v>-2370</v>
          </cell>
          <cell r="U277" t="str">
            <v>252-4000-10</v>
          </cell>
          <cell r="V277">
            <v>-971.5</v>
          </cell>
          <cell r="W277" t="str">
            <v>236-4200-10</v>
          </cell>
          <cell r="X277">
            <v>-7035.08</v>
          </cell>
        </row>
        <row r="278">
          <cell r="A278" t="str">
            <v>264-4001-10</v>
          </cell>
          <cell r="B278">
            <v>-175022</v>
          </cell>
          <cell r="C278" t="str">
            <v>245-4000-10</v>
          </cell>
          <cell r="D278">
            <v>-40200</v>
          </cell>
          <cell r="E278" t="str">
            <v>252-4000-10</v>
          </cell>
          <cell r="F278">
            <v>-1591</v>
          </cell>
          <cell r="G278" t="str">
            <v>251-4200-10</v>
          </cell>
          <cell r="H278">
            <v>11.09</v>
          </cell>
          <cell r="I278" t="str">
            <v>252-4020-10</v>
          </cell>
          <cell r="J278">
            <v>-18.5</v>
          </cell>
          <cell r="K278" t="str">
            <v>264-4100-10</v>
          </cell>
          <cell r="L278">
            <v>-45283.53</v>
          </cell>
          <cell r="M278" t="str">
            <v>252-4000-10</v>
          </cell>
          <cell r="N278">
            <v>-1038</v>
          </cell>
          <cell r="O278" t="str">
            <v>252-4015-10</v>
          </cell>
          <cell r="P278">
            <v>-18.5</v>
          </cell>
          <cell r="Q278" t="str">
            <v>240-4200-10</v>
          </cell>
          <cell r="R278">
            <v>-5606.7</v>
          </cell>
          <cell r="S278" t="str">
            <v>247-4000-10</v>
          </cell>
          <cell r="T278">
            <v>-12295</v>
          </cell>
          <cell r="U278" t="str">
            <v>252-4010-10</v>
          </cell>
          <cell r="V278">
            <v>-55.5</v>
          </cell>
          <cell r="W278" t="str">
            <v>236-4300-10</v>
          </cell>
          <cell r="X278">
            <v>-12606.21</v>
          </cell>
        </row>
        <row r="279">
          <cell r="A279" t="str">
            <v>264-4010-10</v>
          </cell>
          <cell r="B279">
            <v>-78553.25</v>
          </cell>
          <cell r="C279" t="str">
            <v>245-4010-10</v>
          </cell>
          <cell r="D279">
            <v>-4170</v>
          </cell>
          <cell r="E279" t="str">
            <v>252-4010-10</v>
          </cell>
          <cell r="F279">
            <v>-74</v>
          </cell>
          <cell r="G279" t="str">
            <v>251-4300-10</v>
          </cell>
          <cell r="H279">
            <v>31.27</v>
          </cell>
          <cell r="I279" t="str">
            <v>264-4000-10</v>
          </cell>
          <cell r="J279">
            <v>-228040.84</v>
          </cell>
          <cell r="K279" t="str">
            <v>264-4200-10</v>
          </cell>
          <cell r="L279">
            <v>-18226.68</v>
          </cell>
          <cell r="M279" t="str">
            <v>252-4010-10</v>
          </cell>
          <cell r="N279">
            <v>-148</v>
          </cell>
          <cell r="O279" t="str">
            <v>258-4000-10</v>
          </cell>
          <cell r="P279">
            <v>-3.45</v>
          </cell>
          <cell r="Q279" t="str">
            <v>240-4400-10</v>
          </cell>
          <cell r="R279">
            <v>-123.48</v>
          </cell>
          <cell r="S279" t="str">
            <v>247-4010-10</v>
          </cell>
          <cell r="T279">
            <v>-860</v>
          </cell>
          <cell r="U279" t="str">
            <v>252-4020-10</v>
          </cell>
          <cell r="V279">
            <v>-18.5</v>
          </cell>
          <cell r="W279" t="str">
            <v>236-4400-10</v>
          </cell>
          <cell r="X279">
            <v>-809.1</v>
          </cell>
        </row>
        <row r="280">
          <cell r="A280" t="str">
            <v>264-4015-10</v>
          </cell>
          <cell r="B280">
            <v>-118094.42</v>
          </cell>
          <cell r="C280" t="str">
            <v>247-4000-10</v>
          </cell>
          <cell r="D280">
            <v>-9820</v>
          </cell>
          <cell r="E280" t="str">
            <v>252-4015-10</v>
          </cell>
          <cell r="F280">
            <v>-55.5</v>
          </cell>
          <cell r="G280" t="str">
            <v>251-4310-10</v>
          </cell>
          <cell r="H280">
            <v>0.01</v>
          </cell>
          <cell r="I280" t="str">
            <v>264-4001-10</v>
          </cell>
          <cell r="J280">
            <v>83112</v>
          </cell>
          <cell r="K280" t="str">
            <v>264-4300-10</v>
          </cell>
          <cell r="L280">
            <v>-4896.1000000000004</v>
          </cell>
          <cell r="M280" t="str">
            <v>252-4020-10</v>
          </cell>
          <cell r="N280">
            <v>-18.5</v>
          </cell>
          <cell r="O280" t="str">
            <v>264-4000-10</v>
          </cell>
          <cell r="P280">
            <v>-305575.76</v>
          </cell>
          <cell r="Q280" t="str">
            <v>241-4000-10</v>
          </cell>
          <cell r="R280">
            <v>-4634.66</v>
          </cell>
          <cell r="S280" t="str">
            <v>250-4000-10</v>
          </cell>
          <cell r="T280">
            <v>-0.15</v>
          </cell>
          <cell r="U280" t="str">
            <v>258-4000-10</v>
          </cell>
          <cell r="V280">
            <v>-24.7</v>
          </cell>
          <cell r="W280" t="str">
            <v>237-4000-10</v>
          </cell>
          <cell r="X280">
            <v>-369848.38</v>
          </cell>
        </row>
        <row r="281">
          <cell r="A281" t="str">
            <v>264-4020-10</v>
          </cell>
          <cell r="B281">
            <v>-131080.03</v>
          </cell>
          <cell r="C281" t="str">
            <v>247-4010-10</v>
          </cell>
          <cell r="D281">
            <v>-630</v>
          </cell>
          <cell r="E281" t="str">
            <v>264-4000-10</v>
          </cell>
          <cell r="F281">
            <v>-309066.09000000003</v>
          </cell>
          <cell r="G281" t="str">
            <v>252-4000-10</v>
          </cell>
          <cell r="H281">
            <v>-1498.5</v>
          </cell>
          <cell r="I281" t="str">
            <v>264-4010-10</v>
          </cell>
          <cell r="J281">
            <v>-69457.960000000006</v>
          </cell>
          <cell r="K281" t="str">
            <v>264-4400-10</v>
          </cell>
          <cell r="L281">
            <v>-1584.71</v>
          </cell>
          <cell r="M281" t="str">
            <v>258-4000-10</v>
          </cell>
          <cell r="N281">
            <v>-11.96</v>
          </cell>
          <cell r="O281" t="str">
            <v>264-4001-10</v>
          </cell>
          <cell r="P281">
            <v>-103628</v>
          </cell>
          <cell r="Q281" t="str">
            <v>241-4400-10</v>
          </cell>
          <cell r="R281">
            <v>-881.09</v>
          </cell>
          <cell r="S281" t="str">
            <v>250-4010-10</v>
          </cell>
          <cell r="T281">
            <v>0.14000000000000001</v>
          </cell>
          <cell r="U281" t="str">
            <v>264-4000-10</v>
          </cell>
          <cell r="V281">
            <v>-240558.25</v>
          </cell>
          <cell r="W281" t="str">
            <v>237-4010-10</v>
          </cell>
          <cell r="X281">
            <v>-153012.60999999999</v>
          </cell>
        </row>
        <row r="282">
          <cell r="A282" t="str">
            <v>264-4100-10</v>
          </cell>
          <cell r="B282">
            <v>-47185.31</v>
          </cell>
          <cell r="C282" t="str">
            <v>250-4000-10</v>
          </cell>
          <cell r="D282">
            <v>512.07000000000005</v>
          </cell>
          <cell r="E282" t="str">
            <v>264-4001-10</v>
          </cell>
          <cell r="F282">
            <v>32582</v>
          </cell>
          <cell r="G282" t="str">
            <v>252-4010-10</v>
          </cell>
          <cell r="H282">
            <v>-129.5</v>
          </cell>
          <cell r="I282" t="str">
            <v>264-4015-10</v>
          </cell>
          <cell r="J282">
            <v>-75830.34</v>
          </cell>
          <cell r="K282" t="str">
            <v>264-4499-10</v>
          </cell>
          <cell r="L282">
            <v>52036.01</v>
          </cell>
          <cell r="M282" t="str">
            <v>264-4000-10</v>
          </cell>
          <cell r="N282">
            <v>-247127.75</v>
          </cell>
          <cell r="O282" t="str">
            <v>264-4010-10</v>
          </cell>
          <cell r="P282">
            <v>-76691.28</v>
          </cell>
          <cell r="Q282" t="str">
            <v>242-4000-10</v>
          </cell>
          <cell r="R282">
            <v>-538.65</v>
          </cell>
          <cell r="S282" t="str">
            <v>250-4020-10</v>
          </cell>
          <cell r="T282">
            <v>0.03</v>
          </cell>
          <cell r="U282" t="str">
            <v>264-4001-10</v>
          </cell>
          <cell r="V282">
            <v>30173</v>
          </cell>
          <cell r="W282" t="str">
            <v>237-4300-10</v>
          </cell>
          <cell r="X282">
            <v>-410.41</v>
          </cell>
        </row>
        <row r="283">
          <cell r="A283" t="str">
            <v>264-4200-10</v>
          </cell>
          <cell r="B283">
            <v>-15420.63</v>
          </cell>
          <cell r="C283" t="str">
            <v>250-4010-10</v>
          </cell>
          <cell r="D283">
            <v>41.41</v>
          </cell>
          <cell r="E283" t="str">
            <v>264-4010-10</v>
          </cell>
          <cell r="F283">
            <v>-81724.820000000007</v>
          </cell>
          <cell r="G283" t="str">
            <v>264-4000-10</v>
          </cell>
          <cell r="H283">
            <v>-260786.72</v>
          </cell>
          <cell r="I283" t="str">
            <v>264-4020-10</v>
          </cell>
          <cell r="J283">
            <v>-95923.91</v>
          </cell>
          <cell r="K283" t="str">
            <v>264-5000-10</v>
          </cell>
          <cell r="L283">
            <v>484763.5</v>
          </cell>
          <cell r="M283" t="str">
            <v>264-4001-10</v>
          </cell>
          <cell r="N283">
            <v>-51585</v>
          </cell>
          <cell r="O283" t="str">
            <v>264-4015-10</v>
          </cell>
          <cell r="P283">
            <v>-90797.52</v>
          </cell>
          <cell r="Q283" t="str">
            <v>242-4010-10</v>
          </cell>
          <cell r="R283">
            <v>-59.85</v>
          </cell>
          <cell r="S283" t="str">
            <v>252-4000-10</v>
          </cell>
          <cell r="T283">
            <v>-1363</v>
          </cell>
          <cell r="U283" t="str">
            <v>264-4010-10</v>
          </cell>
          <cell r="V283">
            <v>-68716.98</v>
          </cell>
          <cell r="W283" t="str">
            <v>237-4400-10</v>
          </cell>
          <cell r="X283">
            <v>-2790.04</v>
          </cell>
        </row>
        <row r="284">
          <cell r="A284" t="str">
            <v>264-4300-10</v>
          </cell>
          <cell r="B284">
            <v>-7453.04</v>
          </cell>
          <cell r="C284" t="str">
            <v>250-4020-10</v>
          </cell>
          <cell r="D284">
            <v>19.29</v>
          </cell>
          <cell r="E284" t="str">
            <v>264-4015-10</v>
          </cell>
          <cell r="F284">
            <v>-103837.62</v>
          </cell>
          <cell r="G284" t="str">
            <v>264-4001-10</v>
          </cell>
          <cell r="H284">
            <v>90596</v>
          </cell>
          <cell r="I284" t="str">
            <v>264-4100-10</v>
          </cell>
          <cell r="J284">
            <v>-43621.06</v>
          </cell>
          <cell r="K284" t="str">
            <v>264-5001-10</v>
          </cell>
          <cell r="L284">
            <v>-0.01</v>
          </cell>
          <cell r="M284" t="str">
            <v>264-4010-10</v>
          </cell>
          <cell r="N284">
            <v>-72055.34</v>
          </cell>
          <cell r="O284" t="str">
            <v>264-4020-10</v>
          </cell>
          <cell r="P284">
            <v>-110954.23</v>
          </cell>
          <cell r="Q284" t="str">
            <v>244-4000-10</v>
          </cell>
          <cell r="R284">
            <v>-21660</v>
          </cell>
          <cell r="S284" t="str">
            <v>252-4010-10</v>
          </cell>
          <cell r="T284">
            <v>-37</v>
          </cell>
          <cell r="U284" t="str">
            <v>264-4015-10</v>
          </cell>
          <cell r="V284">
            <v>-79749.36</v>
          </cell>
          <cell r="W284" t="str">
            <v>238-4000-10</v>
          </cell>
          <cell r="X284">
            <v>-192329.87</v>
          </cell>
        </row>
        <row r="285">
          <cell r="A285" t="str">
            <v>264-4400-10</v>
          </cell>
          <cell r="B285">
            <v>-1628.77</v>
          </cell>
          <cell r="C285" t="str">
            <v>250-4100-10</v>
          </cell>
          <cell r="D285">
            <v>12.5</v>
          </cell>
          <cell r="E285" t="str">
            <v>264-4020-10</v>
          </cell>
          <cell r="F285">
            <v>-117942.47</v>
          </cell>
          <cell r="G285" t="str">
            <v>264-4010-10</v>
          </cell>
          <cell r="H285">
            <v>-74665.94</v>
          </cell>
          <cell r="I285" t="str">
            <v>264-4200-10</v>
          </cell>
          <cell r="J285">
            <v>-17934.97</v>
          </cell>
          <cell r="K285" t="str">
            <v>265-4000-10</v>
          </cell>
          <cell r="L285">
            <v>-27116.42</v>
          </cell>
          <cell r="M285" t="str">
            <v>264-4015-10</v>
          </cell>
          <cell r="N285">
            <v>-84234.78</v>
          </cell>
          <cell r="O285" t="str">
            <v>264-4100-10</v>
          </cell>
          <cell r="P285">
            <v>-50106.57</v>
          </cell>
          <cell r="Q285" t="str">
            <v>244-4010-10</v>
          </cell>
          <cell r="R285">
            <v>-870</v>
          </cell>
          <cell r="S285" t="str">
            <v>258-4000-10</v>
          </cell>
          <cell r="T285">
            <v>-24.87</v>
          </cell>
          <cell r="U285" t="str">
            <v>264-4020-10</v>
          </cell>
          <cell r="V285">
            <v>-104507.4</v>
          </cell>
          <cell r="W285" t="str">
            <v>238-4002-10</v>
          </cell>
          <cell r="X285">
            <v>-22313</v>
          </cell>
        </row>
        <row r="286">
          <cell r="A286" t="str">
            <v>264-4499-10</v>
          </cell>
          <cell r="B286">
            <v>192724.52</v>
          </cell>
          <cell r="C286" t="str">
            <v>250-4200-10</v>
          </cell>
          <cell r="D286">
            <v>7.73</v>
          </cell>
          <cell r="E286" t="str">
            <v>264-4100-10</v>
          </cell>
          <cell r="F286">
            <v>-42150.39</v>
          </cell>
          <cell r="G286" t="str">
            <v>264-4015-10</v>
          </cell>
          <cell r="H286">
            <v>-84852.97</v>
          </cell>
          <cell r="I286" t="str">
            <v>264-4300-10</v>
          </cell>
          <cell r="J286">
            <v>-5332.64</v>
          </cell>
          <cell r="K286" t="str">
            <v>265-4001-10</v>
          </cell>
          <cell r="L286">
            <v>27116</v>
          </cell>
          <cell r="M286" t="str">
            <v>264-4020-10</v>
          </cell>
          <cell r="N286">
            <v>-104727.59</v>
          </cell>
          <cell r="O286" t="str">
            <v>264-4200-10</v>
          </cell>
          <cell r="P286">
            <v>-21222.66</v>
          </cell>
          <cell r="Q286" t="str">
            <v>244-4015-10</v>
          </cell>
          <cell r="R286">
            <v>-30</v>
          </cell>
          <cell r="S286" t="str">
            <v>264-4000-10</v>
          </cell>
          <cell r="T286">
            <v>-259839.49</v>
          </cell>
          <cell r="U286" t="str">
            <v>264-4100-10</v>
          </cell>
          <cell r="V286">
            <v>-44703.23</v>
          </cell>
          <cell r="W286" t="str">
            <v>238-4010-10</v>
          </cell>
          <cell r="X286">
            <v>-63948.39</v>
          </cell>
        </row>
        <row r="287">
          <cell r="A287" t="str">
            <v>264-5000-10</v>
          </cell>
          <cell r="B287">
            <v>701861.52</v>
          </cell>
          <cell r="C287" t="str">
            <v>251-4020-10</v>
          </cell>
          <cell r="D287">
            <v>279.43</v>
          </cell>
          <cell r="E287" t="str">
            <v>264-4200-10</v>
          </cell>
          <cell r="F287">
            <v>-14364.34</v>
          </cell>
          <cell r="G287" t="str">
            <v>264-4020-10</v>
          </cell>
          <cell r="H287">
            <v>-112935.4</v>
          </cell>
          <cell r="I287" t="str">
            <v>264-4400-10</v>
          </cell>
          <cell r="J287">
            <v>-1677.43</v>
          </cell>
          <cell r="K287" t="str">
            <v>266-4499-10</v>
          </cell>
          <cell r="L287">
            <v>70533.009999999995</v>
          </cell>
          <cell r="M287" t="str">
            <v>264-4100-10</v>
          </cell>
          <cell r="N287">
            <v>-46468.12</v>
          </cell>
          <cell r="O287" t="str">
            <v>264-4300-10</v>
          </cell>
          <cell r="P287">
            <v>-4670.82</v>
          </cell>
          <cell r="Q287" t="str">
            <v>244-4020-10</v>
          </cell>
          <cell r="R287">
            <v>-30</v>
          </cell>
          <cell r="S287" t="str">
            <v>264-4001-10</v>
          </cell>
          <cell r="T287">
            <v>87399</v>
          </cell>
          <cell r="U287" t="str">
            <v>264-4200-10</v>
          </cell>
          <cell r="V287">
            <v>-18849.95</v>
          </cell>
          <cell r="W287" t="str">
            <v>238-4015-10</v>
          </cell>
          <cell r="X287">
            <v>-115944.43</v>
          </cell>
        </row>
        <row r="288">
          <cell r="A288" t="str">
            <v>265-4000-10</v>
          </cell>
          <cell r="B288">
            <v>0</v>
          </cell>
          <cell r="C288" t="str">
            <v>251-4100-10</v>
          </cell>
          <cell r="D288">
            <v>40.090000000000003</v>
          </cell>
          <cell r="E288" t="str">
            <v>264-4300-10</v>
          </cell>
          <cell r="F288">
            <v>-6129.48</v>
          </cell>
          <cell r="G288" t="str">
            <v>264-4100-10</v>
          </cell>
          <cell r="H288">
            <v>-45589.85</v>
          </cell>
          <cell r="I288" t="str">
            <v>264-4499-10</v>
          </cell>
          <cell r="J288">
            <v>0</v>
          </cell>
          <cell r="K288" t="str">
            <v>266-5000-10</v>
          </cell>
          <cell r="L288">
            <v>593642.69999999995</v>
          </cell>
          <cell r="M288" t="str">
            <v>264-4200-10</v>
          </cell>
          <cell r="N288">
            <v>-18045.400000000001</v>
          </cell>
          <cell r="O288" t="str">
            <v>264-4400-10</v>
          </cell>
          <cell r="P288">
            <v>-1580.8</v>
          </cell>
          <cell r="Q288" t="str">
            <v>245-4000-10</v>
          </cell>
          <cell r="R288">
            <v>-46110</v>
          </cell>
          <cell r="S288" t="str">
            <v>264-4010-10</v>
          </cell>
          <cell r="T288">
            <v>-71665.039999999994</v>
          </cell>
          <cell r="U288" t="str">
            <v>264-4300-10</v>
          </cell>
          <cell r="V288">
            <v>-6631.63</v>
          </cell>
          <cell r="W288" t="str">
            <v>238-4016-10</v>
          </cell>
          <cell r="X288">
            <v>-6612</v>
          </cell>
        </row>
        <row r="289">
          <cell r="A289" t="str">
            <v>266-4499-10</v>
          </cell>
          <cell r="B289">
            <v>109321</v>
          </cell>
          <cell r="C289" t="str">
            <v>251-4200-10</v>
          </cell>
          <cell r="D289">
            <v>10.97</v>
          </cell>
          <cell r="E289" t="str">
            <v>264-4400-10</v>
          </cell>
          <cell r="F289">
            <v>-1641.97</v>
          </cell>
          <cell r="G289" t="str">
            <v>264-4200-10</v>
          </cell>
          <cell r="H289">
            <v>-17709.12</v>
          </cell>
          <cell r="I289" t="str">
            <v>264-5000-10</v>
          </cell>
          <cell r="J289">
            <v>457436.99</v>
          </cell>
          <cell r="K289" t="str">
            <v>266-5001-10</v>
          </cell>
          <cell r="L289">
            <v>-192148.01</v>
          </cell>
          <cell r="M289" t="str">
            <v>264-4300-10</v>
          </cell>
          <cell r="N289">
            <v>-4410.29</v>
          </cell>
          <cell r="O289" t="str">
            <v>264-4499-10</v>
          </cell>
          <cell r="P289">
            <v>128247</v>
          </cell>
          <cell r="Q289" t="str">
            <v>245-4010-10</v>
          </cell>
          <cell r="R289">
            <v>-4050</v>
          </cell>
          <cell r="S289" t="str">
            <v>264-4015-10</v>
          </cell>
          <cell r="T289">
            <v>-78534.2</v>
          </cell>
          <cell r="U289" t="str">
            <v>264-4400-10</v>
          </cell>
          <cell r="V289">
            <v>-1572.12</v>
          </cell>
          <cell r="W289" t="str">
            <v>238-4017-10</v>
          </cell>
          <cell r="X289">
            <v>-137735.89000000001</v>
          </cell>
        </row>
        <row r="290">
          <cell r="A290" t="str">
            <v>266-5000-10</v>
          </cell>
          <cell r="B290">
            <v>667857.86</v>
          </cell>
          <cell r="C290" t="str">
            <v>251-4300-10</v>
          </cell>
          <cell r="D290">
            <v>31.05</v>
          </cell>
          <cell r="E290" t="str">
            <v>264-4499-10</v>
          </cell>
          <cell r="F290">
            <v>165645</v>
          </cell>
          <cell r="G290" t="str">
            <v>264-4300-10</v>
          </cell>
          <cell r="H290">
            <v>-6217.85</v>
          </cell>
          <cell r="I290" t="str">
            <v>264-5001-10</v>
          </cell>
          <cell r="J290">
            <v>-2730</v>
          </cell>
          <cell r="K290" t="str">
            <v>267-4000-10</v>
          </cell>
          <cell r="L290">
            <v>-198071.34</v>
          </cell>
          <cell r="M290" t="str">
            <v>264-4400-10</v>
          </cell>
          <cell r="N290">
            <v>-1585.55</v>
          </cell>
          <cell r="O290" t="str">
            <v>264-5000-10</v>
          </cell>
          <cell r="P290">
            <v>636979.99</v>
          </cell>
          <cell r="Q290" t="str">
            <v>245-4020-10</v>
          </cell>
          <cell r="R290">
            <v>-30</v>
          </cell>
          <cell r="S290" t="str">
            <v>264-4020-10</v>
          </cell>
          <cell r="T290">
            <v>-104676.51</v>
          </cell>
          <cell r="U290" t="str">
            <v>264-4499-10</v>
          </cell>
          <cell r="V290">
            <v>73636</v>
          </cell>
          <cell r="W290" t="str">
            <v>238-4019-10</v>
          </cell>
          <cell r="X290">
            <v>-280985</v>
          </cell>
        </row>
        <row r="291">
          <cell r="A291" t="str">
            <v>266-5001-10</v>
          </cell>
          <cell r="B291">
            <v>-226122.03</v>
          </cell>
          <cell r="C291" t="str">
            <v>252-4000-10</v>
          </cell>
          <cell r="D291">
            <v>-919.5</v>
          </cell>
          <cell r="E291" t="str">
            <v>264-5000-10</v>
          </cell>
          <cell r="F291">
            <v>478630.65</v>
          </cell>
          <cell r="G291" t="str">
            <v>264-4400-10</v>
          </cell>
          <cell r="H291">
            <v>-1585.09</v>
          </cell>
          <cell r="I291" t="str">
            <v>265-4000-10</v>
          </cell>
          <cell r="J291">
            <v>-1305.6600000000001</v>
          </cell>
          <cell r="K291" t="str">
            <v>267-4001-10</v>
          </cell>
          <cell r="L291">
            <v>-39499</v>
          </cell>
          <cell r="M291" t="str">
            <v>264-4499-10</v>
          </cell>
          <cell r="N291">
            <v>0.01</v>
          </cell>
          <cell r="O291" t="str">
            <v>264-5001-10</v>
          </cell>
          <cell r="P291">
            <v>-0.01</v>
          </cell>
          <cell r="Q291" t="str">
            <v>247-4000-10</v>
          </cell>
          <cell r="R291">
            <v>-10725</v>
          </cell>
          <cell r="S291" t="str">
            <v>264-4100-10</v>
          </cell>
          <cell r="T291">
            <v>-45549.63</v>
          </cell>
          <cell r="U291" t="str">
            <v>264-5000-10</v>
          </cell>
          <cell r="V291">
            <v>461485.68</v>
          </cell>
          <cell r="W291" t="str">
            <v>238-4020-10</v>
          </cell>
          <cell r="X291">
            <v>-144823.07</v>
          </cell>
        </row>
        <row r="292">
          <cell r="A292" t="str">
            <v>267-4000-10</v>
          </cell>
          <cell r="B292">
            <v>-261042.81</v>
          </cell>
          <cell r="C292" t="str">
            <v>252-4010-10</v>
          </cell>
          <cell r="D292">
            <v>-55.5</v>
          </cell>
          <cell r="E292" t="str">
            <v>264-5001-10</v>
          </cell>
          <cell r="F292">
            <v>0</v>
          </cell>
          <cell r="G292" t="str">
            <v>264-4499-10</v>
          </cell>
          <cell r="H292">
            <v>61844</v>
          </cell>
          <cell r="I292" t="str">
            <v>265-4001-10</v>
          </cell>
          <cell r="J292">
            <v>1306</v>
          </cell>
          <cell r="K292" t="str">
            <v>267-4010-10</v>
          </cell>
          <cell r="L292">
            <v>-54512.24</v>
          </cell>
          <cell r="M292" t="str">
            <v>264-5000-10</v>
          </cell>
          <cell r="N292">
            <v>636408.92000000004</v>
          </cell>
          <cell r="O292" t="str">
            <v>265-4000-10</v>
          </cell>
          <cell r="P292">
            <v>-37970.15</v>
          </cell>
          <cell r="Q292" t="str">
            <v>247-4010-10</v>
          </cell>
          <cell r="R292">
            <v>-845</v>
          </cell>
          <cell r="S292" t="str">
            <v>264-4200-10</v>
          </cell>
          <cell r="T292">
            <v>-21885.08</v>
          </cell>
          <cell r="U292" t="str">
            <v>264-5001-10</v>
          </cell>
          <cell r="V292">
            <v>-0.01</v>
          </cell>
          <cell r="W292" t="str">
            <v>238-4100-10</v>
          </cell>
          <cell r="X292">
            <v>-95069.88</v>
          </cell>
        </row>
        <row r="293">
          <cell r="A293" t="str">
            <v>267-4001-10</v>
          </cell>
          <cell r="B293">
            <v>-61220</v>
          </cell>
          <cell r="C293" t="str">
            <v>252-4015-10</v>
          </cell>
          <cell r="D293">
            <v>-18.5</v>
          </cell>
          <cell r="E293" t="str">
            <v>265-4000-10</v>
          </cell>
          <cell r="F293">
            <v>0</v>
          </cell>
          <cell r="G293" t="str">
            <v>264-5000-10</v>
          </cell>
          <cell r="H293">
            <v>451903.02</v>
          </cell>
          <cell r="I293" t="str">
            <v>266-5000-10</v>
          </cell>
          <cell r="J293">
            <v>460041.24</v>
          </cell>
          <cell r="K293" t="str">
            <v>267-4015-10</v>
          </cell>
          <cell r="L293">
            <v>-9546.0300000000007</v>
          </cell>
          <cell r="M293" t="str">
            <v>264-5001-10</v>
          </cell>
          <cell r="N293">
            <v>-6169</v>
          </cell>
          <cell r="O293" t="str">
            <v>265-4001-10</v>
          </cell>
          <cell r="P293">
            <v>37970</v>
          </cell>
          <cell r="Q293" t="str">
            <v>250-4000-10</v>
          </cell>
          <cell r="R293">
            <v>0.14000000000000001</v>
          </cell>
          <cell r="S293" t="str">
            <v>264-4300-10</v>
          </cell>
          <cell r="T293">
            <v>-5719.52</v>
          </cell>
          <cell r="U293" t="str">
            <v>265-4000-10</v>
          </cell>
          <cell r="V293">
            <v>-32451.39</v>
          </cell>
          <cell r="W293" t="str">
            <v>238-4200-10</v>
          </cell>
          <cell r="X293">
            <v>-88367.33</v>
          </cell>
        </row>
        <row r="294">
          <cell r="A294" t="str">
            <v>267-4010-10</v>
          </cell>
          <cell r="B294">
            <v>-58023.519999999997</v>
          </cell>
          <cell r="C294" t="str">
            <v>264-4000-10</v>
          </cell>
          <cell r="D294">
            <v>-324512.84000000003</v>
          </cell>
          <cell r="E294" t="str">
            <v>266-5000-10</v>
          </cell>
          <cell r="F294">
            <v>540728.94999999995</v>
          </cell>
          <cell r="G294" t="str">
            <v>264-5001-10</v>
          </cell>
          <cell r="H294">
            <v>0</v>
          </cell>
          <cell r="I294" t="str">
            <v>266-5001-10</v>
          </cell>
          <cell r="J294">
            <v>-148995</v>
          </cell>
          <cell r="K294" t="str">
            <v>267-4020-10</v>
          </cell>
          <cell r="L294">
            <v>-78252.149999999994</v>
          </cell>
          <cell r="M294" t="str">
            <v>265-4000-10</v>
          </cell>
          <cell r="N294">
            <v>-33213.43</v>
          </cell>
          <cell r="O294" t="str">
            <v>265-5001-10</v>
          </cell>
          <cell r="P294">
            <v>-0.01</v>
          </cell>
          <cell r="Q294" t="str">
            <v>250-4010-10</v>
          </cell>
          <cell r="R294">
            <v>-0.12</v>
          </cell>
          <cell r="S294" t="str">
            <v>264-4400-10</v>
          </cell>
          <cell r="T294">
            <v>-1570.3</v>
          </cell>
          <cell r="U294" t="str">
            <v>265-4001-10</v>
          </cell>
          <cell r="V294">
            <v>32451</v>
          </cell>
          <cell r="W294" t="str">
            <v>238-4300-10</v>
          </cell>
          <cell r="X294">
            <v>-31876.080000000002</v>
          </cell>
        </row>
        <row r="295">
          <cell r="A295" t="str">
            <v>267-4015-10</v>
          </cell>
          <cell r="B295">
            <v>-7302.4</v>
          </cell>
          <cell r="C295" t="str">
            <v>264-4001-10</v>
          </cell>
          <cell r="D295">
            <v>20780</v>
          </cell>
          <cell r="E295" t="str">
            <v>266-5001-10</v>
          </cell>
          <cell r="F295">
            <v>-134643</v>
          </cell>
          <cell r="G295" t="str">
            <v>266-5000-10</v>
          </cell>
          <cell r="H295">
            <v>406709.66</v>
          </cell>
          <cell r="I295" t="str">
            <v>267-4000-10</v>
          </cell>
          <cell r="J295">
            <v>-187030.53</v>
          </cell>
          <cell r="K295" t="str">
            <v>267-4021-10</v>
          </cell>
          <cell r="L295">
            <v>-31035</v>
          </cell>
          <cell r="M295" t="str">
            <v>265-4001-10</v>
          </cell>
          <cell r="N295">
            <v>0.01</v>
          </cell>
          <cell r="O295" t="str">
            <v>266-4499-10</v>
          </cell>
          <cell r="P295">
            <v>0.01</v>
          </cell>
          <cell r="Q295" t="str">
            <v>250-4020-10</v>
          </cell>
          <cell r="R295">
            <v>0</v>
          </cell>
          <cell r="S295" t="str">
            <v>264-4499-10</v>
          </cell>
          <cell r="T295">
            <v>12852</v>
          </cell>
          <cell r="U295" t="str">
            <v>265-5001-10</v>
          </cell>
          <cell r="V295">
            <v>0.01</v>
          </cell>
          <cell r="W295" t="str">
            <v>240-4000-10</v>
          </cell>
          <cell r="X295">
            <v>-14711.56</v>
          </cell>
        </row>
        <row r="296">
          <cell r="A296" t="str">
            <v>267-4020-10</v>
          </cell>
          <cell r="B296">
            <v>-62546.48</v>
          </cell>
          <cell r="C296" t="str">
            <v>264-4010-10</v>
          </cell>
          <cell r="D296">
            <v>-85191.96</v>
          </cell>
          <cell r="E296" t="str">
            <v>267-4000-10</v>
          </cell>
          <cell r="F296">
            <v>-252002.33</v>
          </cell>
          <cell r="G296" t="str">
            <v>266-5001-10</v>
          </cell>
          <cell r="H296">
            <v>-93840</v>
          </cell>
          <cell r="I296" t="str">
            <v>267-4001-10</v>
          </cell>
          <cell r="J296">
            <v>23601</v>
          </cell>
          <cell r="K296" t="str">
            <v>267-4100-10</v>
          </cell>
          <cell r="L296">
            <v>-43658.080000000002</v>
          </cell>
          <cell r="M296" t="str">
            <v>265-5000-10</v>
          </cell>
          <cell r="N296">
            <v>429050</v>
          </cell>
          <cell r="O296" t="str">
            <v>266-5000-10</v>
          </cell>
          <cell r="P296">
            <v>617053.75</v>
          </cell>
          <cell r="Q296" t="str">
            <v>251-4020-10</v>
          </cell>
          <cell r="R296">
            <v>0</v>
          </cell>
          <cell r="S296" t="str">
            <v>264-5000-10</v>
          </cell>
          <cell r="T296">
            <v>489189.1</v>
          </cell>
          <cell r="U296" t="str">
            <v>266-4499-10</v>
          </cell>
          <cell r="V296">
            <v>0.01</v>
          </cell>
          <cell r="W296" t="str">
            <v>240-4010-10</v>
          </cell>
          <cell r="X296">
            <v>-1824.12</v>
          </cell>
        </row>
        <row r="297">
          <cell r="A297" t="str">
            <v>267-4021-10</v>
          </cell>
          <cell r="B297">
            <v>-48101</v>
          </cell>
          <cell r="C297" t="str">
            <v>264-4015-10</v>
          </cell>
          <cell r="D297">
            <v>-96107</v>
          </cell>
          <cell r="E297" t="str">
            <v>267-4001-10</v>
          </cell>
          <cell r="F297">
            <v>13074</v>
          </cell>
          <cell r="G297" t="str">
            <v>267-4000-10</v>
          </cell>
          <cell r="H297">
            <v>-212634</v>
          </cell>
          <cell r="I297" t="str">
            <v>267-4010-10</v>
          </cell>
          <cell r="J297">
            <v>-51467.98</v>
          </cell>
          <cell r="K297" t="str">
            <v>267-4200-10</v>
          </cell>
          <cell r="L297">
            <v>-15896.6</v>
          </cell>
          <cell r="M297" t="str">
            <v>265-5001-10</v>
          </cell>
          <cell r="N297">
            <v>-395837</v>
          </cell>
          <cell r="O297" t="str">
            <v>266-5001-10</v>
          </cell>
          <cell r="P297">
            <v>-17859</v>
          </cell>
          <cell r="Q297" t="str">
            <v>252-4000-10</v>
          </cell>
          <cell r="R297">
            <v>-1233.5</v>
          </cell>
          <cell r="S297" t="str">
            <v>264-5001-10</v>
          </cell>
          <cell r="T297">
            <v>-0.01</v>
          </cell>
          <cell r="U297" t="str">
            <v>266-5000-10</v>
          </cell>
          <cell r="V297">
            <v>481679.33</v>
          </cell>
          <cell r="W297" t="str">
            <v>240-4015-10</v>
          </cell>
          <cell r="X297">
            <v>-444.34</v>
          </cell>
        </row>
        <row r="298">
          <cell r="A298" t="str">
            <v>267-4100-10</v>
          </cell>
          <cell r="B298">
            <v>-36825.230000000003</v>
          </cell>
          <cell r="C298" t="str">
            <v>264-4020-10</v>
          </cell>
          <cell r="D298">
            <v>-125377.94</v>
          </cell>
          <cell r="E298" t="str">
            <v>267-4010-10</v>
          </cell>
          <cell r="F298">
            <v>-60351.48</v>
          </cell>
          <cell r="G298" t="str">
            <v>267-4001-10</v>
          </cell>
          <cell r="H298">
            <v>38743</v>
          </cell>
          <cell r="I298" t="str">
            <v>267-4015-10</v>
          </cell>
          <cell r="J298">
            <v>-6793.55</v>
          </cell>
          <cell r="K298" t="str">
            <v>267-4300-10</v>
          </cell>
          <cell r="L298">
            <v>-207.28</v>
          </cell>
          <cell r="M298" t="str">
            <v>266-4499-10</v>
          </cell>
          <cell r="N298">
            <v>57671.01</v>
          </cell>
          <cell r="O298" t="str">
            <v>267-4000-10</v>
          </cell>
          <cell r="P298">
            <v>-286790.96000000002</v>
          </cell>
          <cell r="Q298" t="str">
            <v>252-4010-10</v>
          </cell>
          <cell r="R298">
            <v>-111</v>
          </cell>
          <cell r="S298" t="str">
            <v>265-4000-10</v>
          </cell>
          <cell r="T298">
            <v>-33830.620000000003</v>
          </cell>
          <cell r="U298" t="str">
            <v>266-5001-10</v>
          </cell>
          <cell r="V298">
            <v>-117175</v>
          </cell>
          <cell r="W298" t="str">
            <v>240-4020-10</v>
          </cell>
          <cell r="X298">
            <v>-278.33</v>
          </cell>
        </row>
        <row r="299">
          <cell r="A299" t="str">
            <v>267-4200-10</v>
          </cell>
          <cell r="B299">
            <v>-11909.19</v>
          </cell>
          <cell r="C299" t="str">
            <v>264-4100-10</v>
          </cell>
          <cell r="D299">
            <v>-46147.15</v>
          </cell>
          <cell r="E299" t="str">
            <v>267-4015-10</v>
          </cell>
          <cell r="F299">
            <v>-7088.89</v>
          </cell>
          <cell r="G299" t="str">
            <v>267-4010-10</v>
          </cell>
          <cell r="H299">
            <v>-55137.24</v>
          </cell>
          <cell r="I299" t="str">
            <v>267-4020-10</v>
          </cell>
          <cell r="J299">
            <v>-58781.57</v>
          </cell>
          <cell r="K299" t="str">
            <v>267-4310-10</v>
          </cell>
          <cell r="L299">
            <v>-10.1</v>
          </cell>
          <cell r="M299" t="str">
            <v>266-5000-10</v>
          </cell>
          <cell r="N299">
            <v>628511.21</v>
          </cell>
          <cell r="O299" t="str">
            <v>267-4001-10</v>
          </cell>
          <cell r="P299">
            <v>-52584</v>
          </cell>
          <cell r="Q299" t="str">
            <v>258-4000-10</v>
          </cell>
          <cell r="R299">
            <v>-27.13</v>
          </cell>
          <cell r="S299" t="str">
            <v>265-4001-10</v>
          </cell>
          <cell r="T299">
            <v>33831</v>
          </cell>
          <cell r="U299" t="str">
            <v>267-4000-10</v>
          </cell>
          <cell r="V299">
            <v>-225759.64</v>
          </cell>
          <cell r="W299" t="str">
            <v>240-4100-10</v>
          </cell>
          <cell r="X299">
            <v>-21.53</v>
          </cell>
        </row>
        <row r="300">
          <cell r="A300" t="str">
            <v>267-4300-10</v>
          </cell>
          <cell r="B300">
            <v>-2872.13</v>
          </cell>
          <cell r="C300" t="str">
            <v>264-4200-10</v>
          </cell>
          <cell r="D300">
            <v>-16513.86</v>
          </cell>
          <cell r="E300" t="str">
            <v>267-4020-10</v>
          </cell>
          <cell r="F300">
            <v>-60539.39</v>
          </cell>
          <cell r="G300" t="str">
            <v>267-4015-10</v>
          </cell>
          <cell r="H300">
            <v>-6805.62</v>
          </cell>
          <cell r="I300" t="str">
            <v>267-4021-10</v>
          </cell>
          <cell r="J300">
            <v>18544</v>
          </cell>
          <cell r="K300" t="str">
            <v>267-4400-10</v>
          </cell>
          <cell r="L300">
            <v>-1340.65</v>
          </cell>
          <cell r="M300" t="str">
            <v>266-5001-10</v>
          </cell>
          <cell r="N300">
            <v>-187522</v>
          </cell>
          <cell r="O300" t="str">
            <v>267-4010-10</v>
          </cell>
          <cell r="P300">
            <v>-64885.47</v>
          </cell>
          <cell r="Q300" t="str">
            <v>264-4000-10</v>
          </cell>
          <cell r="R300">
            <v>-305271.73</v>
          </cell>
          <cell r="S300" t="str">
            <v>265-5001-10</v>
          </cell>
          <cell r="T300">
            <v>0.01</v>
          </cell>
          <cell r="U300" t="str">
            <v>267-4001-10</v>
          </cell>
          <cell r="V300">
            <v>31349</v>
          </cell>
          <cell r="W300" t="str">
            <v>240-4200-10</v>
          </cell>
          <cell r="X300">
            <v>-1811.63</v>
          </cell>
        </row>
        <row r="301">
          <cell r="A301" t="str">
            <v>267-4310-10</v>
          </cell>
          <cell r="B301">
            <v>-11.33</v>
          </cell>
          <cell r="C301" t="str">
            <v>264-4300-10</v>
          </cell>
          <cell r="D301">
            <v>-7364.86</v>
          </cell>
          <cell r="E301" t="str">
            <v>267-4021-10</v>
          </cell>
          <cell r="F301">
            <v>10273</v>
          </cell>
          <cell r="G301" t="str">
            <v>267-4020-10</v>
          </cell>
          <cell r="H301">
            <v>-58583.42</v>
          </cell>
          <cell r="I301" t="str">
            <v>267-4100-10</v>
          </cell>
          <cell r="J301">
            <v>-34947.56</v>
          </cell>
          <cell r="K301" t="str">
            <v>268-4000-10</v>
          </cell>
          <cell r="L301">
            <v>-148337.5</v>
          </cell>
          <cell r="M301" t="str">
            <v>267-4000-10</v>
          </cell>
          <cell r="N301">
            <v>-231902.23</v>
          </cell>
          <cell r="O301" t="str">
            <v>267-4015-10</v>
          </cell>
          <cell r="P301">
            <v>-9938.11</v>
          </cell>
          <cell r="Q301" t="str">
            <v>264-4001-10</v>
          </cell>
          <cell r="R301">
            <v>2755</v>
          </cell>
          <cell r="S301" t="str">
            <v>266-4499-10</v>
          </cell>
          <cell r="T301">
            <v>0.01</v>
          </cell>
          <cell r="U301" t="str">
            <v>267-4010-10</v>
          </cell>
          <cell r="V301">
            <v>-58151.65</v>
          </cell>
          <cell r="W301" t="str">
            <v>240-4400-10</v>
          </cell>
          <cell r="X301">
            <v>-110.81</v>
          </cell>
        </row>
        <row r="302">
          <cell r="A302" t="str">
            <v>267-4400-10</v>
          </cell>
          <cell r="B302">
            <v>-1202.74</v>
          </cell>
          <cell r="C302" t="str">
            <v>264-4400-10</v>
          </cell>
          <cell r="D302">
            <v>-1720.51</v>
          </cell>
          <cell r="E302" t="str">
            <v>267-4100-10</v>
          </cell>
          <cell r="F302">
            <v>-32723.23</v>
          </cell>
          <cell r="G302" t="str">
            <v>267-4021-10</v>
          </cell>
          <cell r="H302">
            <v>30441</v>
          </cell>
          <cell r="I302" t="str">
            <v>267-4200-10</v>
          </cell>
          <cell r="J302">
            <v>-12727.97</v>
          </cell>
          <cell r="K302" t="str">
            <v>268-4001-10</v>
          </cell>
          <cell r="L302">
            <v>-14271</v>
          </cell>
          <cell r="M302" t="str">
            <v>267-4001-10</v>
          </cell>
          <cell r="N302">
            <v>-32296</v>
          </cell>
          <cell r="O302" t="str">
            <v>267-4020-10</v>
          </cell>
          <cell r="P302">
            <v>-77993.34</v>
          </cell>
          <cell r="Q302" t="str">
            <v>264-4010-10</v>
          </cell>
          <cell r="R302">
            <v>-79951.92</v>
          </cell>
          <cell r="S302" t="str">
            <v>266-5000-10</v>
          </cell>
          <cell r="T302">
            <v>635727.35</v>
          </cell>
          <cell r="U302" t="str">
            <v>267-4015-10</v>
          </cell>
          <cell r="V302">
            <v>-8269.5300000000007</v>
          </cell>
          <cell r="W302" t="str">
            <v>241-4000-10</v>
          </cell>
          <cell r="X302">
            <v>-3592.45</v>
          </cell>
        </row>
        <row r="303">
          <cell r="A303" t="str">
            <v>268-4000-10</v>
          </cell>
          <cell r="B303">
            <v>-211360.04</v>
          </cell>
          <cell r="C303" t="str">
            <v>264-4499-10</v>
          </cell>
          <cell r="D303">
            <v>171554</v>
          </cell>
          <cell r="E303" t="str">
            <v>267-4200-10</v>
          </cell>
          <cell r="F303">
            <v>-12630.9</v>
          </cell>
          <cell r="G303" t="str">
            <v>267-4100-10</v>
          </cell>
          <cell r="H303">
            <v>-32936.53</v>
          </cell>
          <cell r="I303" t="str">
            <v>267-4300-10</v>
          </cell>
          <cell r="J303">
            <v>-193.05</v>
          </cell>
          <cell r="K303" t="str">
            <v>268-4010-10</v>
          </cell>
          <cell r="L303">
            <v>-41529.35</v>
          </cell>
          <cell r="M303" t="str">
            <v>267-4010-10</v>
          </cell>
          <cell r="N303">
            <v>-61007.37</v>
          </cell>
          <cell r="O303" t="str">
            <v>267-4021-10</v>
          </cell>
          <cell r="P303">
            <v>-41316</v>
          </cell>
          <cell r="Q303" t="str">
            <v>264-4015-10</v>
          </cell>
          <cell r="R303">
            <v>-84984.37</v>
          </cell>
          <cell r="S303" t="str">
            <v>266-5001-10</v>
          </cell>
          <cell r="T303">
            <v>-248767</v>
          </cell>
          <cell r="U303" t="str">
            <v>267-4020-10</v>
          </cell>
          <cell r="V303">
            <v>-70759.14</v>
          </cell>
          <cell r="W303" t="str">
            <v>241-4400-10</v>
          </cell>
          <cell r="X303">
            <v>-876.16</v>
          </cell>
        </row>
        <row r="304">
          <cell r="A304" t="str">
            <v>268-4001-10</v>
          </cell>
          <cell r="B304">
            <v>-34283</v>
          </cell>
          <cell r="C304" t="str">
            <v>264-5000-10</v>
          </cell>
          <cell r="D304">
            <v>510601.18</v>
          </cell>
          <cell r="E304" t="str">
            <v>267-4300-10</v>
          </cell>
          <cell r="F304">
            <v>-2873.2</v>
          </cell>
          <cell r="G304" t="str">
            <v>267-4200-10</v>
          </cell>
          <cell r="H304">
            <v>-12546.55</v>
          </cell>
          <cell r="I304" t="str">
            <v>267-4310-10</v>
          </cell>
          <cell r="J304">
            <v>-9.9700000000000006</v>
          </cell>
          <cell r="K304" t="str">
            <v>268-4015-10</v>
          </cell>
          <cell r="L304">
            <v>-62762.400000000001</v>
          </cell>
          <cell r="M304" t="str">
            <v>267-4015-10</v>
          </cell>
          <cell r="N304">
            <v>-9101.41</v>
          </cell>
          <cell r="O304" t="str">
            <v>267-4100-10</v>
          </cell>
          <cell r="P304">
            <v>-45413.32</v>
          </cell>
          <cell r="Q304" t="str">
            <v>264-4020-10</v>
          </cell>
          <cell r="R304">
            <v>-110300.36</v>
          </cell>
          <cell r="S304" t="str">
            <v>267-4000-10</v>
          </cell>
          <cell r="T304">
            <v>-243835.7</v>
          </cell>
          <cell r="U304" t="str">
            <v>267-4021-10</v>
          </cell>
          <cell r="V304">
            <v>24632</v>
          </cell>
          <cell r="W304" t="str">
            <v>242-4000-10</v>
          </cell>
          <cell r="X304">
            <v>-478.8</v>
          </cell>
        </row>
        <row r="305">
          <cell r="A305" t="str">
            <v>268-4010-10</v>
          </cell>
          <cell r="B305">
            <v>-47248.33</v>
          </cell>
          <cell r="C305" t="str">
            <v>264-5001-10</v>
          </cell>
          <cell r="D305">
            <v>0</v>
          </cell>
          <cell r="E305" t="str">
            <v>267-4310-10</v>
          </cell>
          <cell r="F305">
            <v>-10.3</v>
          </cell>
          <cell r="G305" t="str">
            <v>267-4300-10</v>
          </cell>
          <cell r="H305">
            <v>-2229.48</v>
          </cell>
          <cell r="I305" t="str">
            <v>267-4400-10</v>
          </cell>
          <cell r="J305">
            <v>-1238.68</v>
          </cell>
          <cell r="K305" t="str">
            <v>268-4016-10</v>
          </cell>
          <cell r="L305">
            <v>-22321</v>
          </cell>
          <cell r="M305" t="str">
            <v>267-4020-10</v>
          </cell>
          <cell r="N305">
            <v>-75597.440000000002</v>
          </cell>
          <cell r="O305" t="str">
            <v>267-4200-10</v>
          </cell>
          <cell r="P305">
            <v>-18697.64</v>
          </cell>
          <cell r="Q305" t="str">
            <v>264-4100-10</v>
          </cell>
          <cell r="R305">
            <v>-50446.66</v>
          </cell>
          <cell r="S305" t="str">
            <v>267-4001-10</v>
          </cell>
          <cell r="T305">
            <v>40244</v>
          </cell>
          <cell r="U305" t="str">
            <v>267-4100-10</v>
          </cell>
          <cell r="V305">
            <v>-39054.43</v>
          </cell>
          <cell r="W305" t="str">
            <v>242-4010-10</v>
          </cell>
          <cell r="X305">
            <v>-19.95</v>
          </cell>
        </row>
        <row r="306">
          <cell r="A306" t="str">
            <v>268-4015-10</v>
          </cell>
          <cell r="B306">
            <v>-61883.03</v>
          </cell>
          <cell r="C306" t="str">
            <v>265-4000-10</v>
          </cell>
          <cell r="D306">
            <v>0</v>
          </cell>
          <cell r="E306" t="str">
            <v>267-4400-10</v>
          </cell>
          <cell r="F306">
            <v>-1212.49</v>
          </cell>
          <cell r="G306" t="str">
            <v>267-4310-10</v>
          </cell>
          <cell r="H306">
            <v>-9.7100000000000009</v>
          </cell>
          <cell r="I306" t="str">
            <v>268-4000-10</v>
          </cell>
          <cell r="J306">
            <v>-150811.5</v>
          </cell>
          <cell r="K306" t="str">
            <v>268-4020-10</v>
          </cell>
          <cell r="L306">
            <v>-15663.49</v>
          </cell>
          <cell r="M306" t="str">
            <v>267-4021-10</v>
          </cell>
          <cell r="N306">
            <v>-25375</v>
          </cell>
          <cell r="O306" t="str">
            <v>267-4300-10</v>
          </cell>
          <cell r="P306">
            <v>-226.4</v>
          </cell>
          <cell r="Q306" t="str">
            <v>264-4200-10</v>
          </cell>
          <cell r="R306">
            <v>-21592.57</v>
          </cell>
          <cell r="S306" t="str">
            <v>267-4010-10</v>
          </cell>
          <cell r="T306">
            <v>-60661.1</v>
          </cell>
          <cell r="U306" t="str">
            <v>267-4200-10</v>
          </cell>
          <cell r="V306">
            <v>-16916.330000000002</v>
          </cell>
          <cell r="W306" t="str">
            <v>244-4000-10</v>
          </cell>
          <cell r="X306">
            <v>-17940</v>
          </cell>
        </row>
        <row r="307">
          <cell r="A307" t="str">
            <v>268-4016-10</v>
          </cell>
          <cell r="B307">
            <v>-53623</v>
          </cell>
          <cell r="C307" t="str">
            <v>266-4499-10</v>
          </cell>
          <cell r="D307">
            <v>5381</v>
          </cell>
          <cell r="E307" t="str">
            <v>268-4000-10</v>
          </cell>
          <cell r="F307">
            <v>-204039.97</v>
          </cell>
          <cell r="G307" t="str">
            <v>267-4400-10</v>
          </cell>
          <cell r="H307">
            <v>-1170.49</v>
          </cell>
          <cell r="I307" t="str">
            <v>268-4001-10</v>
          </cell>
          <cell r="J307">
            <v>13033</v>
          </cell>
          <cell r="K307" t="str">
            <v>268-4300-10</v>
          </cell>
          <cell r="L307">
            <v>-155.15</v>
          </cell>
          <cell r="M307" t="str">
            <v>267-4100-10</v>
          </cell>
          <cell r="N307">
            <v>-44715.75</v>
          </cell>
          <cell r="O307" t="str">
            <v>267-4310-10</v>
          </cell>
          <cell r="P307">
            <v>-12.42</v>
          </cell>
          <cell r="Q307" t="str">
            <v>264-4300-10</v>
          </cell>
          <cell r="R307">
            <v>-5266.2</v>
          </cell>
          <cell r="S307" t="str">
            <v>267-4015-10</v>
          </cell>
          <cell r="T307">
            <v>-10021.34</v>
          </cell>
          <cell r="U307" t="str">
            <v>267-4300-10</v>
          </cell>
          <cell r="V307">
            <v>-232.67</v>
          </cell>
          <cell r="W307" t="str">
            <v>244-4010-10</v>
          </cell>
          <cell r="X307">
            <v>-1530</v>
          </cell>
        </row>
        <row r="308">
          <cell r="A308" t="str">
            <v>268-4020-10</v>
          </cell>
          <cell r="B308">
            <v>-22863.040000000001</v>
          </cell>
          <cell r="C308" t="str">
            <v>266-5000-10</v>
          </cell>
          <cell r="D308">
            <v>557865.68999999994</v>
          </cell>
          <cell r="E308" t="str">
            <v>268-4001-10</v>
          </cell>
          <cell r="F308">
            <v>5283</v>
          </cell>
          <cell r="G308" t="str">
            <v>268-4000-10</v>
          </cell>
          <cell r="H308">
            <v>-172166.39</v>
          </cell>
          <cell r="I308" t="str">
            <v>268-4010-10</v>
          </cell>
          <cell r="J308">
            <v>-41825.339999999997</v>
          </cell>
          <cell r="K308" t="str">
            <v>268-4400-10</v>
          </cell>
          <cell r="L308">
            <v>-999.64</v>
          </cell>
          <cell r="M308" t="str">
            <v>267-4200-10</v>
          </cell>
          <cell r="N308">
            <v>-17084.169999999998</v>
          </cell>
          <cell r="O308" t="str">
            <v>267-4400-10</v>
          </cell>
          <cell r="P308">
            <v>-1337.36</v>
          </cell>
          <cell r="Q308" t="str">
            <v>264-4400-10</v>
          </cell>
          <cell r="R308">
            <v>-1580.77</v>
          </cell>
          <cell r="S308" t="str">
            <v>267-4020-10</v>
          </cell>
          <cell r="T308">
            <v>-79877.119999999995</v>
          </cell>
          <cell r="U308" t="str">
            <v>267-4310-10</v>
          </cell>
          <cell r="V308">
            <v>-11.96</v>
          </cell>
          <cell r="W308" t="str">
            <v>244-4020-10</v>
          </cell>
          <cell r="X308">
            <v>-60</v>
          </cell>
        </row>
        <row r="309">
          <cell r="A309" t="str">
            <v>268-4300-10</v>
          </cell>
          <cell r="B309">
            <v>-162.21</v>
          </cell>
          <cell r="C309" t="str">
            <v>266-5001-10</v>
          </cell>
          <cell r="D309">
            <v>-112445</v>
          </cell>
          <cell r="E309" t="str">
            <v>268-4010-10</v>
          </cell>
          <cell r="F309">
            <v>-49155.24</v>
          </cell>
          <cell r="G309" t="str">
            <v>268-4001-10</v>
          </cell>
          <cell r="H309">
            <v>23292</v>
          </cell>
          <cell r="I309" t="str">
            <v>268-4015-10</v>
          </cell>
          <cell r="J309">
            <v>-51340.77</v>
          </cell>
          <cell r="K309" t="str">
            <v>268-4499-10</v>
          </cell>
          <cell r="L309">
            <v>36591.01</v>
          </cell>
          <cell r="M309" t="str">
            <v>267-4300-10</v>
          </cell>
          <cell r="N309">
            <v>-229.02</v>
          </cell>
          <cell r="O309" t="str">
            <v>268-4000-10</v>
          </cell>
          <cell r="P309">
            <v>-210695.7</v>
          </cell>
          <cell r="Q309" t="str">
            <v>264-4499-10</v>
          </cell>
          <cell r="R309">
            <v>181553</v>
          </cell>
          <cell r="S309" t="str">
            <v>267-4021-10</v>
          </cell>
          <cell r="T309">
            <v>31620</v>
          </cell>
          <cell r="U309" t="str">
            <v>267-4400-10</v>
          </cell>
          <cell r="V309">
            <v>-1330.01</v>
          </cell>
          <cell r="W309" t="str">
            <v>245-4000-10</v>
          </cell>
          <cell r="X309">
            <v>-24540</v>
          </cell>
        </row>
        <row r="310">
          <cell r="A310" t="str">
            <v>268-4400-10</v>
          </cell>
          <cell r="B310">
            <v>-979.44</v>
          </cell>
          <cell r="C310" t="str">
            <v>267-4000-10</v>
          </cell>
          <cell r="D310">
            <v>-264587.84999999998</v>
          </cell>
          <cell r="E310" t="str">
            <v>268-4015-10</v>
          </cell>
          <cell r="F310">
            <v>-59901.91</v>
          </cell>
          <cell r="G310" t="str">
            <v>268-4010-10</v>
          </cell>
          <cell r="H310">
            <v>-44909.25</v>
          </cell>
          <cell r="I310" t="str">
            <v>268-4016-10</v>
          </cell>
          <cell r="J310">
            <v>20386</v>
          </cell>
          <cell r="K310" t="str">
            <v>268-5000-10</v>
          </cell>
          <cell r="L310">
            <v>490744.77</v>
          </cell>
          <cell r="M310" t="str">
            <v>267-4310-10</v>
          </cell>
          <cell r="N310">
            <v>-10.56</v>
          </cell>
          <cell r="O310" t="str">
            <v>268-4001-10</v>
          </cell>
          <cell r="P310">
            <v>-19196</v>
          </cell>
          <cell r="Q310" t="str">
            <v>264-5000-10</v>
          </cell>
          <cell r="R310">
            <v>475086.41</v>
          </cell>
          <cell r="S310" t="str">
            <v>267-4100-10</v>
          </cell>
          <cell r="T310">
            <v>-43636.26</v>
          </cell>
          <cell r="U310" t="str">
            <v>268-4000-10</v>
          </cell>
          <cell r="V310">
            <v>-165861.71</v>
          </cell>
          <cell r="W310" t="str">
            <v>245-4010-10</v>
          </cell>
          <cell r="X310">
            <v>-1710</v>
          </cell>
        </row>
        <row r="311">
          <cell r="A311" t="str">
            <v>268-4499-10</v>
          </cell>
          <cell r="B311">
            <v>110159.71</v>
          </cell>
          <cell r="C311" t="str">
            <v>267-4001-10</v>
          </cell>
          <cell r="D311">
            <v>-3013</v>
          </cell>
          <cell r="E311" t="str">
            <v>268-4016-10</v>
          </cell>
          <cell r="F311">
            <v>8263</v>
          </cell>
          <cell r="G311" t="str">
            <v>268-4015-10</v>
          </cell>
          <cell r="H311">
            <v>-52590.39</v>
          </cell>
          <cell r="I311" t="str">
            <v>268-4020-10</v>
          </cell>
          <cell r="J311">
            <v>-13016.81</v>
          </cell>
          <cell r="K311" t="str">
            <v>268-5001-10</v>
          </cell>
          <cell r="L311">
            <v>-33115.01</v>
          </cell>
          <cell r="M311" t="str">
            <v>267-4400-10</v>
          </cell>
          <cell r="N311">
            <v>-1341.36</v>
          </cell>
          <cell r="O311" t="str">
            <v>268-4010-10</v>
          </cell>
          <cell r="P311">
            <v>-48375.53</v>
          </cell>
          <cell r="Q311" t="str">
            <v>264-5001-10</v>
          </cell>
          <cell r="R311">
            <v>-0.01</v>
          </cell>
          <cell r="S311" t="str">
            <v>267-4200-10</v>
          </cell>
          <cell r="T311">
            <v>-19216.12</v>
          </cell>
          <cell r="U311" t="str">
            <v>268-4001-10</v>
          </cell>
          <cell r="V311">
            <v>12486</v>
          </cell>
          <cell r="W311" t="str">
            <v>247-4000-10</v>
          </cell>
          <cell r="X311">
            <v>-12747.5</v>
          </cell>
        </row>
        <row r="312">
          <cell r="A312" t="str">
            <v>268-5000-10</v>
          </cell>
          <cell r="B312">
            <v>509379.81</v>
          </cell>
          <cell r="C312" t="str">
            <v>267-4010-10</v>
          </cell>
          <cell r="D312">
            <v>-62906.84</v>
          </cell>
          <cell r="E312" t="str">
            <v>268-4020-10</v>
          </cell>
          <cell r="F312">
            <v>-19599.21</v>
          </cell>
          <cell r="G312" t="str">
            <v>268-4016-10</v>
          </cell>
          <cell r="H312">
            <v>36431</v>
          </cell>
          <cell r="I312" t="str">
            <v>268-4300-10</v>
          </cell>
          <cell r="J312">
            <v>-155.94</v>
          </cell>
          <cell r="K312" t="str">
            <v>269-4000-10</v>
          </cell>
          <cell r="L312">
            <v>-7222.82</v>
          </cell>
          <cell r="M312" t="str">
            <v>268-4000-10</v>
          </cell>
          <cell r="N312">
            <v>-170385.32</v>
          </cell>
          <cell r="O312" t="str">
            <v>268-4015-10</v>
          </cell>
          <cell r="P312">
            <v>-61328.37</v>
          </cell>
          <cell r="Q312" t="str">
            <v>265-4000-10</v>
          </cell>
          <cell r="R312">
            <v>-37849.15</v>
          </cell>
          <cell r="S312" t="str">
            <v>267-4300-10</v>
          </cell>
          <cell r="T312">
            <v>-236.77</v>
          </cell>
          <cell r="U312" t="str">
            <v>268-4010-10</v>
          </cell>
          <cell r="V312">
            <v>-43349.31</v>
          </cell>
          <cell r="W312" t="str">
            <v>247-4010-10</v>
          </cell>
          <cell r="X312">
            <v>-460</v>
          </cell>
        </row>
        <row r="313">
          <cell r="A313" t="str">
            <v>269-4000-10</v>
          </cell>
          <cell r="B313">
            <v>-10292.58</v>
          </cell>
          <cell r="C313" t="str">
            <v>267-4015-10</v>
          </cell>
          <cell r="D313">
            <v>-6986.52</v>
          </cell>
          <cell r="E313" t="str">
            <v>268-4300-10</v>
          </cell>
          <cell r="F313">
            <v>-145.29</v>
          </cell>
          <cell r="G313" t="str">
            <v>268-4020-10</v>
          </cell>
          <cell r="H313">
            <v>-16650.759999999998</v>
          </cell>
          <cell r="I313" t="str">
            <v>268-4400-10</v>
          </cell>
          <cell r="J313">
            <v>-1008.69</v>
          </cell>
          <cell r="K313" t="str">
            <v>269-4010-10</v>
          </cell>
          <cell r="L313">
            <v>-2022.04</v>
          </cell>
          <cell r="M313" t="str">
            <v>268-4001-10</v>
          </cell>
          <cell r="N313">
            <v>-7364</v>
          </cell>
          <cell r="O313" t="str">
            <v>268-4016-10</v>
          </cell>
          <cell r="P313">
            <v>-30024</v>
          </cell>
          <cell r="Q313" t="str">
            <v>265-4001-10</v>
          </cell>
          <cell r="R313">
            <v>37849</v>
          </cell>
          <cell r="S313" t="str">
            <v>267-4310-10</v>
          </cell>
          <cell r="T313">
            <v>-10.46</v>
          </cell>
          <cell r="U313" t="str">
            <v>268-4015-10</v>
          </cell>
          <cell r="V313">
            <v>-60525.41</v>
          </cell>
          <cell r="W313" t="str">
            <v>250-4000-10</v>
          </cell>
          <cell r="X313">
            <v>-0.01</v>
          </cell>
        </row>
        <row r="314">
          <cell r="A314" t="str">
            <v>269-4010-10</v>
          </cell>
          <cell r="B314">
            <v>-2301.29</v>
          </cell>
          <cell r="C314" t="str">
            <v>267-4020-10</v>
          </cell>
          <cell r="D314">
            <v>-61874.29</v>
          </cell>
          <cell r="E314" t="str">
            <v>268-4400-10</v>
          </cell>
          <cell r="F314">
            <v>-987.39</v>
          </cell>
          <cell r="G314" t="str">
            <v>268-4300-10</v>
          </cell>
          <cell r="H314">
            <v>-157.79</v>
          </cell>
          <cell r="I314" t="str">
            <v>268-5000-10</v>
          </cell>
          <cell r="J314">
            <v>427408.25</v>
          </cell>
          <cell r="K314" t="str">
            <v>269-4015-10</v>
          </cell>
          <cell r="L314">
            <v>-55413.66</v>
          </cell>
          <cell r="M314" t="str">
            <v>268-4010-10</v>
          </cell>
          <cell r="N314">
            <v>-45463.11</v>
          </cell>
          <cell r="O314" t="str">
            <v>268-4020-10</v>
          </cell>
          <cell r="P314">
            <v>-12457.31</v>
          </cell>
          <cell r="Q314" t="str">
            <v>265-5001-10</v>
          </cell>
          <cell r="R314">
            <v>0.01</v>
          </cell>
          <cell r="S314" t="str">
            <v>267-4400-10</v>
          </cell>
          <cell r="T314">
            <v>-1328.47</v>
          </cell>
          <cell r="U314" t="str">
            <v>268-4016-10</v>
          </cell>
          <cell r="V314">
            <v>19530</v>
          </cell>
          <cell r="W314" t="str">
            <v>250-4010-10</v>
          </cell>
          <cell r="X314">
            <v>-7.0000000000000007E-2</v>
          </cell>
        </row>
        <row r="315">
          <cell r="A315" t="str">
            <v>269-4015-10</v>
          </cell>
          <cell r="B315">
            <v>-58036.800000000003</v>
          </cell>
          <cell r="C315" t="str">
            <v>267-4021-10</v>
          </cell>
          <cell r="D315">
            <v>-2368</v>
          </cell>
          <cell r="E315" t="str">
            <v>268-4499-10</v>
          </cell>
          <cell r="F315">
            <v>45421</v>
          </cell>
          <cell r="G315" t="str">
            <v>268-4400-10</v>
          </cell>
          <cell r="H315">
            <v>-953.15</v>
          </cell>
          <cell r="I315" t="str">
            <v>268-5001-10</v>
          </cell>
          <cell r="J315">
            <v>-38933</v>
          </cell>
          <cell r="K315" t="str">
            <v>269-4020-10</v>
          </cell>
          <cell r="L315">
            <v>-72827.77</v>
          </cell>
          <cell r="M315" t="str">
            <v>268-4015-10</v>
          </cell>
          <cell r="N315">
            <v>-60816.639999999999</v>
          </cell>
          <cell r="O315" t="str">
            <v>268-4300-10</v>
          </cell>
          <cell r="P315">
            <v>-167.1</v>
          </cell>
          <cell r="Q315" t="str">
            <v>266-4499-10</v>
          </cell>
          <cell r="R315">
            <v>13359</v>
          </cell>
          <cell r="S315" t="str">
            <v>268-4000-10</v>
          </cell>
          <cell r="T315">
            <v>-179150.36</v>
          </cell>
          <cell r="U315" t="str">
            <v>268-4020-10</v>
          </cell>
          <cell r="V315">
            <v>-17186.72</v>
          </cell>
          <cell r="W315" t="str">
            <v>252-4000-10</v>
          </cell>
          <cell r="X315">
            <v>-906.5</v>
          </cell>
        </row>
        <row r="316">
          <cell r="A316" t="str">
            <v>269-4020-10</v>
          </cell>
          <cell r="B316">
            <v>-71609.740000000005</v>
          </cell>
          <cell r="C316" t="str">
            <v>267-4100-10</v>
          </cell>
          <cell r="D316">
            <v>-32473.39</v>
          </cell>
          <cell r="E316" t="str">
            <v>268-5000-10</v>
          </cell>
          <cell r="F316">
            <v>467436.37</v>
          </cell>
          <cell r="G316" t="str">
            <v>268-4499-10</v>
          </cell>
          <cell r="H316">
            <v>106298</v>
          </cell>
          <cell r="I316" t="str">
            <v>269-4000-10</v>
          </cell>
          <cell r="J316">
            <v>-7345.41</v>
          </cell>
          <cell r="K316" t="str">
            <v>269-4100-10</v>
          </cell>
          <cell r="L316">
            <v>-34165.339999999997</v>
          </cell>
          <cell r="M316" t="str">
            <v>268-4016-10</v>
          </cell>
          <cell r="N316">
            <v>-11519</v>
          </cell>
          <cell r="O316" t="str">
            <v>268-4400-10</v>
          </cell>
          <cell r="P316">
            <v>-997.2</v>
          </cell>
          <cell r="Q316" t="str">
            <v>266-5000-10</v>
          </cell>
          <cell r="R316">
            <v>498683.65</v>
          </cell>
          <cell r="S316" t="str">
            <v>268-4001-10</v>
          </cell>
          <cell r="T316">
            <v>9946</v>
          </cell>
          <cell r="U316" t="str">
            <v>268-4300-10</v>
          </cell>
          <cell r="V316">
            <v>-171.62</v>
          </cell>
          <cell r="W316" t="str">
            <v>252-4010-10</v>
          </cell>
          <cell r="X316">
            <v>-148</v>
          </cell>
        </row>
        <row r="317">
          <cell r="A317" t="str">
            <v>269-4100-10</v>
          </cell>
          <cell r="B317">
            <v>-30833.24</v>
          </cell>
          <cell r="C317" t="str">
            <v>267-4200-10</v>
          </cell>
          <cell r="D317">
            <v>-12414.29</v>
          </cell>
          <cell r="E317" t="str">
            <v>268-5001-10</v>
          </cell>
          <cell r="F317">
            <v>-13547</v>
          </cell>
          <cell r="G317" t="str">
            <v>268-5000-10</v>
          </cell>
          <cell r="H317">
            <v>348233.17</v>
          </cell>
          <cell r="I317" t="str">
            <v>269-4010-10</v>
          </cell>
          <cell r="J317">
            <v>-2037.21</v>
          </cell>
          <cell r="K317" t="str">
            <v>269-4200-10</v>
          </cell>
          <cell r="L317">
            <v>-12349.3</v>
          </cell>
          <cell r="M317" t="str">
            <v>268-4020-10</v>
          </cell>
          <cell r="N317">
            <v>-13463.59</v>
          </cell>
          <cell r="O317" t="str">
            <v>268-4499-10</v>
          </cell>
          <cell r="P317">
            <v>31713</v>
          </cell>
          <cell r="Q317" t="str">
            <v>266-5001-10</v>
          </cell>
          <cell r="R317">
            <v>0.01</v>
          </cell>
          <cell r="S317" t="str">
            <v>268-4010-10</v>
          </cell>
          <cell r="T317">
            <v>-45213.23</v>
          </cell>
          <cell r="U317" t="str">
            <v>268-4400-10</v>
          </cell>
          <cell r="V317">
            <v>-991.73</v>
          </cell>
          <cell r="W317" t="str">
            <v>252-4020-10</v>
          </cell>
          <cell r="X317">
            <v>-18.5</v>
          </cell>
        </row>
        <row r="318">
          <cell r="A318" t="str">
            <v>269-4200-10</v>
          </cell>
          <cell r="B318">
            <v>-10166.43</v>
          </cell>
          <cell r="C318" t="str">
            <v>267-4300-10</v>
          </cell>
          <cell r="D318">
            <v>-2900.14</v>
          </cell>
          <cell r="E318" t="str">
            <v>269-4000-10</v>
          </cell>
          <cell r="F318">
            <v>-9938.31</v>
          </cell>
          <cell r="G318" t="str">
            <v>268-5001-10</v>
          </cell>
          <cell r="H318">
            <v>-59723</v>
          </cell>
          <cell r="I318" t="str">
            <v>269-4015-10</v>
          </cell>
          <cell r="J318">
            <v>-48558.35</v>
          </cell>
          <cell r="K318" t="str">
            <v>269-4300-10</v>
          </cell>
          <cell r="L318">
            <v>-4118.9399999999996</v>
          </cell>
          <cell r="M318" t="str">
            <v>268-4300-10</v>
          </cell>
          <cell r="N318">
            <v>-169.43</v>
          </cell>
          <cell r="O318" t="str">
            <v>268-5000-10</v>
          </cell>
          <cell r="P318">
            <v>541645.42000000004</v>
          </cell>
          <cell r="Q318" t="str">
            <v>267-4000-10</v>
          </cell>
          <cell r="R318">
            <v>-286498.83</v>
          </cell>
          <cell r="S318" t="str">
            <v>268-4015-10</v>
          </cell>
          <cell r="T318">
            <v>-62001.75</v>
          </cell>
          <cell r="U318" t="str">
            <v>268-4499-10</v>
          </cell>
          <cell r="V318">
            <v>33497</v>
          </cell>
          <cell r="W318" t="str">
            <v>258-4000-10</v>
          </cell>
          <cell r="X318">
            <v>-24.17</v>
          </cell>
        </row>
        <row r="319">
          <cell r="A319" t="str">
            <v>269-4300-10</v>
          </cell>
          <cell r="B319">
            <v>-3833.5</v>
          </cell>
          <cell r="C319" t="str">
            <v>267-4310-10</v>
          </cell>
          <cell r="D319">
            <v>-10.74</v>
          </cell>
          <cell r="E319" t="str">
            <v>269-4010-10</v>
          </cell>
          <cell r="F319">
            <v>-2393.9899999999998</v>
          </cell>
          <cell r="G319" t="str">
            <v>269-4000-10</v>
          </cell>
          <cell r="H319">
            <v>-8384.6200000000008</v>
          </cell>
          <cell r="I319" t="str">
            <v>269-4020-10</v>
          </cell>
          <cell r="J319">
            <v>-61303.77</v>
          </cell>
          <cell r="K319" t="str">
            <v>269-4310-10</v>
          </cell>
          <cell r="L319">
            <v>-13.58</v>
          </cell>
          <cell r="M319" t="str">
            <v>268-4400-10</v>
          </cell>
          <cell r="N319">
            <v>-1000.19</v>
          </cell>
          <cell r="O319" t="str">
            <v>268-5001-10</v>
          </cell>
          <cell r="P319">
            <v>-0.01</v>
          </cell>
          <cell r="Q319" t="str">
            <v>267-4001-10</v>
          </cell>
          <cell r="R319">
            <v>-2243</v>
          </cell>
          <cell r="S319" t="str">
            <v>268-4016-10</v>
          </cell>
          <cell r="T319">
            <v>15555</v>
          </cell>
          <cell r="U319" t="str">
            <v>268-5000-10</v>
          </cell>
          <cell r="V319">
            <v>401009.5</v>
          </cell>
          <cell r="W319" t="str">
            <v>264-4000-10</v>
          </cell>
          <cell r="X319">
            <v>-233443.33</v>
          </cell>
        </row>
        <row r="320">
          <cell r="A320" t="str">
            <v>269-4310-10</v>
          </cell>
          <cell r="B320">
            <v>-16.190000000000001</v>
          </cell>
          <cell r="C320" t="str">
            <v>267-4400-10</v>
          </cell>
          <cell r="D320">
            <v>-1266.74</v>
          </cell>
          <cell r="E320" t="str">
            <v>269-4015-10</v>
          </cell>
          <cell r="F320">
            <v>-56403.040000000001</v>
          </cell>
          <cell r="G320" t="str">
            <v>269-4010-10</v>
          </cell>
          <cell r="H320">
            <v>-2187.2800000000002</v>
          </cell>
          <cell r="I320" t="str">
            <v>269-4100-10</v>
          </cell>
          <cell r="J320">
            <v>-29386.17</v>
          </cell>
          <cell r="K320" t="str">
            <v>269-4400-10</v>
          </cell>
          <cell r="L320">
            <v>-48.48</v>
          </cell>
          <cell r="M320" t="str">
            <v>268-4499-10</v>
          </cell>
          <cell r="N320">
            <v>18882.009999999998</v>
          </cell>
          <cell r="O320" t="str">
            <v>269-4000-10</v>
          </cell>
          <cell r="P320">
            <v>-10260.83</v>
          </cell>
          <cell r="Q320" t="str">
            <v>267-4010-10</v>
          </cell>
          <cell r="R320">
            <v>-67668.210000000006</v>
          </cell>
          <cell r="S320" t="str">
            <v>268-4020-10</v>
          </cell>
          <cell r="T320">
            <v>-16953.23</v>
          </cell>
          <cell r="U320" t="str">
            <v>268-5001-10</v>
          </cell>
          <cell r="V320">
            <v>-0.01</v>
          </cell>
          <cell r="W320" t="str">
            <v>264-4001-10</v>
          </cell>
          <cell r="X320">
            <v>-3086</v>
          </cell>
        </row>
        <row r="321">
          <cell r="A321" t="str">
            <v>269-4400-10</v>
          </cell>
          <cell r="B321">
            <v>-47.66</v>
          </cell>
          <cell r="C321" t="str">
            <v>268-4000-10</v>
          </cell>
          <cell r="D321">
            <v>-214235.09</v>
          </cell>
          <cell r="E321" t="str">
            <v>269-4020-10</v>
          </cell>
          <cell r="F321">
            <v>-68065.48</v>
          </cell>
          <cell r="G321" t="str">
            <v>269-4015-10</v>
          </cell>
          <cell r="H321">
            <v>-50101.17</v>
          </cell>
          <cell r="I321" t="str">
            <v>269-4200-10</v>
          </cell>
          <cell r="J321">
            <v>-11137.02</v>
          </cell>
          <cell r="K321" t="str">
            <v>281-4000-10</v>
          </cell>
          <cell r="L321">
            <v>-9934.4</v>
          </cell>
          <cell r="M321" t="str">
            <v>268-5000-10</v>
          </cell>
          <cell r="N321">
            <v>548105.92000000004</v>
          </cell>
          <cell r="O321" t="str">
            <v>269-4010-10</v>
          </cell>
          <cell r="P321">
            <v>-2355.66</v>
          </cell>
          <cell r="Q321" t="str">
            <v>267-4015-10</v>
          </cell>
          <cell r="R321">
            <v>-9752.64</v>
          </cell>
          <cell r="S321" t="str">
            <v>268-4300-10</v>
          </cell>
          <cell r="T321">
            <v>-174.76</v>
          </cell>
          <cell r="U321" t="str">
            <v>269-4000-10</v>
          </cell>
          <cell r="V321">
            <v>-8079.71</v>
          </cell>
          <cell r="W321" t="str">
            <v>264-4010-10</v>
          </cell>
          <cell r="X321">
            <v>-69539.350000000006</v>
          </cell>
        </row>
        <row r="322">
          <cell r="A322" t="str">
            <v>281-4000-10</v>
          </cell>
          <cell r="B322">
            <v>-10241.02</v>
          </cell>
          <cell r="C322" t="str">
            <v>268-4001-10</v>
          </cell>
          <cell r="D322">
            <v>2215</v>
          </cell>
          <cell r="E322" t="str">
            <v>269-4100-10</v>
          </cell>
          <cell r="F322">
            <v>-27517.71</v>
          </cell>
          <cell r="G322" t="str">
            <v>269-4020-10</v>
          </cell>
          <cell r="H322">
            <v>-64005.96</v>
          </cell>
          <cell r="I322" t="str">
            <v>269-4300-10</v>
          </cell>
          <cell r="J322">
            <v>-3903.93</v>
          </cell>
          <cell r="K322" t="str">
            <v>281-4010-10</v>
          </cell>
          <cell r="L322">
            <v>-816.63</v>
          </cell>
          <cell r="M322" t="str">
            <v>268-5001-10</v>
          </cell>
          <cell r="N322">
            <v>-72035</v>
          </cell>
          <cell r="O322" t="str">
            <v>269-4015-10</v>
          </cell>
          <cell r="P322">
            <v>-54578.14</v>
          </cell>
          <cell r="Q322" t="str">
            <v>267-4020-10</v>
          </cell>
          <cell r="R322">
            <v>-78255.039999999994</v>
          </cell>
          <cell r="S322" t="str">
            <v>268-4400-10</v>
          </cell>
          <cell r="T322">
            <v>-990.58</v>
          </cell>
          <cell r="U322" t="str">
            <v>269-4010-10</v>
          </cell>
          <cell r="V322">
            <v>-2111.21</v>
          </cell>
          <cell r="W322" t="str">
            <v>264-4015-10</v>
          </cell>
          <cell r="X322">
            <v>-84511.21</v>
          </cell>
        </row>
        <row r="323">
          <cell r="A323" t="str">
            <v>281-4010-10</v>
          </cell>
          <cell r="B323">
            <v>-812.99</v>
          </cell>
          <cell r="C323" t="str">
            <v>268-4010-10</v>
          </cell>
          <cell r="D323">
            <v>-51239.67</v>
          </cell>
          <cell r="E323" t="str">
            <v>269-4200-10</v>
          </cell>
          <cell r="F323">
            <v>-10782.53</v>
          </cell>
          <cell r="G323" t="str">
            <v>269-4100-10</v>
          </cell>
          <cell r="H323">
            <v>-27761.45</v>
          </cell>
          <cell r="I323" t="str">
            <v>269-4310-10</v>
          </cell>
          <cell r="J323">
            <v>-14.26</v>
          </cell>
          <cell r="K323" t="str">
            <v>281-4015-10</v>
          </cell>
          <cell r="L323">
            <v>-68.2</v>
          </cell>
          <cell r="M323" t="str">
            <v>269-4000-10</v>
          </cell>
          <cell r="N323">
            <v>-8299.66</v>
          </cell>
          <cell r="O323" t="str">
            <v>269-4020-10</v>
          </cell>
          <cell r="P323">
            <v>-69481.259999999995</v>
          </cell>
          <cell r="Q323" t="str">
            <v>267-4021-10</v>
          </cell>
          <cell r="R323">
            <v>-1762</v>
          </cell>
          <cell r="S323" t="str">
            <v>268-4499-10</v>
          </cell>
          <cell r="T323">
            <v>-0.01</v>
          </cell>
          <cell r="U323" t="str">
            <v>269-4015-10</v>
          </cell>
          <cell r="V323">
            <v>-52664.81</v>
          </cell>
          <cell r="W323" t="str">
            <v>264-4020-10</v>
          </cell>
          <cell r="X323">
            <v>-109792.09</v>
          </cell>
        </row>
        <row r="324">
          <cell r="A324" t="str">
            <v>281-4015-10</v>
          </cell>
          <cell r="B324">
            <v>-74.64</v>
          </cell>
          <cell r="C324" t="str">
            <v>268-4015-10</v>
          </cell>
          <cell r="D324">
            <v>-57915.82</v>
          </cell>
          <cell r="E324" t="str">
            <v>269-4300-10</v>
          </cell>
          <cell r="F324">
            <v>-3864.04</v>
          </cell>
          <cell r="G324" t="str">
            <v>269-4200-10</v>
          </cell>
          <cell r="H324">
            <v>-10710.52</v>
          </cell>
          <cell r="I324" t="str">
            <v>269-4400-10</v>
          </cell>
          <cell r="J324">
            <v>-49.07</v>
          </cell>
          <cell r="K324" t="str">
            <v>281-4020-10</v>
          </cell>
          <cell r="L324">
            <v>-23.45</v>
          </cell>
          <cell r="M324" t="str">
            <v>269-4010-10</v>
          </cell>
          <cell r="N324">
            <v>-2214.1</v>
          </cell>
          <cell r="O324" t="str">
            <v>269-4100-10</v>
          </cell>
          <cell r="P324">
            <v>-34732.01</v>
          </cell>
          <cell r="Q324" t="str">
            <v>267-4100-10</v>
          </cell>
          <cell r="R324">
            <v>-45867.44</v>
          </cell>
          <cell r="S324" t="str">
            <v>268-5000-10</v>
          </cell>
          <cell r="T324">
            <v>524499.92000000004</v>
          </cell>
          <cell r="U324" t="str">
            <v>269-4020-10</v>
          </cell>
          <cell r="V324">
            <v>-67958.990000000005</v>
          </cell>
          <cell r="W324" t="str">
            <v>264-4100-10</v>
          </cell>
          <cell r="X324">
            <v>-43410.84</v>
          </cell>
        </row>
        <row r="325">
          <cell r="A325" t="str">
            <v>281-4020-10</v>
          </cell>
          <cell r="B325">
            <v>-23.78</v>
          </cell>
          <cell r="C325" t="str">
            <v>268-4016-10</v>
          </cell>
          <cell r="D325">
            <v>3465</v>
          </cell>
          <cell r="E325" t="str">
            <v>269-4310-10</v>
          </cell>
          <cell r="F325">
            <v>-14.74</v>
          </cell>
          <cell r="G325" t="str">
            <v>269-4300-10</v>
          </cell>
          <cell r="H325">
            <v>-3892.21</v>
          </cell>
          <cell r="I325" t="str">
            <v>281-4000-10</v>
          </cell>
          <cell r="J325">
            <v>-9819</v>
          </cell>
          <cell r="K325" t="str">
            <v>281-4100-10</v>
          </cell>
          <cell r="L325">
            <v>-1.82</v>
          </cell>
          <cell r="M325" t="str">
            <v>269-4015-10</v>
          </cell>
          <cell r="N325">
            <v>-53661.56</v>
          </cell>
          <cell r="O325" t="str">
            <v>269-4200-10</v>
          </cell>
          <cell r="P325">
            <v>-14525.3</v>
          </cell>
          <cell r="Q325" t="str">
            <v>267-4200-10</v>
          </cell>
          <cell r="R325">
            <v>-18433.22</v>
          </cell>
          <cell r="S325" t="str">
            <v>268-5001-10</v>
          </cell>
          <cell r="T325">
            <v>-52212</v>
          </cell>
          <cell r="U325" t="str">
            <v>269-4100-10</v>
          </cell>
          <cell r="V325">
            <v>-30296.02</v>
          </cell>
          <cell r="W325" t="str">
            <v>264-4200-10</v>
          </cell>
          <cell r="X325">
            <v>-18500.91</v>
          </cell>
        </row>
        <row r="326">
          <cell r="A326" t="str">
            <v>281-4100-10</v>
          </cell>
          <cell r="B326">
            <v>-2.33</v>
          </cell>
          <cell r="C326" t="str">
            <v>268-4020-10</v>
          </cell>
          <cell r="D326">
            <v>-19795.91</v>
          </cell>
          <cell r="E326" t="str">
            <v>269-4400-10</v>
          </cell>
          <cell r="F326">
            <v>-48.05</v>
          </cell>
          <cell r="G326" t="str">
            <v>269-4310-10</v>
          </cell>
          <cell r="H326">
            <v>-13.91</v>
          </cell>
          <cell r="I326" t="str">
            <v>281-4010-10</v>
          </cell>
          <cell r="J326">
            <v>-799.34</v>
          </cell>
          <cell r="K326" t="str">
            <v>281-4300-10</v>
          </cell>
          <cell r="L326">
            <v>-15.86</v>
          </cell>
          <cell r="M326" t="str">
            <v>269-4020-10</v>
          </cell>
          <cell r="N326">
            <v>-68751.399999999994</v>
          </cell>
          <cell r="O326" t="str">
            <v>269-4300-10</v>
          </cell>
          <cell r="P326">
            <v>-4119.6099999999997</v>
          </cell>
          <cell r="Q326" t="str">
            <v>267-4300-10</v>
          </cell>
          <cell r="R326">
            <v>-212.33</v>
          </cell>
          <cell r="S326" t="str">
            <v>269-4000-10</v>
          </cell>
          <cell r="T326">
            <v>-8725.89</v>
          </cell>
          <cell r="U326" t="str">
            <v>269-4200-10</v>
          </cell>
          <cell r="V326">
            <v>-13141.48</v>
          </cell>
          <cell r="W326" t="str">
            <v>264-4300-10</v>
          </cell>
          <cell r="X326">
            <v>-6989.26</v>
          </cell>
        </row>
        <row r="327">
          <cell r="A327" t="str">
            <v>281-4300-10</v>
          </cell>
          <cell r="B327">
            <v>-17.18</v>
          </cell>
          <cell r="C327" t="str">
            <v>268-4300-10</v>
          </cell>
          <cell r="D327">
            <v>-167.12</v>
          </cell>
          <cell r="E327" t="str">
            <v>281-4000-10</v>
          </cell>
          <cell r="F327">
            <v>-9803.92</v>
          </cell>
          <cell r="G327" t="str">
            <v>269-4400-10</v>
          </cell>
          <cell r="H327">
            <v>-46.36</v>
          </cell>
          <cell r="I327" t="str">
            <v>281-4015-10</v>
          </cell>
          <cell r="J327">
            <v>-65.349999999999994</v>
          </cell>
          <cell r="K327" t="str">
            <v>281-4310-10</v>
          </cell>
          <cell r="L327">
            <v>-5.58</v>
          </cell>
          <cell r="M327" t="str">
            <v>269-4100-10</v>
          </cell>
          <cell r="N327">
            <v>-34391.64</v>
          </cell>
          <cell r="O327" t="str">
            <v>269-4310-10</v>
          </cell>
          <cell r="P327">
            <v>-16.2</v>
          </cell>
          <cell r="Q327" t="str">
            <v>267-4310-10</v>
          </cell>
          <cell r="R327">
            <v>-12.61</v>
          </cell>
          <cell r="S327" t="str">
            <v>269-4010-10</v>
          </cell>
          <cell r="T327">
            <v>-2201.71</v>
          </cell>
          <cell r="U327" t="str">
            <v>269-4300-10</v>
          </cell>
          <cell r="V327">
            <v>-4119.82</v>
          </cell>
          <cell r="W327" t="str">
            <v>264-4400-10</v>
          </cell>
          <cell r="X327">
            <v>-1571.92</v>
          </cell>
        </row>
        <row r="328">
          <cell r="A328" t="str">
            <v>281-4310-10</v>
          </cell>
          <cell r="B328">
            <v>-6.88</v>
          </cell>
          <cell r="C328" t="str">
            <v>268-4400-10</v>
          </cell>
          <cell r="D328">
            <v>-1034.47</v>
          </cell>
          <cell r="E328" t="str">
            <v>281-4010-10</v>
          </cell>
          <cell r="F328">
            <v>-756.25</v>
          </cell>
          <cell r="G328" t="str">
            <v>281-4000-10</v>
          </cell>
          <cell r="H328">
            <v>-9230.93</v>
          </cell>
          <cell r="I328" t="str">
            <v>281-4020-10</v>
          </cell>
          <cell r="J328">
            <v>-22.94</v>
          </cell>
          <cell r="K328" t="str">
            <v>281-4400-10</v>
          </cell>
          <cell r="L328">
            <v>-72.8</v>
          </cell>
          <cell r="M328" t="str">
            <v>269-4200-10</v>
          </cell>
          <cell r="N328">
            <v>-13271.87</v>
          </cell>
          <cell r="O328" t="str">
            <v>269-4400-10</v>
          </cell>
          <cell r="P328">
            <v>-48.35</v>
          </cell>
          <cell r="Q328" t="str">
            <v>267-4400-10</v>
          </cell>
          <cell r="R328">
            <v>-1337.33</v>
          </cell>
          <cell r="S328" t="str">
            <v>269-4015-10</v>
          </cell>
          <cell r="T328">
            <v>-55236.68</v>
          </cell>
          <cell r="U328" t="str">
            <v>269-4310-10</v>
          </cell>
          <cell r="V328">
            <v>-15.52</v>
          </cell>
          <cell r="W328" t="str">
            <v>264-4499-10</v>
          </cell>
          <cell r="X328">
            <v>0.01</v>
          </cell>
        </row>
        <row r="329">
          <cell r="A329" t="str">
            <v>281-4400-10</v>
          </cell>
          <cell r="B329">
            <v>-72.58</v>
          </cell>
          <cell r="C329" t="str">
            <v>268-4499-10</v>
          </cell>
          <cell r="D329">
            <v>13171</v>
          </cell>
          <cell r="E329" t="str">
            <v>281-4015-10</v>
          </cell>
          <cell r="F329">
            <v>-69.3</v>
          </cell>
          <cell r="G329" t="str">
            <v>281-4010-10</v>
          </cell>
          <cell r="H329">
            <v>-793.24</v>
          </cell>
          <cell r="I329" t="str">
            <v>281-4100-10</v>
          </cell>
          <cell r="J329">
            <v>-2.25</v>
          </cell>
          <cell r="K329" t="str">
            <v>282-4000-10</v>
          </cell>
          <cell r="L329">
            <v>859816.01</v>
          </cell>
          <cell r="M329" t="str">
            <v>269-4300-10</v>
          </cell>
          <cell r="N329">
            <v>-4119.72</v>
          </cell>
          <cell r="O329" t="str">
            <v>281-4000-10</v>
          </cell>
          <cell r="P329">
            <v>-9878.92</v>
          </cell>
          <cell r="Q329" t="str">
            <v>268-4000-10</v>
          </cell>
          <cell r="R329">
            <v>-210483.58</v>
          </cell>
          <cell r="S329" t="str">
            <v>269-4020-10</v>
          </cell>
          <cell r="T329">
            <v>-74546.95</v>
          </cell>
          <cell r="U329" t="str">
            <v>269-4400-10</v>
          </cell>
          <cell r="V329">
            <v>-48.1</v>
          </cell>
          <cell r="W329" t="str">
            <v>264-5000-10</v>
          </cell>
          <cell r="X329">
            <v>592530.85</v>
          </cell>
        </row>
        <row r="330">
          <cell r="A330" t="str">
            <v>282-4000-10</v>
          </cell>
          <cell r="B330">
            <v>1523079</v>
          </cell>
          <cell r="C330" t="str">
            <v>268-5000-10</v>
          </cell>
          <cell r="D330">
            <v>512915.5</v>
          </cell>
          <cell r="E330" t="str">
            <v>281-4020-10</v>
          </cell>
          <cell r="F330">
            <v>-21.93</v>
          </cell>
          <cell r="G330" t="str">
            <v>281-4015-10</v>
          </cell>
          <cell r="H330">
            <v>-66.989999999999995</v>
          </cell>
          <cell r="I330" t="str">
            <v>281-4300-10</v>
          </cell>
          <cell r="J330">
            <v>-17</v>
          </cell>
          <cell r="K330" t="str">
            <v>284-4000-10</v>
          </cell>
          <cell r="L330">
            <v>-74.5</v>
          </cell>
          <cell r="M330" t="str">
            <v>269-4310-10</v>
          </cell>
          <cell r="N330">
            <v>-13.71</v>
          </cell>
          <cell r="O330" t="str">
            <v>281-4010-10</v>
          </cell>
          <cell r="P330">
            <v>-830.01</v>
          </cell>
          <cell r="Q330" t="str">
            <v>268-4001-10</v>
          </cell>
          <cell r="R330">
            <v>577</v>
          </cell>
          <cell r="S330" t="str">
            <v>269-4100-10</v>
          </cell>
          <cell r="T330">
            <v>-33483.629999999997</v>
          </cell>
          <cell r="U330" t="str">
            <v>281-4000-10</v>
          </cell>
          <cell r="V330">
            <v>-10350.33</v>
          </cell>
          <cell r="W330" t="str">
            <v>264-5001-10</v>
          </cell>
          <cell r="X330">
            <v>-21686.01</v>
          </cell>
        </row>
        <row r="331">
          <cell r="A331" t="str">
            <v>284-4000-10</v>
          </cell>
          <cell r="B331">
            <v>-125.75</v>
          </cell>
          <cell r="C331" t="str">
            <v>268-5001-10</v>
          </cell>
          <cell r="D331">
            <v>-5680</v>
          </cell>
          <cell r="E331" t="str">
            <v>281-4100-10</v>
          </cell>
          <cell r="F331">
            <v>-1.84</v>
          </cell>
          <cell r="G331" t="str">
            <v>281-4020-10</v>
          </cell>
          <cell r="H331">
            <v>-24.05</v>
          </cell>
          <cell r="I331" t="str">
            <v>281-4310-10</v>
          </cell>
          <cell r="J331">
            <v>-6.3</v>
          </cell>
          <cell r="K331" t="str">
            <v>285-4000-10</v>
          </cell>
          <cell r="L331">
            <v>1088.5</v>
          </cell>
          <cell r="M331" t="str">
            <v>269-4400-10</v>
          </cell>
          <cell r="N331">
            <v>-48.5</v>
          </cell>
          <cell r="O331" t="str">
            <v>281-4015-10</v>
          </cell>
          <cell r="P331">
            <v>-67.95</v>
          </cell>
          <cell r="Q331" t="str">
            <v>268-4010-10</v>
          </cell>
          <cell r="R331">
            <v>-50439.29</v>
          </cell>
          <cell r="S331" t="str">
            <v>269-4200-10</v>
          </cell>
          <cell r="T331">
            <v>-14928.08</v>
          </cell>
          <cell r="U331" t="str">
            <v>281-4010-10</v>
          </cell>
          <cell r="V331">
            <v>-832.92</v>
          </cell>
          <cell r="W331" t="str">
            <v>265-4000-10</v>
          </cell>
          <cell r="X331">
            <v>-32591.7</v>
          </cell>
        </row>
        <row r="332">
          <cell r="A332" t="str">
            <v>285-4000-10</v>
          </cell>
          <cell r="B332">
            <v>-89</v>
          </cell>
          <cell r="C332" t="str">
            <v>269-4000-10</v>
          </cell>
          <cell r="D332">
            <v>-10431.959999999999</v>
          </cell>
          <cell r="E332" t="str">
            <v>281-4300-10</v>
          </cell>
          <cell r="F332">
            <v>-15.78</v>
          </cell>
          <cell r="G332" t="str">
            <v>281-4100-10</v>
          </cell>
          <cell r="H332">
            <v>-2.34</v>
          </cell>
          <cell r="I332" t="str">
            <v>281-4400-10</v>
          </cell>
          <cell r="J332">
            <v>-71.25</v>
          </cell>
          <cell r="K332" t="str">
            <v>287-4000-10</v>
          </cell>
          <cell r="L332">
            <v>-320</v>
          </cell>
          <cell r="M332" t="str">
            <v>281-4000-10</v>
          </cell>
          <cell r="N332">
            <v>-10140.32</v>
          </cell>
          <cell r="O332" t="str">
            <v>281-4020-10</v>
          </cell>
          <cell r="P332">
            <v>-23.53</v>
          </cell>
          <cell r="Q332" t="str">
            <v>268-4015-10</v>
          </cell>
          <cell r="R332">
            <v>-58953.49</v>
          </cell>
          <cell r="S332" t="str">
            <v>269-4300-10</v>
          </cell>
          <cell r="T332">
            <v>-4119.96</v>
          </cell>
          <cell r="U332" t="str">
            <v>281-4015-10</v>
          </cell>
          <cell r="V332">
            <v>-68.349999999999994</v>
          </cell>
          <cell r="W332" t="str">
            <v>265-4001-10</v>
          </cell>
          <cell r="X332">
            <v>32592.01</v>
          </cell>
        </row>
        <row r="333">
          <cell r="A333" t="str">
            <v>287-4000-10</v>
          </cell>
          <cell r="B333">
            <v>-300</v>
          </cell>
          <cell r="C333" t="str">
            <v>269-4010-10</v>
          </cell>
          <cell r="D333">
            <v>-2495.13</v>
          </cell>
          <cell r="E333" t="str">
            <v>281-4310-10</v>
          </cell>
          <cell r="F333">
            <v>-6.28</v>
          </cell>
          <cell r="G333" t="str">
            <v>281-4300-10</v>
          </cell>
          <cell r="H333">
            <v>-16.97</v>
          </cell>
          <cell r="I333" t="str">
            <v>282-4000-10</v>
          </cell>
          <cell r="J333">
            <v>17834</v>
          </cell>
          <cell r="K333" t="str">
            <v>288-4000-10</v>
          </cell>
          <cell r="L333">
            <v>-7529.5</v>
          </cell>
          <cell r="M333" t="str">
            <v>281-4010-10</v>
          </cell>
          <cell r="N333">
            <v>-813.3</v>
          </cell>
          <cell r="O333" t="str">
            <v>281-4100-10</v>
          </cell>
          <cell r="P333">
            <v>-1.82</v>
          </cell>
          <cell r="Q333" t="str">
            <v>268-4016-10</v>
          </cell>
          <cell r="R333">
            <v>904</v>
          </cell>
          <cell r="S333" t="str">
            <v>269-4310-10</v>
          </cell>
          <cell r="T333">
            <v>-13.67</v>
          </cell>
          <cell r="U333" t="str">
            <v>281-4020-10</v>
          </cell>
          <cell r="V333">
            <v>-23.62</v>
          </cell>
          <cell r="W333" t="str">
            <v>265-5001-10</v>
          </cell>
          <cell r="X333">
            <v>-0.01</v>
          </cell>
        </row>
        <row r="334">
          <cell r="A334" t="str">
            <v>288-4000-10</v>
          </cell>
          <cell r="B334">
            <v>-7746.3</v>
          </cell>
          <cell r="C334" t="str">
            <v>269-4015-10</v>
          </cell>
          <cell r="D334">
            <v>-54661.3</v>
          </cell>
          <cell r="E334" t="str">
            <v>281-4400-10</v>
          </cell>
          <cell r="F334">
            <v>-64.400000000000006</v>
          </cell>
          <cell r="G334" t="str">
            <v>281-4310-10</v>
          </cell>
          <cell r="H334">
            <v>-5.87</v>
          </cell>
          <cell r="I334" t="str">
            <v>284-4000-10</v>
          </cell>
          <cell r="J334">
            <v>-160.5</v>
          </cell>
          <cell r="K334" t="str">
            <v>289-4015-10</v>
          </cell>
          <cell r="L334">
            <v>-114563.17</v>
          </cell>
          <cell r="M334" t="str">
            <v>281-4015-10</v>
          </cell>
          <cell r="N334">
            <v>-70.58</v>
          </cell>
          <cell r="O334" t="str">
            <v>281-4300-10</v>
          </cell>
          <cell r="P334">
            <v>-17.18</v>
          </cell>
          <cell r="Q334" t="str">
            <v>268-4020-10</v>
          </cell>
          <cell r="R334">
            <v>-12455.46</v>
          </cell>
          <cell r="S334" t="str">
            <v>269-4400-10</v>
          </cell>
          <cell r="T334">
            <v>-48.04</v>
          </cell>
          <cell r="U334" t="str">
            <v>281-4100-10</v>
          </cell>
          <cell r="V334">
            <v>-1.82</v>
          </cell>
          <cell r="W334" t="str">
            <v>266-4499-10</v>
          </cell>
          <cell r="X334">
            <v>0.01</v>
          </cell>
        </row>
        <row r="335">
          <cell r="A335" t="str">
            <v>289-4010-10</v>
          </cell>
          <cell r="B335">
            <v>0</v>
          </cell>
          <cell r="C335" t="str">
            <v>269-4020-10</v>
          </cell>
          <cell r="D335">
            <v>-71974.06</v>
          </cell>
          <cell r="E335" t="str">
            <v>282-4000-10</v>
          </cell>
          <cell r="F335">
            <v>713948</v>
          </cell>
          <cell r="G335" t="str">
            <v>281-4400-10</v>
          </cell>
          <cell r="H335">
            <v>-72.8</v>
          </cell>
          <cell r="I335" t="str">
            <v>285-4000-10</v>
          </cell>
          <cell r="J335">
            <v>-1576.5</v>
          </cell>
          <cell r="K335" t="str">
            <v>289-4020-10</v>
          </cell>
          <cell r="L335">
            <v>-27258.799999999999</v>
          </cell>
          <cell r="M335" t="str">
            <v>281-4020-10</v>
          </cell>
          <cell r="N335">
            <v>-23.19</v>
          </cell>
          <cell r="O335" t="str">
            <v>281-4310-10</v>
          </cell>
          <cell r="P335">
            <v>-6.97</v>
          </cell>
          <cell r="Q335" t="str">
            <v>268-4300-10</v>
          </cell>
          <cell r="R335">
            <v>-156.56</v>
          </cell>
          <cell r="S335" t="str">
            <v>281-4000-10</v>
          </cell>
          <cell r="T335">
            <v>-9936.9500000000007</v>
          </cell>
          <cell r="U335" t="str">
            <v>281-4300-10</v>
          </cell>
          <cell r="V335">
            <v>-17.82</v>
          </cell>
          <cell r="W335" t="str">
            <v>266-5000-10</v>
          </cell>
          <cell r="X335">
            <v>631017.47</v>
          </cell>
        </row>
        <row r="336">
          <cell r="A336" t="str">
            <v>289-4015-10</v>
          </cell>
          <cell r="B336">
            <v>-127545.28</v>
          </cell>
          <cell r="C336" t="str">
            <v>269-4100-10</v>
          </cell>
          <cell r="D336">
            <v>-27607.5</v>
          </cell>
          <cell r="E336" t="str">
            <v>284-4000-10</v>
          </cell>
          <cell r="F336">
            <v>-63</v>
          </cell>
          <cell r="G336" t="str">
            <v>282-4000-10</v>
          </cell>
          <cell r="H336">
            <v>800111</v>
          </cell>
          <cell r="I336" t="str">
            <v>287-4000-10</v>
          </cell>
          <cell r="J336">
            <v>-320</v>
          </cell>
          <cell r="K336" t="str">
            <v>289-4100-10</v>
          </cell>
          <cell r="L336">
            <v>-40309.910000000003</v>
          </cell>
          <cell r="M336" t="str">
            <v>281-4100-10</v>
          </cell>
          <cell r="N336">
            <v>-1.75</v>
          </cell>
          <cell r="O336" t="str">
            <v>281-4400-10</v>
          </cell>
          <cell r="P336">
            <v>-72.8</v>
          </cell>
          <cell r="Q336" t="str">
            <v>268-4400-10</v>
          </cell>
          <cell r="R336">
            <v>-997.18</v>
          </cell>
          <cell r="S336" t="str">
            <v>281-4010-10</v>
          </cell>
          <cell r="T336">
            <v>-818.96</v>
          </cell>
          <cell r="U336" t="str">
            <v>281-4310-10</v>
          </cell>
          <cell r="V336">
            <v>-6.29</v>
          </cell>
          <cell r="W336" t="str">
            <v>266-5001-10</v>
          </cell>
          <cell r="X336">
            <v>-227025.01</v>
          </cell>
        </row>
        <row r="337">
          <cell r="A337" t="str">
            <v>289-4020-10</v>
          </cell>
          <cell r="B337">
            <v>-117565.92</v>
          </cell>
          <cell r="C337" t="str">
            <v>269-4200-10</v>
          </cell>
          <cell r="D337">
            <v>-10597.61</v>
          </cell>
          <cell r="E337" t="str">
            <v>285-4000-10</v>
          </cell>
          <cell r="F337">
            <v>-118.5</v>
          </cell>
          <cell r="G337" t="str">
            <v>284-4000-10</v>
          </cell>
          <cell r="H337">
            <v>-775.25</v>
          </cell>
          <cell r="I337" t="str">
            <v>288-4000-10</v>
          </cell>
          <cell r="J337">
            <v>-9114.1</v>
          </cell>
          <cell r="K337" t="str">
            <v>289-4200-10</v>
          </cell>
          <cell r="L337">
            <v>-11192.13</v>
          </cell>
          <cell r="M337" t="str">
            <v>281-4300-10</v>
          </cell>
          <cell r="N337">
            <v>-17.73</v>
          </cell>
          <cell r="O337" t="str">
            <v>282-4000-10</v>
          </cell>
          <cell r="P337">
            <v>1778399</v>
          </cell>
          <cell r="Q337" t="str">
            <v>268-4499-10</v>
          </cell>
          <cell r="R337">
            <v>63758</v>
          </cell>
          <cell r="S337" t="str">
            <v>281-4015-10</v>
          </cell>
          <cell r="T337">
            <v>-70.8</v>
          </cell>
          <cell r="U337" t="str">
            <v>281-4400-10</v>
          </cell>
          <cell r="V337">
            <v>-72.59</v>
          </cell>
          <cell r="W337" t="str">
            <v>267-4000-10</v>
          </cell>
          <cell r="X337">
            <v>-219071.45</v>
          </cell>
        </row>
        <row r="338">
          <cell r="A338" t="str">
            <v>289-4100-10</v>
          </cell>
          <cell r="B338">
            <v>-40746.17</v>
          </cell>
          <cell r="C338" t="str">
            <v>269-4300-10</v>
          </cell>
          <cell r="D338">
            <v>-3865.1</v>
          </cell>
          <cell r="E338" t="str">
            <v>287-4000-10</v>
          </cell>
          <cell r="F338">
            <v>-300</v>
          </cell>
          <cell r="G338" t="str">
            <v>285-4000-10</v>
          </cell>
          <cell r="H338">
            <v>-173</v>
          </cell>
          <cell r="I338" t="str">
            <v>289-4015-10</v>
          </cell>
          <cell r="J338">
            <v>-105472.93</v>
          </cell>
          <cell r="K338" t="str">
            <v>289-4300-10</v>
          </cell>
          <cell r="L338">
            <v>-36230.839999999997</v>
          </cell>
          <cell r="M338" t="str">
            <v>281-4310-10</v>
          </cell>
          <cell r="N338">
            <v>-5.26</v>
          </cell>
          <cell r="O338" t="str">
            <v>284-4000-10</v>
          </cell>
          <cell r="P338">
            <v>-73.5</v>
          </cell>
          <cell r="Q338" t="str">
            <v>268-5000-10</v>
          </cell>
          <cell r="R338">
            <v>457454.02</v>
          </cell>
          <cell r="S338" t="str">
            <v>281-4020-10</v>
          </cell>
          <cell r="T338">
            <v>-24.51</v>
          </cell>
          <cell r="U338" t="str">
            <v>282-4000-10</v>
          </cell>
          <cell r="V338">
            <v>-0.01</v>
          </cell>
          <cell r="W338" t="str">
            <v>267-4001-10</v>
          </cell>
          <cell r="X338">
            <v>5482</v>
          </cell>
        </row>
        <row r="339">
          <cell r="A339" t="str">
            <v>289-4200-10</v>
          </cell>
          <cell r="B339">
            <v>-9390.26</v>
          </cell>
          <cell r="C339" t="str">
            <v>269-4310-10</v>
          </cell>
          <cell r="D339">
            <v>-15.47</v>
          </cell>
          <cell r="E339" t="str">
            <v>288-4000-10</v>
          </cell>
          <cell r="F339">
            <v>-7476.6</v>
          </cell>
          <cell r="G339" t="str">
            <v>287-4000-10</v>
          </cell>
          <cell r="H339">
            <v>-420</v>
          </cell>
          <cell r="I339" t="str">
            <v>289-4020-10</v>
          </cell>
          <cell r="J339">
            <v>-95618.78</v>
          </cell>
          <cell r="K339" t="str">
            <v>300-6010-10</v>
          </cell>
          <cell r="L339">
            <v>5873.15</v>
          </cell>
          <cell r="M339" t="str">
            <v>281-4400-10</v>
          </cell>
          <cell r="N339">
            <v>-70</v>
          </cell>
          <cell r="O339" t="str">
            <v>285-4000-10</v>
          </cell>
          <cell r="P339">
            <v>-168.5</v>
          </cell>
          <cell r="Q339" t="str">
            <v>268-5001-10</v>
          </cell>
          <cell r="R339">
            <v>-0.01</v>
          </cell>
          <cell r="S339" t="str">
            <v>281-4100-10</v>
          </cell>
          <cell r="T339">
            <v>-1.75</v>
          </cell>
          <cell r="U339" t="str">
            <v>284-4000-10</v>
          </cell>
          <cell r="V339">
            <v>-72.75</v>
          </cell>
          <cell r="W339" t="str">
            <v>267-4010-10</v>
          </cell>
          <cell r="X339">
            <v>-58851.01</v>
          </cell>
        </row>
        <row r="340">
          <cell r="A340" t="str">
            <v>289-4300-10</v>
          </cell>
          <cell r="B340">
            <v>-28093.94</v>
          </cell>
          <cell r="C340" t="str">
            <v>269-4400-10</v>
          </cell>
          <cell r="D340">
            <v>-50.35</v>
          </cell>
          <cell r="E340" t="str">
            <v>289-4015-10</v>
          </cell>
          <cell r="F340">
            <v>-123905.97</v>
          </cell>
          <cell r="G340" t="str">
            <v>288-4000-10</v>
          </cell>
          <cell r="H340">
            <v>-8916.1</v>
          </cell>
          <cell r="I340" t="str">
            <v>289-4100-10</v>
          </cell>
          <cell r="J340">
            <v>-38833.86</v>
          </cell>
          <cell r="K340" t="str">
            <v>300-6030-10</v>
          </cell>
          <cell r="L340">
            <v>997.12</v>
          </cell>
          <cell r="M340" t="str">
            <v>282-4000-10</v>
          </cell>
          <cell r="N340">
            <v>501865.01</v>
          </cell>
          <cell r="O340" t="str">
            <v>287-4000-10</v>
          </cell>
          <cell r="P340">
            <v>-340</v>
          </cell>
          <cell r="Q340" t="str">
            <v>269-4000-10</v>
          </cell>
          <cell r="R340">
            <v>-10250.879999999999</v>
          </cell>
          <cell r="S340" t="str">
            <v>281-4300-10</v>
          </cell>
          <cell r="T340">
            <v>-17.350000000000001</v>
          </cell>
          <cell r="U340" t="str">
            <v>285-4000-10</v>
          </cell>
          <cell r="V340">
            <v>-140.5</v>
          </cell>
          <cell r="W340" t="str">
            <v>267-4015-10</v>
          </cell>
          <cell r="X340">
            <v>-8068.72</v>
          </cell>
        </row>
        <row r="341">
          <cell r="A341" t="str">
            <v>300-6010-10</v>
          </cell>
          <cell r="B341">
            <v>7274.82</v>
          </cell>
          <cell r="C341" t="str">
            <v>281-4000-10</v>
          </cell>
          <cell r="D341">
            <v>-9870.64</v>
          </cell>
          <cell r="E341" t="str">
            <v>289-4020-10</v>
          </cell>
          <cell r="F341">
            <v>-111342.7</v>
          </cell>
          <cell r="G341" t="str">
            <v>289-4015-10</v>
          </cell>
          <cell r="H341">
            <v>-109813.19</v>
          </cell>
          <cell r="I341" t="str">
            <v>289-4200-10</v>
          </cell>
          <cell r="J341">
            <v>-10286.74</v>
          </cell>
          <cell r="K341" t="str">
            <v>300-6070-10</v>
          </cell>
          <cell r="L341">
            <v>-160.52000000000001</v>
          </cell>
          <cell r="M341" t="str">
            <v>284-4000-10</v>
          </cell>
          <cell r="N341">
            <v>-52.25</v>
          </cell>
          <cell r="O341" t="str">
            <v>288-4000-10</v>
          </cell>
          <cell r="P341">
            <v>-10550.6</v>
          </cell>
          <cell r="Q341" t="str">
            <v>269-4010-10</v>
          </cell>
          <cell r="R341">
            <v>-2456.61</v>
          </cell>
          <cell r="S341" t="str">
            <v>281-4310-10</v>
          </cell>
          <cell r="T341">
            <v>-5.59</v>
          </cell>
          <cell r="U341" t="str">
            <v>287-4000-10</v>
          </cell>
          <cell r="V341">
            <v>-320</v>
          </cell>
          <cell r="W341" t="str">
            <v>267-4020-10</v>
          </cell>
          <cell r="X341">
            <v>-69891.240000000005</v>
          </cell>
        </row>
        <row r="342">
          <cell r="A342" t="str">
            <v>300-6030-10</v>
          </cell>
          <cell r="B342">
            <v>432.03</v>
          </cell>
          <cell r="C342" t="str">
            <v>281-4010-10</v>
          </cell>
          <cell r="D342">
            <v>-864.15</v>
          </cell>
          <cell r="E342" t="str">
            <v>289-4100-10</v>
          </cell>
          <cell r="F342">
            <v>-36364.720000000001</v>
          </cell>
          <cell r="G342" t="str">
            <v>289-4020-10</v>
          </cell>
          <cell r="H342">
            <v>-102853.37</v>
          </cell>
          <cell r="I342" t="str">
            <v>289-4300-10</v>
          </cell>
          <cell r="J342">
            <v>-28604.37</v>
          </cell>
          <cell r="K342" t="str">
            <v>300-6170-10</v>
          </cell>
          <cell r="L342">
            <v>493.48</v>
          </cell>
          <cell r="M342" t="str">
            <v>285-4000-10</v>
          </cell>
          <cell r="N342">
            <v>-131.5</v>
          </cell>
          <cell r="O342" t="str">
            <v>289-4015-10</v>
          </cell>
          <cell r="P342">
            <v>-112625.44</v>
          </cell>
          <cell r="Q342" t="str">
            <v>269-4015-10</v>
          </cell>
          <cell r="R342">
            <v>-52784.79</v>
          </cell>
          <cell r="S342" t="str">
            <v>281-4400-10</v>
          </cell>
          <cell r="T342">
            <v>-69.25</v>
          </cell>
          <cell r="U342" t="str">
            <v>288-4000-10</v>
          </cell>
          <cell r="V342">
            <v>-7175.2</v>
          </cell>
          <cell r="W342" t="str">
            <v>267-4021-10</v>
          </cell>
          <cell r="X342">
            <v>4307</v>
          </cell>
        </row>
        <row r="343">
          <cell r="A343" t="str">
            <v>300-6070-10</v>
          </cell>
          <cell r="B343">
            <v>340.79</v>
          </cell>
          <cell r="C343" t="str">
            <v>281-4015-10</v>
          </cell>
          <cell r="D343">
            <v>-58.26</v>
          </cell>
          <cell r="E343" t="str">
            <v>289-4200-10</v>
          </cell>
          <cell r="F343">
            <v>-9959.32</v>
          </cell>
          <cell r="G343" t="str">
            <v>289-4100-10</v>
          </cell>
          <cell r="H343">
            <v>-36686.81</v>
          </cell>
          <cell r="I343" t="str">
            <v>300-6010-10</v>
          </cell>
          <cell r="J343">
            <v>8333.41</v>
          </cell>
          <cell r="K343" t="str">
            <v>300-6180-10</v>
          </cell>
          <cell r="L343">
            <v>118.09</v>
          </cell>
          <cell r="M343" t="str">
            <v>287-4000-10</v>
          </cell>
          <cell r="N343">
            <v>-320</v>
          </cell>
          <cell r="O343" t="str">
            <v>289-4020-10</v>
          </cell>
          <cell r="P343">
            <v>-99846.55</v>
          </cell>
          <cell r="Q343" t="str">
            <v>269-4020-10</v>
          </cell>
          <cell r="R343">
            <v>-70266.44</v>
          </cell>
          <cell r="S343" t="str">
            <v>282-4000-10</v>
          </cell>
          <cell r="T343">
            <v>-0.01</v>
          </cell>
          <cell r="U343" t="str">
            <v>289-4015-10</v>
          </cell>
          <cell r="V343">
            <v>-109143.49</v>
          </cell>
          <cell r="W343" t="str">
            <v>267-4100-10</v>
          </cell>
          <cell r="X343">
            <v>-37807.019999999997</v>
          </cell>
        </row>
        <row r="344">
          <cell r="A344" t="str">
            <v>300-6122-10</v>
          </cell>
          <cell r="B344">
            <v>52.2</v>
          </cell>
          <cell r="C344" t="str">
            <v>281-4020-10</v>
          </cell>
          <cell r="D344">
            <v>-22.88</v>
          </cell>
          <cell r="E344" t="str">
            <v>289-4300-10</v>
          </cell>
          <cell r="F344">
            <v>-28317.58</v>
          </cell>
          <cell r="G344" t="str">
            <v>289-4200-10</v>
          </cell>
          <cell r="H344">
            <v>-9892.81</v>
          </cell>
          <cell r="I344" t="str">
            <v>300-6030-10</v>
          </cell>
          <cell r="J344">
            <v>-360.59</v>
          </cell>
          <cell r="K344" t="str">
            <v>300-6190-10</v>
          </cell>
          <cell r="L344">
            <v>68.19</v>
          </cell>
          <cell r="M344" t="str">
            <v>288-4000-10</v>
          </cell>
          <cell r="N344">
            <v>-7295.9</v>
          </cell>
          <cell r="O344" t="str">
            <v>289-4100-10</v>
          </cell>
          <cell r="P344">
            <v>-40978.480000000003</v>
          </cell>
          <cell r="Q344" t="str">
            <v>269-4100-10</v>
          </cell>
          <cell r="R344">
            <v>-34944.65</v>
          </cell>
          <cell r="S344" t="str">
            <v>284-4000-10</v>
          </cell>
          <cell r="T344">
            <v>-75</v>
          </cell>
          <cell r="U344" t="str">
            <v>289-4020-10</v>
          </cell>
          <cell r="V344">
            <v>-101294.75</v>
          </cell>
          <cell r="W344" t="str">
            <v>267-4200-10</v>
          </cell>
          <cell r="X344">
            <v>-15386.77</v>
          </cell>
        </row>
        <row r="345">
          <cell r="A345" t="str">
            <v>300-6170-10</v>
          </cell>
          <cell r="B345">
            <v>580.13</v>
          </cell>
          <cell r="C345" t="str">
            <v>281-4100-10</v>
          </cell>
          <cell r="D345">
            <v>-2.08</v>
          </cell>
          <cell r="E345" t="str">
            <v>300-6010-10</v>
          </cell>
          <cell r="F345">
            <v>7989.41</v>
          </cell>
          <cell r="G345" t="str">
            <v>289-4300-10</v>
          </cell>
          <cell r="H345">
            <v>-28516.47</v>
          </cell>
          <cell r="I345" t="str">
            <v>300-6070-10</v>
          </cell>
          <cell r="J345">
            <v>428.06</v>
          </cell>
          <cell r="K345" t="str">
            <v>300-6200-10</v>
          </cell>
          <cell r="L345">
            <v>341.82</v>
          </cell>
          <cell r="M345" t="str">
            <v>289-4015-10</v>
          </cell>
          <cell r="N345">
            <v>-110925.71</v>
          </cell>
          <cell r="O345" t="str">
            <v>289-4200-10</v>
          </cell>
          <cell r="P345">
            <v>-13164.23</v>
          </cell>
          <cell r="Q345" t="str">
            <v>269-4200-10</v>
          </cell>
          <cell r="R345">
            <v>-14319.88</v>
          </cell>
          <cell r="S345" t="str">
            <v>285-4000-10</v>
          </cell>
          <cell r="T345">
            <v>-161</v>
          </cell>
          <cell r="U345" t="str">
            <v>289-4100-10</v>
          </cell>
          <cell r="V345">
            <v>-35744.69</v>
          </cell>
          <cell r="W345" t="str">
            <v>267-4300-10</v>
          </cell>
          <cell r="X345">
            <v>-3366.1</v>
          </cell>
        </row>
        <row r="346">
          <cell r="A346" t="str">
            <v>300-6180-10</v>
          </cell>
          <cell r="B346">
            <v>157.94999999999999</v>
          </cell>
          <cell r="C346" t="str">
            <v>281-4300-10</v>
          </cell>
          <cell r="D346">
            <v>-17.399999999999999</v>
          </cell>
          <cell r="E346" t="str">
            <v>300-6030-10</v>
          </cell>
          <cell r="F346">
            <v>646.59</v>
          </cell>
          <cell r="G346" t="str">
            <v>300-6010-10</v>
          </cell>
          <cell r="H346">
            <v>7921.14</v>
          </cell>
          <cell r="I346" t="str">
            <v>300-6122-10</v>
          </cell>
          <cell r="J346">
            <v>-14.4</v>
          </cell>
          <cell r="K346" t="str">
            <v>300-6210-10</v>
          </cell>
          <cell r="L346">
            <v>64.23</v>
          </cell>
          <cell r="M346" t="str">
            <v>289-4020-10</v>
          </cell>
          <cell r="N346">
            <v>-99499.34</v>
          </cell>
          <cell r="O346" t="str">
            <v>289-4300-10</v>
          </cell>
          <cell r="P346">
            <v>-36245.589999999997</v>
          </cell>
          <cell r="Q346" t="str">
            <v>269-4300-10</v>
          </cell>
          <cell r="R346">
            <v>-4119.13</v>
          </cell>
          <cell r="S346" t="str">
            <v>287-4000-10</v>
          </cell>
          <cell r="T346">
            <v>-320</v>
          </cell>
          <cell r="U346" t="str">
            <v>289-4200-10</v>
          </cell>
          <cell r="V346">
            <v>-11910.08</v>
          </cell>
          <cell r="W346" t="str">
            <v>267-4310-10</v>
          </cell>
          <cell r="X346">
            <v>-9.1999999999999993</v>
          </cell>
        </row>
        <row r="347">
          <cell r="A347" t="str">
            <v>300-6190-10</v>
          </cell>
          <cell r="B347">
            <v>81.8</v>
          </cell>
          <cell r="C347" t="str">
            <v>281-4310-10</v>
          </cell>
          <cell r="D347">
            <v>-6.53</v>
          </cell>
          <cell r="E347" t="str">
            <v>300-6070-10</v>
          </cell>
          <cell r="F347">
            <v>1357.28</v>
          </cell>
          <cell r="G347" t="str">
            <v>300-6030-10</v>
          </cell>
          <cell r="H347">
            <v>1196.72</v>
          </cell>
          <cell r="I347" t="str">
            <v>300-6170-10</v>
          </cell>
          <cell r="J347">
            <v>640.55999999999995</v>
          </cell>
          <cell r="K347" t="str">
            <v>300-6220-10</v>
          </cell>
          <cell r="L347">
            <v>884</v>
          </cell>
          <cell r="M347" t="str">
            <v>289-4100-10</v>
          </cell>
          <cell r="N347">
            <v>-40576.870000000003</v>
          </cell>
          <cell r="O347" t="str">
            <v>300-6010-10</v>
          </cell>
          <cell r="P347">
            <v>5622.83</v>
          </cell>
          <cell r="Q347" t="str">
            <v>269-4310-10</v>
          </cell>
          <cell r="R347">
            <v>-16.38</v>
          </cell>
          <cell r="S347" t="str">
            <v>288-4000-10</v>
          </cell>
          <cell r="T347">
            <v>-7193.6</v>
          </cell>
          <cell r="U347" t="str">
            <v>289-4300-10</v>
          </cell>
          <cell r="V347">
            <v>-36242.449999999997</v>
          </cell>
          <cell r="W347" t="str">
            <v>267-4400-10</v>
          </cell>
          <cell r="X347">
            <v>-1329.84</v>
          </cell>
        </row>
        <row r="348">
          <cell r="A348" t="str">
            <v>300-6200-10</v>
          </cell>
          <cell r="B348">
            <v>383.82</v>
          </cell>
          <cell r="C348" t="str">
            <v>281-4400-10</v>
          </cell>
          <cell r="D348">
            <v>-73.73</v>
          </cell>
          <cell r="E348" t="str">
            <v>300-6170-10</v>
          </cell>
          <cell r="F348">
            <v>635.92999999999995</v>
          </cell>
          <cell r="G348" t="str">
            <v>300-6070-10</v>
          </cell>
          <cell r="H348">
            <v>-313.22000000000003</v>
          </cell>
          <cell r="I348" t="str">
            <v>300-6180-10</v>
          </cell>
          <cell r="J348">
            <v>163.53</v>
          </cell>
          <cell r="K348" t="str">
            <v>300-6700-10</v>
          </cell>
          <cell r="L348">
            <v>265.02999999999997</v>
          </cell>
          <cell r="M348" t="str">
            <v>289-4200-10</v>
          </cell>
          <cell r="N348">
            <v>-12028.25</v>
          </cell>
          <cell r="O348" t="str">
            <v>300-6030-10</v>
          </cell>
          <cell r="P348">
            <v>354.25</v>
          </cell>
          <cell r="Q348" t="str">
            <v>269-4400-10</v>
          </cell>
          <cell r="R348">
            <v>-48.35</v>
          </cell>
          <cell r="S348" t="str">
            <v>289-4015-10</v>
          </cell>
          <cell r="T348">
            <v>-113961.55</v>
          </cell>
          <cell r="U348" t="str">
            <v>300-6010-10</v>
          </cell>
          <cell r="V348">
            <v>7564.37</v>
          </cell>
          <cell r="W348" t="str">
            <v>268-4000-10</v>
          </cell>
          <cell r="X348">
            <v>-160955.67000000001</v>
          </cell>
        </row>
        <row r="349">
          <cell r="A349" t="str">
            <v>300-6210-10</v>
          </cell>
          <cell r="B349">
            <v>173.47</v>
          </cell>
          <cell r="C349" t="str">
            <v>282-4000-10</v>
          </cell>
          <cell r="D349">
            <v>78191</v>
          </cell>
          <cell r="E349" t="str">
            <v>300-6180-10</v>
          </cell>
          <cell r="F349">
            <v>194.87</v>
          </cell>
          <cell r="G349" t="str">
            <v>300-6122-10</v>
          </cell>
          <cell r="H349">
            <v>43.2</v>
          </cell>
          <cell r="I349" t="str">
            <v>300-6190-10</v>
          </cell>
          <cell r="J349">
            <v>84.72</v>
          </cell>
          <cell r="K349" t="str">
            <v>300-6901-10</v>
          </cell>
          <cell r="L349">
            <v>-2952</v>
          </cell>
          <cell r="M349" t="str">
            <v>289-4300-10</v>
          </cell>
          <cell r="N349">
            <v>-36234.080000000002</v>
          </cell>
          <cell r="O349" t="str">
            <v>300-6070-10</v>
          </cell>
          <cell r="P349">
            <v>4830.78</v>
          </cell>
          <cell r="Q349" t="str">
            <v>281-4000-10</v>
          </cell>
          <cell r="R349">
            <v>-10226.950000000001</v>
          </cell>
          <cell r="S349" t="str">
            <v>289-4020-10</v>
          </cell>
          <cell r="T349">
            <v>-109808.29</v>
          </cell>
          <cell r="U349" t="str">
            <v>300-6030-10</v>
          </cell>
          <cell r="V349">
            <v>878.27</v>
          </cell>
          <cell r="W349" t="str">
            <v>268-4001-10</v>
          </cell>
          <cell r="X349">
            <v>2016</v>
          </cell>
        </row>
        <row r="350">
          <cell r="A350" t="str">
            <v>300-6220-10</v>
          </cell>
          <cell r="B350">
            <v>429</v>
          </cell>
          <cell r="C350" t="str">
            <v>284-4000-10</v>
          </cell>
          <cell r="D350">
            <v>-41.75</v>
          </cell>
          <cell r="E350" t="str">
            <v>300-6190-10</v>
          </cell>
          <cell r="F350">
            <v>100.92</v>
          </cell>
          <cell r="G350" t="str">
            <v>300-6170-10</v>
          </cell>
          <cell r="H350">
            <v>608.28</v>
          </cell>
          <cell r="I350" t="str">
            <v>300-6200-10</v>
          </cell>
          <cell r="J350">
            <v>397.5</v>
          </cell>
          <cell r="K350" t="str">
            <v>310-6020-10</v>
          </cell>
          <cell r="L350">
            <v>15779.49</v>
          </cell>
          <cell r="M350" t="str">
            <v>300-6010-10</v>
          </cell>
          <cell r="N350">
            <v>6365.53</v>
          </cell>
          <cell r="O350" t="str">
            <v>300-6170-10</v>
          </cell>
          <cell r="P350">
            <v>627.46</v>
          </cell>
          <cell r="Q350" t="str">
            <v>281-4010-10</v>
          </cell>
          <cell r="R350">
            <v>-838.03</v>
          </cell>
          <cell r="S350" t="str">
            <v>289-4100-10</v>
          </cell>
          <cell r="T350">
            <v>-39505.589999999997</v>
          </cell>
          <cell r="U350" t="str">
            <v>300-6120-10</v>
          </cell>
          <cell r="V350">
            <v>534.89</v>
          </cell>
          <cell r="W350" t="str">
            <v>268-4010-10</v>
          </cell>
          <cell r="X350">
            <v>-43868.639999999999</v>
          </cell>
        </row>
        <row r="351">
          <cell r="A351" t="str">
            <v>300-6600-10</v>
          </cell>
          <cell r="B351">
            <v>36.770000000000003</v>
          </cell>
          <cell r="C351" t="str">
            <v>285-4000-10</v>
          </cell>
          <cell r="D351">
            <v>-89</v>
          </cell>
          <cell r="E351" t="str">
            <v>300-6200-10</v>
          </cell>
          <cell r="F351">
            <v>474.23</v>
          </cell>
          <cell r="G351" t="str">
            <v>300-6180-10</v>
          </cell>
          <cell r="H351">
            <v>172.55</v>
          </cell>
          <cell r="I351" t="str">
            <v>300-6210-10</v>
          </cell>
          <cell r="J351">
            <v>179.59</v>
          </cell>
          <cell r="K351" t="str">
            <v>310-6050-10</v>
          </cell>
          <cell r="L351">
            <v>474.66</v>
          </cell>
          <cell r="M351" t="str">
            <v>300-6030-10</v>
          </cell>
          <cell r="N351">
            <v>479.73</v>
          </cell>
          <cell r="O351" t="str">
            <v>300-6180-10</v>
          </cell>
          <cell r="P351">
            <v>210.74</v>
          </cell>
          <cell r="Q351" t="str">
            <v>281-4015-10</v>
          </cell>
          <cell r="R351">
            <v>-66.209999999999994</v>
          </cell>
          <cell r="S351" t="str">
            <v>289-4200-10</v>
          </cell>
          <cell r="T351">
            <v>-13529.27</v>
          </cell>
          <cell r="U351" t="str">
            <v>300-6170-10</v>
          </cell>
          <cell r="V351">
            <v>627.46</v>
          </cell>
          <cell r="W351" t="str">
            <v>268-4015-10</v>
          </cell>
          <cell r="X351">
            <v>-60173.61</v>
          </cell>
        </row>
        <row r="352">
          <cell r="A352" t="str">
            <v>300-6901-10</v>
          </cell>
          <cell r="B352">
            <v>-2160</v>
          </cell>
          <cell r="C352" t="str">
            <v>287-4000-10</v>
          </cell>
          <cell r="D352">
            <v>-300</v>
          </cell>
          <cell r="E352" t="str">
            <v>300-6210-10</v>
          </cell>
          <cell r="F352">
            <v>214.03</v>
          </cell>
          <cell r="G352" t="str">
            <v>300-6190-10</v>
          </cell>
          <cell r="H352">
            <v>89.34</v>
          </cell>
          <cell r="I352" t="str">
            <v>300-6220-10</v>
          </cell>
          <cell r="J352">
            <v>725</v>
          </cell>
          <cell r="K352" t="str">
            <v>310-6070-10</v>
          </cell>
          <cell r="L352">
            <v>1774.65</v>
          </cell>
          <cell r="M352" t="str">
            <v>300-6070-10</v>
          </cell>
          <cell r="N352">
            <v>1840.74</v>
          </cell>
          <cell r="O352" t="str">
            <v>300-6190-10</v>
          </cell>
          <cell r="P352">
            <v>109.15</v>
          </cell>
          <cell r="Q352" t="str">
            <v>281-4020-10</v>
          </cell>
          <cell r="R352">
            <v>-23.68</v>
          </cell>
          <cell r="S352" t="str">
            <v>289-4300-10</v>
          </cell>
          <cell r="T352">
            <v>-36233.879999999997</v>
          </cell>
          <cell r="U352" t="str">
            <v>300-6180-10</v>
          </cell>
          <cell r="V352">
            <v>175.04</v>
          </cell>
          <cell r="W352" t="str">
            <v>268-4016-10</v>
          </cell>
          <cell r="X352">
            <v>3152</v>
          </cell>
        </row>
        <row r="353">
          <cell r="A353" t="str">
            <v>310-6020-10</v>
          </cell>
          <cell r="B353">
            <v>13746.37</v>
          </cell>
          <cell r="C353" t="str">
            <v>288-4000-10</v>
          </cell>
          <cell r="D353">
            <v>-7691.9</v>
          </cell>
          <cell r="E353" t="str">
            <v>300-6220-10</v>
          </cell>
          <cell r="F353">
            <v>740</v>
          </cell>
          <cell r="G353" t="str">
            <v>300-6200-10</v>
          </cell>
          <cell r="H353">
            <v>420.84</v>
          </cell>
          <cell r="I353" t="str">
            <v>300-6600-10</v>
          </cell>
          <cell r="J353">
            <v>50.75</v>
          </cell>
          <cell r="K353" t="str">
            <v>310-6120-10</v>
          </cell>
          <cell r="L353">
            <v>-26.69</v>
          </cell>
          <cell r="M353" t="str">
            <v>300-6120-10</v>
          </cell>
          <cell r="N353">
            <v>535.08000000000004</v>
          </cell>
          <cell r="O353" t="str">
            <v>300-6220-10</v>
          </cell>
          <cell r="P353">
            <v>611</v>
          </cell>
          <cell r="Q353" t="str">
            <v>281-4100-10</v>
          </cell>
          <cell r="R353">
            <v>-1.82</v>
          </cell>
          <cell r="S353" t="str">
            <v>300-6010-10</v>
          </cell>
          <cell r="T353">
            <v>7542.32</v>
          </cell>
          <cell r="U353" t="str">
            <v>300-6190-10</v>
          </cell>
          <cell r="V353">
            <v>42.07</v>
          </cell>
          <cell r="W353" t="str">
            <v>268-4020-10</v>
          </cell>
          <cell r="X353">
            <v>-18712.5</v>
          </cell>
        </row>
        <row r="354">
          <cell r="A354" t="str">
            <v>310-6070-10</v>
          </cell>
          <cell r="B354">
            <v>388.55</v>
          </cell>
          <cell r="C354" t="str">
            <v>289-4015-10</v>
          </cell>
          <cell r="D354">
            <v>-120024.92</v>
          </cell>
          <cell r="E354" t="str">
            <v>300-6700-10</v>
          </cell>
          <cell r="F354">
            <v>270.93</v>
          </cell>
          <cell r="G354" t="str">
            <v>300-6210-10</v>
          </cell>
          <cell r="H354">
            <v>189.49</v>
          </cell>
          <cell r="I354" t="str">
            <v>300-6700-10</v>
          </cell>
          <cell r="J354">
            <v>257.14</v>
          </cell>
          <cell r="K354" t="str">
            <v>310-6170-10</v>
          </cell>
          <cell r="L354">
            <v>1040.95</v>
          </cell>
          <cell r="M354" t="str">
            <v>300-6170-10</v>
          </cell>
          <cell r="N354">
            <v>627.46</v>
          </cell>
          <cell r="O354" t="str">
            <v>300-6310-10</v>
          </cell>
          <cell r="P354">
            <v>60.36</v>
          </cell>
          <cell r="Q354" t="str">
            <v>281-4300-10</v>
          </cell>
          <cell r="R354">
            <v>-16.05</v>
          </cell>
          <cell r="S354" t="str">
            <v>300-6030-10</v>
          </cell>
          <cell r="T354">
            <v>354.28</v>
          </cell>
          <cell r="U354" t="str">
            <v>300-6220-10</v>
          </cell>
          <cell r="V354">
            <v>858</v>
          </cell>
          <cell r="W354" t="str">
            <v>268-4300-10</v>
          </cell>
          <cell r="X354">
            <v>-155.06</v>
          </cell>
        </row>
        <row r="355">
          <cell r="A355" t="str">
            <v>310-6170-10</v>
          </cell>
          <cell r="B355">
            <v>992.84</v>
          </cell>
          <cell r="C355" t="str">
            <v>289-4020-10</v>
          </cell>
          <cell r="D355">
            <v>-118789.54</v>
          </cell>
          <cell r="E355" t="str">
            <v>300-6901-10</v>
          </cell>
          <cell r="F355">
            <v>3636</v>
          </cell>
          <cell r="G355" t="str">
            <v>300-6220-10</v>
          </cell>
          <cell r="H355">
            <v>609</v>
          </cell>
          <cell r="I355" t="str">
            <v>300-6901-10</v>
          </cell>
          <cell r="J355">
            <v>-2435.4</v>
          </cell>
          <cell r="K355" t="str">
            <v>310-6180-10</v>
          </cell>
          <cell r="L355">
            <v>341.79</v>
          </cell>
          <cell r="M355" t="str">
            <v>300-6180-10</v>
          </cell>
          <cell r="N355">
            <v>179.8</v>
          </cell>
          <cell r="O355" t="str">
            <v>300-6700-10</v>
          </cell>
          <cell r="P355">
            <v>306.06</v>
          </cell>
          <cell r="Q355" t="str">
            <v>281-4310-10</v>
          </cell>
          <cell r="R355">
            <v>-6.64</v>
          </cell>
          <cell r="S355" t="str">
            <v>300-6070-10</v>
          </cell>
          <cell r="T355">
            <v>-125.86</v>
          </cell>
          <cell r="U355" t="str">
            <v>300-6600-10</v>
          </cell>
          <cell r="V355">
            <v>23.01</v>
          </cell>
          <cell r="W355" t="str">
            <v>268-4400-10</v>
          </cell>
          <cell r="X355">
            <v>-991.61</v>
          </cell>
        </row>
        <row r="356">
          <cell r="A356" t="str">
            <v>310-6180-10</v>
          </cell>
          <cell r="B356">
            <v>278.39</v>
          </cell>
          <cell r="C356" t="str">
            <v>289-4100-10</v>
          </cell>
          <cell r="D356">
            <v>-36483.360000000001</v>
          </cell>
          <cell r="E356" t="str">
            <v>310-6020-10</v>
          </cell>
          <cell r="F356">
            <v>13839.19</v>
          </cell>
          <cell r="G356" t="str">
            <v>300-6700-10</v>
          </cell>
          <cell r="H356">
            <v>261.61</v>
          </cell>
          <cell r="I356" t="str">
            <v>310-6020-10</v>
          </cell>
          <cell r="J356">
            <v>16072.52</v>
          </cell>
          <cell r="K356" t="str">
            <v>310-6190-10</v>
          </cell>
          <cell r="L356">
            <v>177.01</v>
          </cell>
          <cell r="M356" t="str">
            <v>300-6190-10</v>
          </cell>
          <cell r="N356">
            <v>93.14</v>
          </cell>
          <cell r="O356" t="str">
            <v>300-6901-10</v>
          </cell>
          <cell r="P356">
            <v>-1476.01</v>
          </cell>
          <cell r="Q356" t="str">
            <v>281-4400-10</v>
          </cell>
          <cell r="R356">
            <v>-72.8</v>
          </cell>
          <cell r="S356" t="str">
            <v>300-6120-10</v>
          </cell>
          <cell r="T356">
            <v>314.64</v>
          </cell>
          <cell r="U356" t="str">
            <v>300-6700-10</v>
          </cell>
          <cell r="V356">
            <v>948.82</v>
          </cell>
          <cell r="W356" t="str">
            <v>268-4499-10</v>
          </cell>
          <cell r="X356">
            <v>0.01</v>
          </cell>
        </row>
        <row r="357">
          <cell r="A357" t="str">
            <v>310-6190-10</v>
          </cell>
          <cell r="B357">
            <v>144.18</v>
          </cell>
          <cell r="C357" t="str">
            <v>289-4200-10</v>
          </cell>
          <cell r="D357">
            <v>-9788.52</v>
          </cell>
          <cell r="E357" t="str">
            <v>310-6070-10</v>
          </cell>
          <cell r="F357">
            <v>968.8</v>
          </cell>
          <cell r="G357" t="str">
            <v>300-6901-10</v>
          </cell>
          <cell r="H357">
            <v>-10764</v>
          </cell>
          <cell r="I357" t="str">
            <v>310-6040-10</v>
          </cell>
          <cell r="J357">
            <v>272.8</v>
          </cell>
          <cell r="K357" t="str">
            <v>310-6200-10</v>
          </cell>
          <cell r="L357">
            <v>808.96</v>
          </cell>
          <cell r="M357" t="str">
            <v>300-6200-10</v>
          </cell>
          <cell r="N357">
            <v>-77.7</v>
          </cell>
          <cell r="O357" t="str">
            <v>300-6903-10</v>
          </cell>
          <cell r="P357">
            <v>0</v>
          </cell>
          <cell r="Q357" t="str">
            <v>282-4000-10</v>
          </cell>
          <cell r="R357">
            <v>975477.34</v>
          </cell>
          <cell r="S357" t="str">
            <v>300-6170-10</v>
          </cell>
          <cell r="T357">
            <v>598.95000000000005</v>
          </cell>
          <cell r="U357" t="str">
            <v>300-6901-10</v>
          </cell>
          <cell r="V357">
            <v>-2583</v>
          </cell>
          <cell r="W357" t="str">
            <v>268-5000-10</v>
          </cell>
          <cell r="X357">
            <v>515956.83</v>
          </cell>
        </row>
        <row r="358">
          <cell r="A358" t="str">
            <v>310-6200-10</v>
          </cell>
          <cell r="B358">
            <v>664.66</v>
          </cell>
          <cell r="C358" t="str">
            <v>289-4300-10</v>
          </cell>
          <cell r="D358">
            <v>-28320.06</v>
          </cell>
          <cell r="E358" t="str">
            <v>310-6120-10</v>
          </cell>
          <cell r="F358">
            <v>673.1</v>
          </cell>
          <cell r="G358" t="str">
            <v>310-6020-10</v>
          </cell>
          <cell r="H358">
            <v>14645.26</v>
          </cell>
          <cell r="I358" t="str">
            <v>310-6070-10</v>
          </cell>
          <cell r="J358">
            <v>587.11</v>
          </cell>
          <cell r="K358" t="str">
            <v>310-6210-10</v>
          </cell>
          <cell r="L358">
            <v>383.04</v>
          </cell>
          <cell r="M358" t="str">
            <v>300-6210-10</v>
          </cell>
          <cell r="N358">
            <v>-29.77</v>
          </cell>
          <cell r="O358" t="str">
            <v>310-6020-10</v>
          </cell>
          <cell r="P358">
            <v>5166.05</v>
          </cell>
          <cell r="Q358" t="str">
            <v>284-4000-10</v>
          </cell>
          <cell r="R358">
            <v>-67.5</v>
          </cell>
          <cell r="S358" t="str">
            <v>300-6180-10</v>
          </cell>
          <cell r="T358">
            <v>157.63999999999999</v>
          </cell>
          <cell r="U358" t="str">
            <v>300-6903-10</v>
          </cell>
          <cell r="V358">
            <v>0</v>
          </cell>
          <cell r="W358" t="str">
            <v>268-5001-10</v>
          </cell>
          <cell r="X358">
            <v>-59650.01</v>
          </cell>
        </row>
        <row r="359">
          <cell r="A359" t="str">
            <v>310-6210-10</v>
          </cell>
          <cell r="B359">
            <v>305.76</v>
          </cell>
          <cell r="C359" t="str">
            <v>300-6010-10</v>
          </cell>
          <cell r="D359">
            <v>5648.53</v>
          </cell>
          <cell r="E359" t="str">
            <v>310-6170-10</v>
          </cell>
          <cell r="F359">
            <v>1088.27</v>
          </cell>
          <cell r="G359" t="str">
            <v>310-6070-10</v>
          </cell>
          <cell r="H359">
            <v>41</v>
          </cell>
          <cell r="I359" t="str">
            <v>310-6120-10</v>
          </cell>
          <cell r="J359">
            <v>71.17</v>
          </cell>
          <cell r="K359" t="str">
            <v>310-6220-10</v>
          </cell>
          <cell r="L359">
            <v>1116</v>
          </cell>
          <cell r="M359" t="str">
            <v>300-6220-10</v>
          </cell>
          <cell r="N359">
            <v>487</v>
          </cell>
          <cell r="O359" t="str">
            <v>310-6040-10</v>
          </cell>
          <cell r="P359">
            <v>8395.2099999999991</v>
          </cell>
          <cell r="Q359" t="str">
            <v>285-4000-10</v>
          </cell>
          <cell r="R359">
            <v>-150</v>
          </cell>
          <cell r="S359" t="str">
            <v>300-6190-10</v>
          </cell>
          <cell r="T359">
            <v>64.25</v>
          </cell>
          <cell r="U359" t="str">
            <v>310-6020-10</v>
          </cell>
          <cell r="V359">
            <v>15632.69</v>
          </cell>
          <cell r="W359" t="str">
            <v>269-4000-10</v>
          </cell>
          <cell r="X359">
            <v>-7839.34</v>
          </cell>
        </row>
        <row r="360">
          <cell r="A360" t="str">
            <v>310-6220-10</v>
          </cell>
          <cell r="B360">
            <v>542</v>
          </cell>
          <cell r="C360" t="str">
            <v>300-6030-10</v>
          </cell>
          <cell r="D360">
            <v>295.22000000000003</v>
          </cell>
          <cell r="E360" t="str">
            <v>310-6180-10</v>
          </cell>
          <cell r="F360">
            <v>301.89999999999998</v>
          </cell>
          <cell r="G360" t="str">
            <v>310-6145-10</v>
          </cell>
          <cell r="H360">
            <v>121.75</v>
          </cell>
          <cell r="I360" t="str">
            <v>310-6170-10</v>
          </cell>
          <cell r="J360">
            <v>993.64</v>
          </cell>
          <cell r="K360" t="str">
            <v>310-6342-10</v>
          </cell>
          <cell r="L360">
            <v>2460.15</v>
          </cell>
          <cell r="M360" t="str">
            <v>300-6600-10</v>
          </cell>
          <cell r="N360">
            <v>147.58000000000001</v>
          </cell>
          <cell r="O360" t="str">
            <v>310-6070-10</v>
          </cell>
          <cell r="P360">
            <v>3944.99</v>
          </cell>
          <cell r="Q360" t="str">
            <v>287-4000-10</v>
          </cell>
          <cell r="R360">
            <v>-320</v>
          </cell>
          <cell r="S360" t="str">
            <v>300-6220-10</v>
          </cell>
          <cell r="T360">
            <v>564</v>
          </cell>
          <cell r="U360" t="str">
            <v>310-6070-10</v>
          </cell>
          <cell r="V360">
            <v>-515.42999999999995</v>
          </cell>
          <cell r="W360" t="str">
            <v>269-4010-10</v>
          </cell>
          <cell r="X360">
            <v>-2136.5700000000002</v>
          </cell>
        </row>
        <row r="361">
          <cell r="A361" t="str">
            <v>310-6310-10</v>
          </cell>
          <cell r="B361">
            <v>203.74</v>
          </cell>
          <cell r="C361" t="str">
            <v>300-6070-10</v>
          </cell>
          <cell r="D361">
            <v>1534.83</v>
          </cell>
          <cell r="E361" t="str">
            <v>310-6190-10</v>
          </cell>
          <cell r="F361">
            <v>156.35</v>
          </cell>
          <cell r="G361" t="str">
            <v>310-6170-10</v>
          </cell>
          <cell r="H361">
            <v>1040.95</v>
          </cell>
          <cell r="I361" t="str">
            <v>310-6180-10</v>
          </cell>
          <cell r="J361">
            <v>331.58</v>
          </cell>
          <cell r="K361" t="str">
            <v>310-6740-10</v>
          </cell>
          <cell r="L361">
            <v>3292.74</v>
          </cell>
          <cell r="M361" t="str">
            <v>300-6700-10</v>
          </cell>
          <cell r="N361">
            <v>251.96</v>
          </cell>
          <cell r="O361" t="str">
            <v>310-6120-10</v>
          </cell>
          <cell r="P361">
            <v>257.95</v>
          </cell>
          <cell r="Q361" t="str">
            <v>288-4000-10</v>
          </cell>
          <cell r="R361">
            <v>-7196.9</v>
          </cell>
          <cell r="S361" t="str">
            <v>300-6700-10</v>
          </cell>
          <cell r="T361">
            <v>206.73</v>
          </cell>
          <cell r="U361" t="str">
            <v>310-6120-10</v>
          </cell>
          <cell r="V361">
            <v>60.78</v>
          </cell>
          <cell r="W361" t="str">
            <v>269-4015-10</v>
          </cell>
          <cell r="X361">
            <v>-52345.26</v>
          </cell>
        </row>
        <row r="362">
          <cell r="A362" t="str">
            <v>310-6342-10</v>
          </cell>
          <cell r="B362">
            <v>2590.8200000000002</v>
          </cell>
          <cell r="C362" t="str">
            <v>300-6170-10</v>
          </cell>
          <cell r="D362">
            <v>552.99</v>
          </cell>
          <cell r="E362" t="str">
            <v>310-6200-10</v>
          </cell>
          <cell r="F362">
            <v>720.31</v>
          </cell>
          <cell r="G362" t="str">
            <v>310-6180-10</v>
          </cell>
          <cell r="H362">
            <v>288.77</v>
          </cell>
          <cell r="I362" t="str">
            <v>310-6190-10</v>
          </cell>
          <cell r="J362">
            <v>171.73</v>
          </cell>
          <cell r="K362" t="str">
            <v>310-6901-10</v>
          </cell>
          <cell r="L362">
            <v>0</v>
          </cell>
          <cell r="M362" t="str">
            <v>300-6901-10</v>
          </cell>
          <cell r="N362">
            <v>-1402.2</v>
          </cell>
          <cell r="O362" t="str">
            <v>310-6170-10</v>
          </cell>
          <cell r="P362">
            <v>1040.95</v>
          </cell>
          <cell r="Q362" t="str">
            <v>289-4015-10</v>
          </cell>
          <cell r="R362">
            <v>-108800.3</v>
          </cell>
          <cell r="S362" t="str">
            <v>300-6901-10</v>
          </cell>
          <cell r="T362">
            <v>-2361.6</v>
          </cell>
          <cell r="U362" t="str">
            <v>310-6170-10</v>
          </cell>
          <cell r="V362">
            <v>1076.8699999999999</v>
          </cell>
          <cell r="W362" t="str">
            <v>269-4020-10</v>
          </cell>
          <cell r="X362">
            <v>-69010.87</v>
          </cell>
        </row>
        <row r="363">
          <cell r="A363" t="str">
            <v>310-6905-10</v>
          </cell>
          <cell r="B363">
            <v>-2329.5</v>
          </cell>
          <cell r="C363" t="str">
            <v>300-6180-10</v>
          </cell>
          <cell r="D363">
            <v>145.84</v>
          </cell>
          <cell r="E363" t="str">
            <v>310-6210-10</v>
          </cell>
          <cell r="F363">
            <v>331.57</v>
          </cell>
          <cell r="G363" t="str">
            <v>310-6190-10</v>
          </cell>
          <cell r="H363">
            <v>149.56</v>
          </cell>
          <cell r="I363" t="str">
            <v>310-6200-10</v>
          </cell>
          <cell r="J363">
            <v>782.36</v>
          </cell>
          <cell r="K363" t="str">
            <v>310-6905-10</v>
          </cell>
          <cell r="L363">
            <v>-2308.02</v>
          </cell>
          <cell r="M363" t="str">
            <v>300-6903-10</v>
          </cell>
          <cell r="N363">
            <v>-701.1</v>
          </cell>
          <cell r="O363" t="str">
            <v>310-6180-10</v>
          </cell>
          <cell r="P363">
            <v>365.89</v>
          </cell>
          <cell r="Q363" t="str">
            <v>289-4020-10</v>
          </cell>
          <cell r="R363">
            <v>-101184.81</v>
          </cell>
          <cell r="S363" t="str">
            <v>300-6903-10</v>
          </cell>
          <cell r="T363">
            <v>0</v>
          </cell>
          <cell r="U363" t="str">
            <v>310-6180-10</v>
          </cell>
          <cell r="V363">
            <v>295.94</v>
          </cell>
          <cell r="W363" t="str">
            <v>269-4100-10</v>
          </cell>
          <cell r="X363">
            <v>-29153.21</v>
          </cell>
        </row>
        <row r="364">
          <cell r="A364" t="str">
            <v>320-6010-10</v>
          </cell>
          <cell r="B364">
            <v>19073.75</v>
          </cell>
          <cell r="C364" t="str">
            <v>300-6190-10</v>
          </cell>
          <cell r="D364">
            <v>75.52</v>
          </cell>
          <cell r="E364" t="str">
            <v>310-6220-10</v>
          </cell>
          <cell r="F364">
            <v>935</v>
          </cell>
          <cell r="G364" t="str">
            <v>310-6200-10</v>
          </cell>
          <cell r="H364">
            <v>689</v>
          </cell>
          <cell r="I364" t="str">
            <v>310-6210-10</v>
          </cell>
          <cell r="J364">
            <v>372.23</v>
          </cell>
          <cell r="K364" t="str">
            <v>320-6010-10</v>
          </cell>
          <cell r="L364">
            <v>20742.88</v>
          </cell>
          <cell r="M364" t="str">
            <v>310-6020-10</v>
          </cell>
          <cell r="N364">
            <v>15393.82</v>
          </cell>
          <cell r="O364" t="str">
            <v>310-6190-10</v>
          </cell>
          <cell r="P364">
            <v>189.49</v>
          </cell>
          <cell r="Q364" t="str">
            <v>289-4100-10</v>
          </cell>
          <cell r="R364">
            <v>-41229.370000000003</v>
          </cell>
          <cell r="S364" t="str">
            <v>310-6020-10</v>
          </cell>
          <cell r="T364">
            <v>14137.23</v>
          </cell>
          <cell r="U364" t="str">
            <v>310-6190-10</v>
          </cell>
          <cell r="V364">
            <v>153.27000000000001</v>
          </cell>
          <cell r="W364" t="str">
            <v>269-4200-10</v>
          </cell>
          <cell r="X364">
            <v>-11953.24</v>
          </cell>
        </row>
        <row r="365">
          <cell r="A365" t="str">
            <v>320-6070-10</v>
          </cell>
          <cell r="B365">
            <v>313.54000000000002</v>
          </cell>
          <cell r="C365" t="str">
            <v>300-6200-10</v>
          </cell>
          <cell r="D365">
            <v>354.19</v>
          </cell>
          <cell r="E365" t="str">
            <v>310-6310-10</v>
          </cell>
          <cell r="F365">
            <v>150.61000000000001</v>
          </cell>
          <cell r="G365" t="str">
            <v>310-6210-10</v>
          </cell>
          <cell r="H365">
            <v>317.14999999999998</v>
          </cell>
          <cell r="I365" t="str">
            <v>310-6220-10</v>
          </cell>
          <cell r="J365">
            <v>916</v>
          </cell>
          <cell r="K365" t="str">
            <v>320-6070-10</v>
          </cell>
          <cell r="L365">
            <v>776.92</v>
          </cell>
          <cell r="M365" t="str">
            <v>310-6040-10</v>
          </cell>
          <cell r="N365">
            <v>999.38</v>
          </cell>
          <cell r="O365" t="str">
            <v>310-6200-10</v>
          </cell>
          <cell r="P365">
            <v>863.48</v>
          </cell>
          <cell r="Q365" t="str">
            <v>289-4200-10</v>
          </cell>
          <cell r="R365">
            <v>-12978.06</v>
          </cell>
          <cell r="S365" t="str">
            <v>310-6040-10</v>
          </cell>
          <cell r="T365">
            <v>-182.37</v>
          </cell>
          <cell r="U365" t="str">
            <v>310-6200-10</v>
          </cell>
          <cell r="V365">
            <v>-22.56</v>
          </cell>
          <cell r="W365" t="str">
            <v>269-4300-10</v>
          </cell>
          <cell r="X365">
            <v>-4119.04</v>
          </cell>
        </row>
        <row r="366">
          <cell r="A366" t="str">
            <v>320-6170-10</v>
          </cell>
          <cell r="B366">
            <v>1501.82</v>
          </cell>
          <cell r="C366" t="str">
            <v>300-6210-10</v>
          </cell>
          <cell r="D366">
            <v>160.16999999999999</v>
          </cell>
          <cell r="E366" t="str">
            <v>310-6342-10</v>
          </cell>
          <cell r="F366">
            <v>2590.8200000000002</v>
          </cell>
          <cell r="G366" t="str">
            <v>310-6220-10</v>
          </cell>
          <cell r="H366">
            <v>769</v>
          </cell>
          <cell r="I366" t="str">
            <v>310-6310-10</v>
          </cell>
          <cell r="J366">
            <v>385.64</v>
          </cell>
          <cell r="K366" t="str">
            <v>320-6170-10</v>
          </cell>
          <cell r="L366">
            <v>1696.51</v>
          </cell>
          <cell r="M366" t="str">
            <v>310-6070-10</v>
          </cell>
          <cell r="N366">
            <v>867.85</v>
          </cell>
          <cell r="O366" t="str">
            <v>310-6210-10</v>
          </cell>
          <cell r="P366">
            <v>398.27</v>
          </cell>
          <cell r="Q366" t="str">
            <v>289-4300-10</v>
          </cell>
          <cell r="R366">
            <v>-36246.32</v>
          </cell>
          <cell r="S366" t="str">
            <v>310-6050-10</v>
          </cell>
          <cell r="T366">
            <v>95</v>
          </cell>
          <cell r="U366" t="str">
            <v>310-6220-10</v>
          </cell>
          <cell r="V366">
            <v>1083</v>
          </cell>
          <cell r="W366" t="str">
            <v>269-4310-10</v>
          </cell>
          <cell r="X366">
            <v>-12.02</v>
          </cell>
        </row>
        <row r="367">
          <cell r="A367" t="str">
            <v>320-6180-10</v>
          </cell>
          <cell r="B367">
            <v>388.24</v>
          </cell>
          <cell r="C367" t="str">
            <v>300-6220-10</v>
          </cell>
          <cell r="D367">
            <v>273</v>
          </cell>
          <cell r="E367" t="str">
            <v>310-6901-10</v>
          </cell>
          <cell r="F367">
            <v>-5600.84</v>
          </cell>
          <cell r="G367" t="str">
            <v>310-6310-10</v>
          </cell>
          <cell r="H367">
            <v>145.82</v>
          </cell>
          <cell r="I367" t="str">
            <v>310-6342-10</v>
          </cell>
          <cell r="J367">
            <v>2590.9299999999998</v>
          </cell>
          <cell r="K367" t="str">
            <v>320-6180-10</v>
          </cell>
          <cell r="L367">
            <v>406.93</v>
          </cell>
          <cell r="M367" t="str">
            <v>310-6120-10</v>
          </cell>
          <cell r="N367">
            <v>29.65</v>
          </cell>
          <cell r="O367" t="str">
            <v>310-6220-10</v>
          </cell>
          <cell r="P367">
            <v>772</v>
          </cell>
          <cell r="Q367" t="str">
            <v>300-6010-10</v>
          </cell>
          <cell r="R367">
            <v>7712.27</v>
          </cell>
          <cell r="S367" t="str">
            <v>310-6070-10</v>
          </cell>
          <cell r="T367">
            <v>2942.3</v>
          </cell>
          <cell r="U367" t="str">
            <v>310-6342-10</v>
          </cell>
          <cell r="V367">
            <v>2460.15</v>
          </cell>
          <cell r="W367" t="str">
            <v>269-4400-10</v>
          </cell>
          <cell r="X367">
            <v>-48.1</v>
          </cell>
        </row>
        <row r="368">
          <cell r="A368" t="str">
            <v>320-6190-10</v>
          </cell>
          <cell r="B368">
            <v>201.08</v>
          </cell>
          <cell r="C368" t="str">
            <v>300-6700-10</v>
          </cell>
          <cell r="D368">
            <v>-619.41999999999996</v>
          </cell>
          <cell r="E368" t="str">
            <v>310-6905-10</v>
          </cell>
          <cell r="F368">
            <v>-6988.5</v>
          </cell>
          <cell r="G368" t="str">
            <v>310-6342-10</v>
          </cell>
          <cell r="H368">
            <v>2590.8200000000002</v>
          </cell>
          <cell r="I368" t="str">
            <v>310-6740-10</v>
          </cell>
          <cell r="J368">
            <v>161.03</v>
          </cell>
          <cell r="K368" t="str">
            <v>320-6190-10</v>
          </cell>
          <cell r="L368">
            <v>216.86</v>
          </cell>
          <cell r="M368" t="str">
            <v>310-6170-10</v>
          </cell>
          <cell r="N368">
            <v>1040.95</v>
          </cell>
          <cell r="O368" t="str">
            <v>310-6310-10</v>
          </cell>
          <cell r="P368">
            <v>268.36</v>
          </cell>
          <cell r="Q368" t="str">
            <v>300-6030-10</v>
          </cell>
          <cell r="R368">
            <v>678.98</v>
          </cell>
          <cell r="S368" t="str">
            <v>310-6170-10</v>
          </cell>
          <cell r="T368">
            <v>1196.01</v>
          </cell>
          <cell r="U368" t="str">
            <v>310-6650-10</v>
          </cell>
          <cell r="V368">
            <v>9.16</v>
          </cell>
          <cell r="W368" t="str">
            <v>281-4000-10</v>
          </cell>
          <cell r="X368">
            <v>-9516.7000000000007</v>
          </cell>
        </row>
        <row r="369">
          <cell r="A369" t="str">
            <v>320-6200-10</v>
          </cell>
          <cell r="B369">
            <v>943.6</v>
          </cell>
          <cell r="C369" t="str">
            <v>300-6901-10</v>
          </cell>
          <cell r="D369">
            <v>-1476</v>
          </cell>
          <cell r="E369" t="str">
            <v>320-6010-10</v>
          </cell>
          <cell r="F369">
            <v>21126.66</v>
          </cell>
          <cell r="G369" t="str">
            <v>310-6600-10</v>
          </cell>
          <cell r="H369">
            <v>250</v>
          </cell>
          <cell r="I369" t="str">
            <v>310-6901-10</v>
          </cell>
          <cell r="J369">
            <v>-3073.22</v>
          </cell>
          <cell r="K369" t="str">
            <v>320-6200-10</v>
          </cell>
          <cell r="L369">
            <v>696.43</v>
          </cell>
          <cell r="M369" t="str">
            <v>310-6180-10</v>
          </cell>
          <cell r="N369">
            <v>317.69</v>
          </cell>
          <cell r="O369" t="str">
            <v>310-6342-10</v>
          </cell>
          <cell r="P369">
            <v>2460.15</v>
          </cell>
          <cell r="Q369" t="str">
            <v>300-6070-10</v>
          </cell>
          <cell r="R369">
            <v>172.96</v>
          </cell>
          <cell r="S369" t="str">
            <v>310-6180-10</v>
          </cell>
          <cell r="T369">
            <v>329.46</v>
          </cell>
          <cell r="U369" t="str">
            <v>310-6901-10</v>
          </cell>
          <cell r="V369">
            <v>-1794.33</v>
          </cell>
          <cell r="W369" t="str">
            <v>281-4010-10</v>
          </cell>
          <cell r="X369">
            <v>-791.36</v>
          </cell>
        </row>
        <row r="370">
          <cell r="A370" t="str">
            <v>320-6210-10</v>
          </cell>
          <cell r="B370">
            <v>426.43</v>
          </cell>
          <cell r="C370" t="str">
            <v>310-6020-10</v>
          </cell>
          <cell r="D370">
            <v>13217.19</v>
          </cell>
          <cell r="E370" t="str">
            <v>320-6120-10</v>
          </cell>
          <cell r="F370">
            <v>257.44</v>
          </cell>
          <cell r="G370" t="str">
            <v>310-6901-10</v>
          </cell>
          <cell r="H370">
            <v>-2800.42</v>
          </cell>
          <cell r="I370" t="str">
            <v>310-6905-10</v>
          </cell>
          <cell r="J370">
            <v>-2329.5</v>
          </cell>
          <cell r="K370" t="str">
            <v>320-6210-10</v>
          </cell>
          <cell r="L370">
            <v>230.64</v>
          </cell>
          <cell r="M370" t="str">
            <v>310-6190-10</v>
          </cell>
          <cell r="N370">
            <v>164.53</v>
          </cell>
          <cell r="O370" t="str">
            <v>310-6740-10</v>
          </cell>
          <cell r="P370">
            <v>1574.1</v>
          </cell>
          <cell r="Q370" t="str">
            <v>300-6170-10</v>
          </cell>
          <cell r="R370">
            <v>627.46</v>
          </cell>
          <cell r="S370" t="str">
            <v>310-6190-10</v>
          </cell>
          <cell r="T370">
            <v>170.64</v>
          </cell>
          <cell r="U370" t="str">
            <v>310-6905-10</v>
          </cell>
          <cell r="V370">
            <v>-2325.92</v>
          </cell>
          <cell r="W370" t="str">
            <v>281-4015-10</v>
          </cell>
          <cell r="X370">
            <v>-64.8</v>
          </cell>
        </row>
        <row r="371">
          <cell r="A371" t="str">
            <v>320-6220-10</v>
          </cell>
          <cell r="B371">
            <v>869</v>
          </cell>
          <cell r="C371" t="str">
            <v>310-6070-10</v>
          </cell>
          <cell r="D371">
            <v>214.96</v>
          </cell>
          <cell r="E371" t="str">
            <v>320-6170-10</v>
          </cell>
          <cell r="F371">
            <v>1660.85</v>
          </cell>
          <cell r="G371" t="str">
            <v>310-6905-10</v>
          </cell>
          <cell r="H371">
            <v>-2329.5</v>
          </cell>
          <cell r="I371" t="str">
            <v>320-6010-10</v>
          </cell>
          <cell r="J371">
            <v>21543.23</v>
          </cell>
          <cell r="K371" t="str">
            <v>320-6220-10</v>
          </cell>
          <cell r="L371">
            <v>1789</v>
          </cell>
          <cell r="M371" t="str">
            <v>310-6200-10</v>
          </cell>
          <cell r="N371">
            <v>754.42</v>
          </cell>
          <cell r="O371" t="str">
            <v>310-6901-10</v>
          </cell>
          <cell r="P371">
            <v>0</v>
          </cell>
          <cell r="Q371" t="str">
            <v>300-6180-10</v>
          </cell>
          <cell r="R371">
            <v>166.99</v>
          </cell>
          <cell r="S371" t="str">
            <v>310-6200-10</v>
          </cell>
          <cell r="T371">
            <v>262.32</v>
          </cell>
          <cell r="U371" t="str">
            <v>320-6010-10</v>
          </cell>
          <cell r="V371">
            <v>21976.86</v>
          </cell>
          <cell r="W371" t="str">
            <v>281-4020-10</v>
          </cell>
          <cell r="X371">
            <v>-22.28</v>
          </cell>
        </row>
        <row r="372">
          <cell r="A372" t="str">
            <v>330-6010-10</v>
          </cell>
          <cell r="B372">
            <v>5178.7</v>
          </cell>
          <cell r="C372" t="str">
            <v>310-6120-10</v>
          </cell>
          <cell r="D372">
            <v>29.65</v>
          </cell>
          <cell r="E372" t="str">
            <v>320-6180-10</v>
          </cell>
          <cell r="F372">
            <v>416.99</v>
          </cell>
          <cell r="G372" t="str">
            <v>320-6010-10</v>
          </cell>
          <cell r="H372">
            <v>20719.75</v>
          </cell>
          <cell r="I372" t="str">
            <v>320-6070-10</v>
          </cell>
          <cell r="J372">
            <v>-334.62</v>
          </cell>
          <cell r="K372" t="str">
            <v>320-6540-10</v>
          </cell>
          <cell r="L372">
            <v>1700</v>
          </cell>
          <cell r="M372" t="str">
            <v>310-6210-10</v>
          </cell>
          <cell r="N372">
            <v>353.07</v>
          </cell>
          <cell r="O372" t="str">
            <v>310-6905-10</v>
          </cell>
          <cell r="P372">
            <v>-2325.92</v>
          </cell>
          <cell r="Q372" t="str">
            <v>300-6190-10</v>
          </cell>
          <cell r="R372">
            <v>83.46</v>
          </cell>
          <cell r="S372" t="str">
            <v>310-6210-10</v>
          </cell>
          <cell r="T372">
            <v>-35.450000000000003</v>
          </cell>
          <cell r="U372" t="str">
            <v>320-6120-10</v>
          </cell>
          <cell r="V372">
            <v>72.790000000000006</v>
          </cell>
          <cell r="W372" t="str">
            <v>281-4100-10</v>
          </cell>
          <cell r="X372">
            <v>-1.75</v>
          </cell>
        </row>
        <row r="373">
          <cell r="A373" t="str">
            <v>330-6050-10</v>
          </cell>
          <cell r="B373">
            <v>1717.2</v>
          </cell>
          <cell r="C373" t="str">
            <v>310-6170-10</v>
          </cell>
          <cell r="D373">
            <v>946.32</v>
          </cell>
          <cell r="E373" t="str">
            <v>320-6190-10</v>
          </cell>
          <cell r="F373">
            <v>215.97</v>
          </cell>
          <cell r="G373" t="str">
            <v>320-6070-10</v>
          </cell>
          <cell r="H373">
            <v>1003.85</v>
          </cell>
          <cell r="I373" t="str">
            <v>320-6170-10</v>
          </cell>
          <cell r="J373">
            <v>1662.8</v>
          </cell>
          <cell r="K373" t="str">
            <v>320-6600-10</v>
          </cell>
          <cell r="L373">
            <v>15.24</v>
          </cell>
          <cell r="M373" t="str">
            <v>310-6220-10</v>
          </cell>
          <cell r="N373">
            <v>615</v>
          </cell>
          <cell r="O373" t="str">
            <v>320-6010-10</v>
          </cell>
          <cell r="P373">
            <v>19103.55</v>
          </cell>
          <cell r="Q373" t="str">
            <v>300-6220-10</v>
          </cell>
          <cell r="R373">
            <v>566</v>
          </cell>
          <cell r="S373" t="str">
            <v>310-6220-10</v>
          </cell>
          <cell r="T373">
            <v>712</v>
          </cell>
          <cell r="U373" t="str">
            <v>320-6170-10</v>
          </cell>
          <cell r="V373">
            <v>1743.39</v>
          </cell>
          <cell r="W373" t="str">
            <v>281-4300-10</v>
          </cell>
          <cell r="X373">
            <v>-15.32</v>
          </cell>
        </row>
        <row r="374">
          <cell r="A374" t="str">
            <v>330-6170-10</v>
          </cell>
          <cell r="B374">
            <v>376.2</v>
          </cell>
          <cell r="C374" t="str">
            <v>310-6180-10</v>
          </cell>
          <cell r="D374">
            <v>262.52</v>
          </cell>
          <cell r="E374" t="str">
            <v>320-6200-10</v>
          </cell>
          <cell r="F374">
            <v>1012.55</v>
          </cell>
          <cell r="G374" t="str">
            <v>320-6170-10</v>
          </cell>
          <cell r="H374">
            <v>1711.8</v>
          </cell>
          <cell r="I374" t="str">
            <v>320-6180-10</v>
          </cell>
          <cell r="J374">
            <v>413.55</v>
          </cell>
          <cell r="K374" t="str">
            <v>320-6700-10</v>
          </cell>
          <cell r="L374">
            <v>92.43</v>
          </cell>
          <cell r="M374" t="str">
            <v>310-6342-10</v>
          </cell>
          <cell r="N374">
            <v>2460.15</v>
          </cell>
          <cell r="O374" t="str">
            <v>320-6070-10</v>
          </cell>
          <cell r="P374">
            <v>2609.33</v>
          </cell>
          <cell r="Q374" t="str">
            <v>300-6700-10</v>
          </cell>
          <cell r="R374">
            <v>158.88</v>
          </cell>
          <cell r="S374" t="str">
            <v>310-6342-10</v>
          </cell>
          <cell r="T374">
            <v>2460.15</v>
          </cell>
          <cell r="U374" t="str">
            <v>320-6180-10</v>
          </cell>
          <cell r="V374">
            <v>429.97</v>
          </cell>
          <cell r="W374" t="str">
            <v>281-4310-10</v>
          </cell>
          <cell r="X374">
            <v>-4.66</v>
          </cell>
        </row>
        <row r="375">
          <cell r="A375" t="str">
            <v>330-6180-10</v>
          </cell>
          <cell r="B375">
            <v>103.55</v>
          </cell>
          <cell r="C375" t="str">
            <v>310-6190-10</v>
          </cell>
          <cell r="D375">
            <v>135.96</v>
          </cell>
          <cell r="E375" t="str">
            <v>320-6210-10</v>
          </cell>
          <cell r="F375">
            <v>458</v>
          </cell>
          <cell r="G375" t="str">
            <v>320-6180-10</v>
          </cell>
          <cell r="H375">
            <v>423.61</v>
          </cell>
          <cell r="I375" t="str">
            <v>320-6190-10</v>
          </cell>
          <cell r="J375">
            <v>214.2</v>
          </cell>
          <cell r="K375" t="str">
            <v>330-6010-10</v>
          </cell>
          <cell r="L375">
            <v>12773.24</v>
          </cell>
          <cell r="M375" t="str">
            <v>310-6650-10</v>
          </cell>
          <cell r="N375">
            <v>22.67</v>
          </cell>
          <cell r="O375" t="str">
            <v>320-6170-10</v>
          </cell>
          <cell r="P375">
            <v>1710.74</v>
          </cell>
          <cell r="Q375" t="str">
            <v>300-6901-10</v>
          </cell>
          <cell r="R375">
            <v>-3099.6</v>
          </cell>
          <cell r="S375" t="str">
            <v>310-6901-10</v>
          </cell>
          <cell r="T375">
            <v>-436.74</v>
          </cell>
          <cell r="U375" t="str">
            <v>320-6190-10</v>
          </cell>
          <cell r="V375">
            <v>75.459999999999994</v>
          </cell>
          <cell r="W375" t="str">
            <v>281-4400-10</v>
          </cell>
          <cell r="X375">
            <v>-69.75</v>
          </cell>
        </row>
        <row r="376">
          <cell r="A376" t="str">
            <v>330-6190-10</v>
          </cell>
          <cell r="B376">
            <v>53.63</v>
          </cell>
          <cell r="C376" t="str">
            <v>310-6200-10</v>
          </cell>
          <cell r="D376">
            <v>626.36</v>
          </cell>
          <cell r="E376" t="str">
            <v>320-6220-10</v>
          </cell>
          <cell r="F376">
            <v>1498</v>
          </cell>
          <cell r="G376" t="str">
            <v>320-6190-10</v>
          </cell>
          <cell r="H376">
            <v>219.41</v>
          </cell>
          <cell r="I376" t="str">
            <v>320-6200-10</v>
          </cell>
          <cell r="J376">
            <v>1007.85</v>
          </cell>
          <cell r="K376" t="str">
            <v>330-6050-10</v>
          </cell>
          <cell r="L376">
            <v>858.6</v>
          </cell>
          <cell r="M376" t="str">
            <v>310-6660-10</v>
          </cell>
          <cell r="N376">
            <v>44</v>
          </cell>
          <cell r="O376" t="str">
            <v>320-6180-10</v>
          </cell>
          <cell r="P376">
            <v>423.39</v>
          </cell>
          <cell r="Q376" t="str">
            <v>300-6903-10</v>
          </cell>
          <cell r="R376">
            <v>0</v>
          </cell>
          <cell r="S376" t="str">
            <v>310-6905-10</v>
          </cell>
          <cell r="T376">
            <v>-2325.92</v>
          </cell>
          <cell r="U376" t="str">
            <v>320-6220-10</v>
          </cell>
          <cell r="V376">
            <v>1736</v>
          </cell>
          <cell r="W376" t="str">
            <v>282-4000-10</v>
          </cell>
          <cell r="X376">
            <v>0.01</v>
          </cell>
        </row>
        <row r="377">
          <cell r="A377" t="str">
            <v>330-6200-10</v>
          </cell>
          <cell r="B377">
            <v>248.86</v>
          </cell>
          <cell r="C377" t="str">
            <v>310-6210-10</v>
          </cell>
          <cell r="D377">
            <v>288.32</v>
          </cell>
          <cell r="E377" t="str">
            <v>320-6310-10</v>
          </cell>
          <cell r="F377">
            <v>138.5</v>
          </cell>
          <cell r="G377" t="str">
            <v>320-6200-10</v>
          </cell>
          <cell r="H377">
            <v>1031.3599999999999</v>
          </cell>
          <cell r="I377" t="str">
            <v>320-6210-10</v>
          </cell>
          <cell r="J377">
            <v>454.23</v>
          </cell>
          <cell r="K377" t="str">
            <v>330-6070-10</v>
          </cell>
          <cell r="L377">
            <v>1429.7</v>
          </cell>
          <cell r="M377" t="str">
            <v>310-6740-10</v>
          </cell>
          <cell r="N377">
            <v>1994.06</v>
          </cell>
          <cell r="O377" t="str">
            <v>320-6190-10</v>
          </cell>
          <cell r="P377">
            <v>219.3</v>
          </cell>
          <cell r="Q377" t="str">
            <v>310-6020-10</v>
          </cell>
          <cell r="R377">
            <v>13589.42</v>
          </cell>
          <cell r="S377" t="str">
            <v>320-6010-10</v>
          </cell>
          <cell r="T377">
            <v>21208.38</v>
          </cell>
          <cell r="U377" t="str">
            <v>320-6650-10</v>
          </cell>
          <cell r="V377">
            <v>5.03</v>
          </cell>
          <cell r="W377" t="str">
            <v>284-4000-10</v>
          </cell>
          <cell r="X377">
            <v>-98.25</v>
          </cell>
        </row>
        <row r="378">
          <cell r="A378" t="str">
            <v>330-6210-10</v>
          </cell>
          <cell r="B378">
            <v>113.71</v>
          </cell>
          <cell r="C378" t="str">
            <v>310-6220-10</v>
          </cell>
          <cell r="D378">
            <v>345</v>
          </cell>
          <cell r="E378" t="str">
            <v>320-6650-10</v>
          </cell>
          <cell r="F378">
            <v>47.65</v>
          </cell>
          <cell r="G378" t="str">
            <v>320-6210-10</v>
          </cell>
          <cell r="H378">
            <v>465.26</v>
          </cell>
          <cell r="I378" t="str">
            <v>320-6220-10</v>
          </cell>
          <cell r="J378">
            <v>1468</v>
          </cell>
          <cell r="K378" t="str">
            <v>330-6170-10</v>
          </cell>
          <cell r="L378">
            <v>1077.06</v>
          </cell>
          <cell r="M378" t="str">
            <v>310-6901-10</v>
          </cell>
          <cell r="N378">
            <v>-5779.14</v>
          </cell>
          <cell r="O378" t="str">
            <v>320-6200-10</v>
          </cell>
          <cell r="P378">
            <v>68.319999999999993</v>
          </cell>
          <cell r="Q378" t="str">
            <v>310-6040-10</v>
          </cell>
          <cell r="R378">
            <v>1009.12</v>
          </cell>
          <cell r="S378" t="str">
            <v>320-6030-10</v>
          </cell>
          <cell r="T378">
            <v>436.75</v>
          </cell>
          <cell r="U378" t="str">
            <v>320-6700-10</v>
          </cell>
          <cell r="V378">
            <v>94.68</v>
          </cell>
          <cell r="W378" t="str">
            <v>285-4000-10</v>
          </cell>
          <cell r="X378">
            <v>-174</v>
          </cell>
        </row>
        <row r="379">
          <cell r="A379" t="str">
            <v>330-6220-10</v>
          </cell>
          <cell r="B379">
            <v>199</v>
          </cell>
          <cell r="C379" t="str">
            <v>310-6240-10</v>
          </cell>
          <cell r="D379">
            <v>1039.3499999999999</v>
          </cell>
          <cell r="E379" t="str">
            <v>320-6700-10</v>
          </cell>
          <cell r="F379">
            <v>90.19</v>
          </cell>
          <cell r="G379" t="str">
            <v>320-6220-10</v>
          </cell>
          <cell r="H379">
            <v>1232</v>
          </cell>
          <cell r="I379" t="str">
            <v>320-6310-10</v>
          </cell>
          <cell r="J379">
            <v>161.99</v>
          </cell>
          <cell r="K379" t="str">
            <v>330-6180-10</v>
          </cell>
          <cell r="L379">
            <v>272.75</v>
          </cell>
          <cell r="M379" t="str">
            <v>310-6905-10</v>
          </cell>
          <cell r="N379">
            <v>-2325.92</v>
          </cell>
          <cell r="O379" t="str">
            <v>320-6220-10</v>
          </cell>
          <cell r="P379">
            <v>1237</v>
          </cell>
          <cell r="Q379" t="str">
            <v>310-6070-10</v>
          </cell>
          <cell r="R379">
            <v>1261.57</v>
          </cell>
          <cell r="S379" t="str">
            <v>320-6070-10</v>
          </cell>
          <cell r="T379">
            <v>-209.96</v>
          </cell>
          <cell r="U379" t="str">
            <v>330-6010-10</v>
          </cell>
          <cell r="V379">
            <v>10478.530000000001</v>
          </cell>
          <cell r="W379" t="str">
            <v>287-4000-10</v>
          </cell>
          <cell r="X379">
            <v>-320</v>
          </cell>
        </row>
        <row r="380">
          <cell r="A380" t="str">
            <v>330-6462-10</v>
          </cell>
          <cell r="B380">
            <v>194.4</v>
          </cell>
          <cell r="C380" t="str">
            <v>310-6342-10</v>
          </cell>
          <cell r="D380">
            <v>2590.8200000000002</v>
          </cell>
          <cell r="E380" t="str">
            <v>330-6010-10</v>
          </cell>
          <cell r="F380">
            <v>5351.34</v>
          </cell>
          <cell r="G380" t="str">
            <v>320-6610-10</v>
          </cell>
          <cell r="H380">
            <v>598</v>
          </cell>
          <cell r="I380" t="str">
            <v>320-6700-10</v>
          </cell>
          <cell r="J380">
            <v>90.3</v>
          </cell>
          <cell r="K380" t="str">
            <v>330-6190-10</v>
          </cell>
          <cell r="L380">
            <v>143.16999999999999</v>
          </cell>
          <cell r="M380" t="str">
            <v>320-6010-10</v>
          </cell>
          <cell r="N380">
            <v>19775.93</v>
          </cell>
          <cell r="O380" t="str">
            <v>320-6700-10</v>
          </cell>
          <cell r="P380">
            <v>90.88</v>
          </cell>
          <cell r="Q380" t="str">
            <v>310-6120-10</v>
          </cell>
          <cell r="R380">
            <v>-42.99</v>
          </cell>
          <cell r="S380" t="str">
            <v>320-6170-10</v>
          </cell>
          <cell r="T380">
            <v>1659.4</v>
          </cell>
          <cell r="U380" t="str">
            <v>330-6070-10</v>
          </cell>
          <cell r="V380">
            <v>2274.77</v>
          </cell>
          <cell r="W380" t="str">
            <v>288-4000-10</v>
          </cell>
          <cell r="X380">
            <v>-7152.7</v>
          </cell>
        </row>
        <row r="381">
          <cell r="A381" t="str">
            <v>330-6463-10</v>
          </cell>
          <cell r="B381">
            <v>1436.98</v>
          </cell>
          <cell r="C381" t="str">
            <v>310-6650-10</v>
          </cell>
          <cell r="D381">
            <v>11.64</v>
          </cell>
          <cell r="E381" t="str">
            <v>330-6050-10</v>
          </cell>
          <cell r="F381">
            <v>857.25</v>
          </cell>
          <cell r="G381" t="str">
            <v>320-6700-10</v>
          </cell>
          <cell r="H381">
            <v>90.41</v>
          </cell>
          <cell r="I381" t="str">
            <v>330-6010-10</v>
          </cell>
          <cell r="J381">
            <v>5770.62</v>
          </cell>
          <cell r="K381" t="str">
            <v>330-6200-10</v>
          </cell>
          <cell r="L381">
            <v>712.96</v>
          </cell>
          <cell r="M381" t="str">
            <v>320-6070-10</v>
          </cell>
          <cell r="N381">
            <v>1936.95</v>
          </cell>
          <cell r="O381" t="str">
            <v>330-6010-10</v>
          </cell>
          <cell r="P381">
            <v>10175.030000000001</v>
          </cell>
          <cell r="Q381" t="str">
            <v>310-6170-10</v>
          </cell>
          <cell r="R381">
            <v>1040.95</v>
          </cell>
          <cell r="S381" t="str">
            <v>320-6180-10</v>
          </cell>
          <cell r="T381">
            <v>417.99</v>
          </cell>
          <cell r="U381" t="str">
            <v>330-6170-10</v>
          </cell>
          <cell r="V381">
            <v>973.46</v>
          </cell>
          <cell r="W381" t="str">
            <v>289-4015-10</v>
          </cell>
          <cell r="X381">
            <v>-108486.79</v>
          </cell>
        </row>
        <row r="382">
          <cell r="A382" t="str">
            <v>330-6660-10</v>
          </cell>
          <cell r="B382">
            <v>1506.6</v>
          </cell>
          <cell r="C382" t="str">
            <v>310-6905-10</v>
          </cell>
          <cell r="D382">
            <v>2329.5</v>
          </cell>
          <cell r="E382" t="str">
            <v>330-6120-10</v>
          </cell>
          <cell r="F382">
            <v>320.58999999999997</v>
          </cell>
          <cell r="G382" t="str">
            <v>320-6740-10</v>
          </cell>
          <cell r="H382">
            <v>536.76</v>
          </cell>
          <cell r="I382" t="str">
            <v>330-6050-10</v>
          </cell>
          <cell r="J382">
            <v>1142.0999999999999</v>
          </cell>
          <cell r="K382" t="str">
            <v>330-6210-10</v>
          </cell>
          <cell r="L382">
            <v>313.49</v>
          </cell>
          <cell r="M382" t="str">
            <v>320-6170-10</v>
          </cell>
          <cell r="N382">
            <v>1710.74</v>
          </cell>
          <cell r="O382" t="str">
            <v>330-6050-10</v>
          </cell>
          <cell r="P382">
            <v>880</v>
          </cell>
          <cell r="Q382" t="str">
            <v>310-6180-10</v>
          </cell>
          <cell r="R382">
            <v>308.45</v>
          </cell>
          <cell r="S382" t="str">
            <v>320-6190-10</v>
          </cell>
          <cell r="T382">
            <v>123.03</v>
          </cell>
          <cell r="U382" t="str">
            <v>330-6180-10</v>
          </cell>
          <cell r="V382">
            <v>248.69</v>
          </cell>
          <cell r="W382" t="str">
            <v>289-4020-10</v>
          </cell>
          <cell r="X382">
            <v>-104518.18</v>
          </cell>
        </row>
        <row r="383">
          <cell r="A383" t="str">
            <v>330-6905-10</v>
          </cell>
          <cell r="B383">
            <v>-380</v>
          </cell>
          <cell r="C383" t="str">
            <v>320-6010-10</v>
          </cell>
          <cell r="D383">
            <v>18653.73</v>
          </cell>
          <cell r="E383" t="str">
            <v>330-6170-10</v>
          </cell>
          <cell r="F383">
            <v>412.38</v>
          </cell>
          <cell r="G383" t="str">
            <v>330-6010-10</v>
          </cell>
          <cell r="H383">
            <v>5499.29</v>
          </cell>
          <cell r="I383" t="str">
            <v>330-6170-10</v>
          </cell>
          <cell r="J383">
            <v>417.66</v>
          </cell>
          <cell r="K383" t="str">
            <v>330-6220-10</v>
          </cell>
          <cell r="L383">
            <v>410</v>
          </cell>
          <cell r="M383" t="str">
            <v>320-6180-10</v>
          </cell>
          <cell r="N383">
            <v>423.39</v>
          </cell>
          <cell r="O383" t="str">
            <v>330-6070-10</v>
          </cell>
          <cell r="P383">
            <v>2578.2600000000002</v>
          </cell>
          <cell r="Q383" t="str">
            <v>310-6190-10</v>
          </cell>
          <cell r="R383">
            <v>159.74</v>
          </cell>
          <cell r="S383" t="str">
            <v>320-6220-10</v>
          </cell>
          <cell r="T383">
            <v>1142</v>
          </cell>
          <cell r="U383" t="str">
            <v>330-6190-10</v>
          </cell>
          <cell r="V383">
            <v>128.81</v>
          </cell>
          <cell r="W383" t="str">
            <v>289-4100-10</v>
          </cell>
          <cell r="X383">
            <v>-34396.370000000003</v>
          </cell>
        </row>
        <row r="384">
          <cell r="A384" t="str">
            <v>340-6010-10</v>
          </cell>
          <cell r="B384">
            <v>-0.32</v>
          </cell>
          <cell r="C384" t="str">
            <v>320-6170-10</v>
          </cell>
          <cell r="D384">
            <v>1449.93</v>
          </cell>
          <cell r="E384" t="str">
            <v>330-6180-10</v>
          </cell>
          <cell r="F384">
            <v>110.61</v>
          </cell>
          <cell r="G384" t="str">
            <v>330-6050-10</v>
          </cell>
          <cell r="H384">
            <v>858.6</v>
          </cell>
          <cell r="I384" t="str">
            <v>330-6180-10</v>
          </cell>
          <cell r="J384">
            <v>112.52</v>
          </cell>
          <cell r="K384" t="str">
            <v>330-6320-10</v>
          </cell>
          <cell r="L384">
            <v>16.07</v>
          </cell>
          <cell r="M384" t="str">
            <v>320-6190-10</v>
          </cell>
          <cell r="N384">
            <v>219.3</v>
          </cell>
          <cell r="O384" t="str">
            <v>330-6170-10</v>
          </cell>
          <cell r="P384">
            <v>973.46</v>
          </cell>
          <cell r="Q384" t="str">
            <v>310-6200-10</v>
          </cell>
          <cell r="R384">
            <v>578.42999999999995</v>
          </cell>
          <cell r="S384" t="str">
            <v>320-6310-10</v>
          </cell>
          <cell r="T384">
            <v>90.66</v>
          </cell>
          <cell r="U384" t="str">
            <v>330-6200-10</v>
          </cell>
          <cell r="V384">
            <v>341.35</v>
          </cell>
          <cell r="W384" t="str">
            <v>289-4200-10</v>
          </cell>
          <cell r="X384">
            <v>-10833.18</v>
          </cell>
        </row>
        <row r="385">
          <cell r="A385" t="str">
            <v>340-6170-10</v>
          </cell>
          <cell r="B385">
            <v>-0.43</v>
          </cell>
          <cell r="C385" t="str">
            <v>320-6180-10</v>
          </cell>
          <cell r="D385">
            <v>363.75</v>
          </cell>
          <cell r="E385" t="str">
            <v>330-6190-10</v>
          </cell>
          <cell r="F385">
            <v>57.29</v>
          </cell>
          <cell r="G385" t="str">
            <v>330-6120-10</v>
          </cell>
          <cell r="H385">
            <v>-73.98</v>
          </cell>
          <cell r="I385" t="str">
            <v>330-6190-10</v>
          </cell>
          <cell r="J385">
            <v>58.27</v>
          </cell>
          <cell r="K385" t="str">
            <v>330-6463-10</v>
          </cell>
          <cell r="L385">
            <v>418.95</v>
          </cell>
          <cell r="M385" t="str">
            <v>320-6200-10</v>
          </cell>
          <cell r="N385">
            <v>242.65</v>
          </cell>
          <cell r="O385" t="str">
            <v>330-6180-10</v>
          </cell>
          <cell r="P385">
            <v>248.69</v>
          </cell>
          <cell r="Q385" t="str">
            <v>310-6210-10</v>
          </cell>
          <cell r="R385">
            <v>219.06</v>
          </cell>
          <cell r="S385" t="str">
            <v>320-6700-10</v>
          </cell>
          <cell r="T385">
            <v>285.35000000000002</v>
          </cell>
          <cell r="U385" t="str">
            <v>330-6210-10</v>
          </cell>
          <cell r="V385">
            <v>154.04</v>
          </cell>
          <cell r="W385" t="str">
            <v>289-4300-10</v>
          </cell>
          <cell r="X385">
            <v>-36226.31</v>
          </cell>
        </row>
        <row r="386">
          <cell r="A386" t="str">
            <v>340-6180-10</v>
          </cell>
          <cell r="B386">
            <v>-0.32</v>
          </cell>
          <cell r="C386" t="str">
            <v>320-6190-10</v>
          </cell>
          <cell r="D386">
            <v>188.4</v>
          </cell>
          <cell r="E386" t="str">
            <v>330-6200-10</v>
          </cell>
          <cell r="F386">
            <v>265.44</v>
          </cell>
          <cell r="G386" t="str">
            <v>330-6170-10</v>
          </cell>
          <cell r="H386">
            <v>394.44</v>
          </cell>
          <cell r="I386" t="str">
            <v>330-6200-10</v>
          </cell>
          <cell r="J386">
            <v>271.64999999999998</v>
          </cell>
          <cell r="K386" t="str">
            <v>330-6660-10</v>
          </cell>
          <cell r="L386">
            <v>216</v>
          </cell>
          <cell r="M386" t="str">
            <v>320-6210-10</v>
          </cell>
          <cell r="N386">
            <v>44.63</v>
          </cell>
          <cell r="O386" t="str">
            <v>330-6190-10</v>
          </cell>
          <cell r="P386">
            <v>128.81</v>
          </cell>
          <cell r="Q386" t="str">
            <v>310-6220-10</v>
          </cell>
          <cell r="R386">
            <v>715</v>
          </cell>
          <cell r="S386" t="str">
            <v>330-6010-10</v>
          </cell>
          <cell r="T386">
            <v>10909.75</v>
          </cell>
          <cell r="U386" t="str">
            <v>330-6220-10</v>
          </cell>
          <cell r="V386">
            <v>398</v>
          </cell>
          <cell r="W386" t="str">
            <v>300-6010-10</v>
          </cell>
          <cell r="X386">
            <v>7271.55</v>
          </cell>
        </row>
        <row r="387">
          <cell r="A387" t="str">
            <v>340-6190-10</v>
          </cell>
          <cell r="B387">
            <v>0.32</v>
          </cell>
          <cell r="C387" t="str">
            <v>320-6200-10</v>
          </cell>
          <cell r="D387">
            <v>883.39</v>
          </cell>
          <cell r="E387" t="str">
            <v>330-6210-10</v>
          </cell>
          <cell r="F387">
            <v>121.46</v>
          </cell>
          <cell r="G387" t="str">
            <v>330-6180-10</v>
          </cell>
          <cell r="H387">
            <v>105.8</v>
          </cell>
          <cell r="I387" t="str">
            <v>330-6210-10</v>
          </cell>
          <cell r="J387">
            <v>123.58</v>
          </cell>
          <cell r="K387" t="str">
            <v>330-6700-10</v>
          </cell>
          <cell r="L387">
            <v>102.52</v>
          </cell>
          <cell r="M387" t="str">
            <v>320-6220-10</v>
          </cell>
          <cell r="N387">
            <v>986</v>
          </cell>
          <cell r="O387" t="str">
            <v>330-6200-10</v>
          </cell>
          <cell r="P387">
            <v>510.02</v>
          </cell>
          <cell r="Q387" t="str">
            <v>310-6310-10</v>
          </cell>
          <cell r="R387">
            <v>185.93</v>
          </cell>
          <cell r="S387" t="str">
            <v>330-6050-10</v>
          </cell>
          <cell r="T387">
            <v>2596.25</v>
          </cell>
          <cell r="U387" t="str">
            <v>330-6463-10</v>
          </cell>
          <cell r="V387">
            <v>261</v>
          </cell>
          <cell r="W387" t="str">
            <v>300-6030-10</v>
          </cell>
          <cell r="X387">
            <v>-214.03</v>
          </cell>
        </row>
        <row r="388">
          <cell r="A388" t="str">
            <v>340-6200-10</v>
          </cell>
          <cell r="B388">
            <v>-0.48</v>
          </cell>
          <cell r="C388" t="str">
            <v>320-6210-10</v>
          </cell>
          <cell r="D388">
            <v>399.51</v>
          </cell>
          <cell r="E388" t="str">
            <v>330-6220-10</v>
          </cell>
          <cell r="F388">
            <v>343</v>
          </cell>
          <cell r="G388" t="str">
            <v>330-6190-10</v>
          </cell>
          <cell r="H388">
            <v>54.81</v>
          </cell>
          <cell r="I388" t="str">
            <v>330-6220-10</v>
          </cell>
          <cell r="J388">
            <v>336</v>
          </cell>
          <cell r="K388" t="str">
            <v>330-6905-10</v>
          </cell>
          <cell r="L388">
            <v>-1892</v>
          </cell>
          <cell r="M388" t="str">
            <v>320-6650-10</v>
          </cell>
          <cell r="N388">
            <v>-24.49</v>
          </cell>
          <cell r="O388" t="str">
            <v>330-6210-10</v>
          </cell>
          <cell r="P388">
            <v>166.62</v>
          </cell>
          <cell r="Q388" t="str">
            <v>310-6342-10</v>
          </cell>
          <cell r="R388">
            <v>2460.15</v>
          </cell>
          <cell r="S388" t="str">
            <v>330-6070-10</v>
          </cell>
          <cell r="T388">
            <v>1263.8599999999999</v>
          </cell>
          <cell r="U388" t="str">
            <v>330-6700-10</v>
          </cell>
          <cell r="V388">
            <v>77.930000000000007</v>
          </cell>
          <cell r="W388" t="str">
            <v>300-6070-10</v>
          </cell>
          <cell r="X388">
            <v>1416.1</v>
          </cell>
        </row>
        <row r="389">
          <cell r="A389" t="str">
            <v>340-6210-10</v>
          </cell>
          <cell r="B389">
            <v>0.22</v>
          </cell>
          <cell r="C389" t="str">
            <v>320-6220-10</v>
          </cell>
          <cell r="D389">
            <v>553</v>
          </cell>
          <cell r="E389" t="str">
            <v>330-6320-10</v>
          </cell>
          <cell r="F389">
            <v>297</v>
          </cell>
          <cell r="G389" t="str">
            <v>330-6200-10</v>
          </cell>
          <cell r="H389">
            <v>253.91</v>
          </cell>
          <cell r="I389" t="str">
            <v>330-6330-10</v>
          </cell>
          <cell r="J389">
            <v>160</v>
          </cell>
          <cell r="K389" t="str">
            <v>340-6010-10</v>
          </cell>
          <cell r="L389">
            <v>-21853.66</v>
          </cell>
          <cell r="M389" t="str">
            <v>320-6700-10</v>
          </cell>
          <cell r="N389">
            <v>86.65</v>
          </cell>
          <cell r="O389" t="str">
            <v>330-6220-10</v>
          </cell>
          <cell r="P389">
            <v>283</v>
          </cell>
          <cell r="Q389" t="str">
            <v>310-6901-10</v>
          </cell>
          <cell r="R389">
            <v>0</v>
          </cell>
          <cell r="S389" t="str">
            <v>330-6170-10</v>
          </cell>
          <cell r="T389">
            <v>929.21</v>
          </cell>
          <cell r="U389" t="str">
            <v>330-6905-10</v>
          </cell>
          <cell r="V389">
            <v>-632</v>
          </cell>
          <cell r="W389" t="str">
            <v>300-6120-10</v>
          </cell>
          <cell r="X389">
            <v>-220.25</v>
          </cell>
        </row>
        <row r="390">
          <cell r="A390" t="str">
            <v>390-6010-10</v>
          </cell>
          <cell r="B390">
            <v>4050.93</v>
          </cell>
          <cell r="C390" t="str">
            <v>320-6310-10</v>
          </cell>
          <cell r="D390">
            <v>331.44</v>
          </cell>
          <cell r="E390" t="str">
            <v>330-6462-10</v>
          </cell>
          <cell r="F390">
            <v>102.6</v>
          </cell>
          <cell r="G390" t="str">
            <v>330-6210-10</v>
          </cell>
          <cell r="H390">
            <v>116.19</v>
          </cell>
          <cell r="I390" t="str">
            <v>330-6342-10</v>
          </cell>
          <cell r="J390">
            <v>6828.65</v>
          </cell>
          <cell r="K390" t="str">
            <v>340-6070-10</v>
          </cell>
          <cell r="L390">
            <v>0</v>
          </cell>
          <cell r="M390" t="str">
            <v>330-6010-10</v>
          </cell>
          <cell r="N390">
            <v>13023.6</v>
          </cell>
          <cell r="O390" t="str">
            <v>330-6320-10</v>
          </cell>
          <cell r="P390">
            <v>14.99</v>
          </cell>
          <cell r="Q390" t="str">
            <v>310-6905-10</v>
          </cell>
          <cell r="R390">
            <v>-2325.92</v>
          </cell>
          <cell r="S390" t="str">
            <v>330-6180-10</v>
          </cell>
          <cell r="T390">
            <v>237.38</v>
          </cell>
          <cell r="U390" t="str">
            <v>390-6010-10</v>
          </cell>
          <cell r="V390">
            <v>4708.7</v>
          </cell>
          <cell r="W390" t="str">
            <v>300-6170-10</v>
          </cell>
          <cell r="X390">
            <v>691.12</v>
          </cell>
        </row>
        <row r="391">
          <cell r="A391" t="str">
            <v>390-6030-10</v>
          </cell>
          <cell r="B391">
            <v>1728.09</v>
          </cell>
          <cell r="C391" t="str">
            <v>320-6700-10</v>
          </cell>
          <cell r="D391">
            <v>92.41</v>
          </cell>
          <cell r="E391" t="str">
            <v>330-6463-10</v>
          </cell>
          <cell r="F391">
            <v>851.57</v>
          </cell>
          <cell r="G391" t="str">
            <v>330-6220-10</v>
          </cell>
          <cell r="H391">
            <v>282</v>
          </cell>
          <cell r="I391" t="str">
            <v>330-6463-10</v>
          </cell>
          <cell r="J391">
            <v>1055.3399999999999</v>
          </cell>
          <cell r="K391" t="str">
            <v>340-6170-10</v>
          </cell>
          <cell r="L391">
            <v>-1730.06</v>
          </cell>
          <cell r="M391" t="str">
            <v>330-6050-10</v>
          </cell>
          <cell r="N391">
            <v>795</v>
          </cell>
          <cell r="O391" t="str">
            <v>330-6463-10</v>
          </cell>
          <cell r="P391">
            <v>261</v>
          </cell>
          <cell r="Q391" t="str">
            <v>320-6010-10</v>
          </cell>
          <cell r="R391">
            <v>14268.05</v>
          </cell>
          <cell r="S391" t="str">
            <v>330-6190-10</v>
          </cell>
          <cell r="T391">
            <v>122.96</v>
          </cell>
          <cell r="U391" t="str">
            <v>390-6030-10</v>
          </cell>
          <cell r="V391">
            <v>3513.07</v>
          </cell>
          <cell r="W391" t="str">
            <v>300-6180-10</v>
          </cell>
          <cell r="X391">
            <v>160.91999999999999</v>
          </cell>
        </row>
        <row r="392">
          <cell r="A392" t="str">
            <v>390-6122-10</v>
          </cell>
          <cell r="B392">
            <v>208.81</v>
          </cell>
          <cell r="C392" t="str">
            <v>330-6010-10</v>
          </cell>
          <cell r="D392">
            <v>4932.1099999999997</v>
          </cell>
          <cell r="E392" t="str">
            <v>330-6700-10</v>
          </cell>
          <cell r="F392">
            <v>211.21</v>
          </cell>
          <cell r="G392" t="str">
            <v>330-6342-10</v>
          </cell>
          <cell r="H392">
            <v>739.64</v>
          </cell>
          <cell r="I392" t="str">
            <v>330-6660-10</v>
          </cell>
          <cell r="J392">
            <v>2365.1999999999998</v>
          </cell>
          <cell r="K392" t="str">
            <v>340-6180-10</v>
          </cell>
          <cell r="L392">
            <v>-425.5</v>
          </cell>
          <cell r="M392" t="str">
            <v>330-6070-10</v>
          </cell>
          <cell r="N392">
            <v>-270.31</v>
          </cell>
          <cell r="O392" t="str">
            <v>330-6660-10</v>
          </cell>
          <cell r="P392">
            <v>1195</v>
          </cell>
          <cell r="Q392" t="str">
            <v>320-6070-10</v>
          </cell>
          <cell r="R392">
            <v>7830.58</v>
          </cell>
          <cell r="S392" t="str">
            <v>330-6200-10</v>
          </cell>
          <cell r="T392">
            <v>325.83999999999997</v>
          </cell>
          <cell r="U392" t="str">
            <v>390-6170-10</v>
          </cell>
          <cell r="V392">
            <v>351.3</v>
          </cell>
          <cell r="W392" t="str">
            <v>300-6190-10</v>
          </cell>
          <cell r="X392">
            <v>27.14</v>
          </cell>
        </row>
        <row r="393">
          <cell r="A393" t="str">
            <v>390-6170-10</v>
          </cell>
          <cell r="B393">
            <v>324.43</v>
          </cell>
          <cell r="C393" t="str">
            <v>330-6050-10</v>
          </cell>
          <cell r="D393">
            <v>1547.1</v>
          </cell>
          <cell r="E393" t="str">
            <v>330-6905-10</v>
          </cell>
          <cell r="F393">
            <v>-1140</v>
          </cell>
          <cell r="G393" t="str">
            <v>330-6462-10</v>
          </cell>
          <cell r="H393">
            <v>273.60000000000002</v>
          </cell>
          <cell r="I393" t="str">
            <v>330-6700-10</v>
          </cell>
          <cell r="J393">
            <v>97.96</v>
          </cell>
          <cell r="K393" t="str">
            <v>340-6190-10</v>
          </cell>
          <cell r="L393">
            <v>-221.38</v>
          </cell>
          <cell r="M393" t="str">
            <v>330-6170-10</v>
          </cell>
          <cell r="N393">
            <v>973.46</v>
          </cell>
          <cell r="O393" t="str">
            <v>330-6700-10</v>
          </cell>
          <cell r="P393">
            <v>108.49</v>
          </cell>
          <cell r="Q393" t="str">
            <v>320-6170-10</v>
          </cell>
          <cell r="R393">
            <v>1748.15</v>
          </cell>
          <cell r="S393" t="str">
            <v>330-6210-10</v>
          </cell>
          <cell r="T393">
            <v>147.04</v>
          </cell>
          <cell r="U393" t="str">
            <v>390-6180-10</v>
          </cell>
          <cell r="V393">
            <v>160.34</v>
          </cell>
          <cell r="W393" t="str">
            <v>300-6200-10</v>
          </cell>
          <cell r="X393">
            <v>174.23</v>
          </cell>
        </row>
        <row r="394">
          <cell r="A394" t="str">
            <v>390-6180-10</v>
          </cell>
          <cell r="B394">
            <v>116.77</v>
          </cell>
          <cell r="C394" t="str">
            <v>330-6170-10</v>
          </cell>
          <cell r="D394">
            <v>358.59</v>
          </cell>
          <cell r="E394" t="str">
            <v>340-6010-10</v>
          </cell>
          <cell r="F394">
            <v>7733.13</v>
          </cell>
          <cell r="G394" t="str">
            <v>330-6463-10</v>
          </cell>
          <cell r="H394">
            <v>261</v>
          </cell>
          <cell r="I394" t="str">
            <v>330-6905-10</v>
          </cell>
          <cell r="J394">
            <v>-380</v>
          </cell>
          <cell r="K394" t="str">
            <v>340-6200-10</v>
          </cell>
          <cell r="L394">
            <v>-1037.54</v>
          </cell>
          <cell r="M394" t="str">
            <v>330-6180-10</v>
          </cell>
          <cell r="N394">
            <v>248.69</v>
          </cell>
          <cell r="O394" t="str">
            <v>330-6905-10</v>
          </cell>
          <cell r="P394">
            <v>-1827.31</v>
          </cell>
          <cell r="Q394" t="str">
            <v>320-6180-10</v>
          </cell>
          <cell r="R394">
            <v>430.91</v>
          </cell>
          <cell r="S394" t="str">
            <v>330-6220-10</v>
          </cell>
          <cell r="T394">
            <v>262</v>
          </cell>
          <cell r="U394" t="str">
            <v>390-6220-10</v>
          </cell>
          <cell r="V394">
            <v>936</v>
          </cell>
          <cell r="W394" t="str">
            <v>300-6210-10</v>
          </cell>
          <cell r="X394">
            <v>81.790000000000006</v>
          </cell>
        </row>
        <row r="395">
          <cell r="A395" t="str">
            <v>390-6190-10</v>
          </cell>
          <cell r="B395">
            <v>60.48</v>
          </cell>
          <cell r="C395" t="str">
            <v>330-6180-10</v>
          </cell>
          <cell r="D395">
            <v>96.18</v>
          </cell>
          <cell r="E395" t="str">
            <v>340-6170-10</v>
          </cell>
          <cell r="F395">
            <v>612.30999999999995</v>
          </cell>
          <cell r="G395" t="str">
            <v>330-6660-10</v>
          </cell>
          <cell r="H395">
            <v>1290.5999999999999</v>
          </cell>
          <cell r="I395" t="str">
            <v>340-6010-10</v>
          </cell>
          <cell r="J395">
            <v>7060.68</v>
          </cell>
          <cell r="K395" t="str">
            <v>340-6210-10</v>
          </cell>
          <cell r="L395">
            <v>-468.51</v>
          </cell>
          <cell r="M395" t="str">
            <v>330-6190-10</v>
          </cell>
          <cell r="N395">
            <v>128.81</v>
          </cell>
          <cell r="O395" t="str">
            <v>340-6220-10</v>
          </cell>
          <cell r="P395">
            <v>-4343</v>
          </cell>
          <cell r="Q395" t="str">
            <v>320-6190-10</v>
          </cell>
          <cell r="R395">
            <v>206.99</v>
          </cell>
          <cell r="S395" t="str">
            <v>330-6463-10</v>
          </cell>
          <cell r="T395">
            <v>261</v>
          </cell>
          <cell r="U395" t="str">
            <v>390-6901-10</v>
          </cell>
          <cell r="V395">
            <v>-6421.15</v>
          </cell>
          <cell r="W395" t="str">
            <v>300-6220-10</v>
          </cell>
          <cell r="X395">
            <v>360</v>
          </cell>
        </row>
        <row r="396">
          <cell r="A396" t="str">
            <v>390-6200-10</v>
          </cell>
          <cell r="B396">
            <v>285.52</v>
          </cell>
          <cell r="C396" t="str">
            <v>330-6190-10</v>
          </cell>
          <cell r="D396">
            <v>49.82</v>
          </cell>
          <cell r="E396" t="str">
            <v>340-6180-10</v>
          </cell>
          <cell r="F396">
            <v>150.79</v>
          </cell>
          <cell r="G396" t="str">
            <v>330-6700-10</v>
          </cell>
          <cell r="H396">
            <v>107.57</v>
          </cell>
          <cell r="I396" t="str">
            <v>340-6170-10</v>
          </cell>
          <cell r="J396">
            <v>559.05999999999995</v>
          </cell>
          <cell r="K396" t="str">
            <v>390-6010-10</v>
          </cell>
          <cell r="L396">
            <v>6669.29</v>
          </cell>
          <cell r="M396" t="str">
            <v>330-6200-10</v>
          </cell>
          <cell r="N396">
            <v>601.96</v>
          </cell>
          <cell r="O396" t="str">
            <v>390-6010-10</v>
          </cell>
          <cell r="P396">
            <v>2354.35</v>
          </cell>
          <cell r="Q396" t="str">
            <v>320-6220-10</v>
          </cell>
          <cell r="R396">
            <v>1146</v>
          </cell>
          <cell r="S396" t="str">
            <v>330-6660-10</v>
          </cell>
          <cell r="T396">
            <v>2190</v>
          </cell>
          <cell r="U396" t="str">
            <v>410-6610-10</v>
          </cell>
          <cell r="V396">
            <v>125</v>
          </cell>
          <cell r="W396" t="str">
            <v>300-6700-10</v>
          </cell>
          <cell r="X396">
            <v>109.92</v>
          </cell>
        </row>
        <row r="397">
          <cell r="A397" t="str">
            <v>390-6210-10</v>
          </cell>
          <cell r="B397">
            <v>128.25</v>
          </cell>
          <cell r="C397" t="str">
            <v>330-6200-10</v>
          </cell>
          <cell r="D397">
            <v>230.82</v>
          </cell>
          <cell r="E397" t="str">
            <v>340-6190-10</v>
          </cell>
          <cell r="F397">
            <v>78.11</v>
          </cell>
          <cell r="G397" t="str">
            <v>330-6905-10</v>
          </cell>
          <cell r="H397">
            <v>-380</v>
          </cell>
          <cell r="I397" t="str">
            <v>340-6180-10</v>
          </cell>
          <cell r="J397">
            <v>137.68</v>
          </cell>
          <cell r="K397" t="str">
            <v>390-6030-10</v>
          </cell>
          <cell r="L397">
            <v>3988.43</v>
          </cell>
          <cell r="M397" t="str">
            <v>330-6210-10</v>
          </cell>
          <cell r="N397">
            <v>273.14999999999998</v>
          </cell>
          <cell r="O397" t="str">
            <v>390-6030-10</v>
          </cell>
          <cell r="P397">
            <v>1417.04</v>
          </cell>
          <cell r="Q397" t="str">
            <v>320-6500-10</v>
          </cell>
          <cell r="R397">
            <v>752.43</v>
          </cell>
          <cell r="S397" t="str">
            <v>330-6700-10</v>
          </cell>
          <cell r="T397">
            <v>527.48</v>
          </cell>
          <cell r="U397" t="str">
            <v>410-6650-10</v>
          </cell>
          <cell r="V397">
            <v>47.61</v>
          </cell>
          <cell r="W397" t="str">
            <v>300-6901-10</v>
          </cell>
          <cell r="X397">
            <v>-738</v>
          </cell>
        </row>
        <row r="398">
          <cell r="A398" t="str">
            <v>390-6220-10</v>
          </cell>
          <cell r="B398">
            <v>469</v>
          </cell>
          <cell r="C398" t="str">
            <v>330-6210-10</v>
          </cell>
          <cell r="D398">
            <v>105.62</v>
          </cell>
          <cell r="E398" t="str">
            <v>340-6200-10</v>
          </cell>
          <cell r="F398">
            <v>367.47</v>
          </cell>
          <cell r="G398" t="str">
            <v>340-6010-10</v>
          </cell>
          <cell r="H398">
            <v>335.91</v>
          </cell>
          <cell r="I398" t="str">
            <v>340-6190-10</v>
          </cell>
          <cell r="J398">
            <v>71.319999999999993</v>
          </cell>
          <cell r="K398" t="str">
            <v>390-6170-10</v>
          </cell>
          <cell r="L398">
            <v>486.25</v>
          </cell>
          <cell r="M398" t="str">
            <v>330-6220-10</v>
          </cell>
          <cell r="N398">
            <v>226</v>
          </cell>
          <cell r="O398" t="str">
            <v>390-6170-10</v>
          </cell>
          <cell r="P398">
            <v>351.3</v>
          </cell>
          <cell r="Q398" t="str">
            <v>320-6700-10</v>
          </cell>
          <cell r="R398">
            <v>95.04</v>
          </cell>
          <cell r="S398" t="str">
            <v>330-6905-10</v>
          </cell>
          <cell r="T398">
            <v>-632</v>
          </cell>
          <cell r="U398" t="str">
            <v>410-6900-10</v>
          </cell>
          <cell r="V398">
            <v>1807.99</v>
          </cell>
          <cell r="W398" t="str">
            <v>300-6903-10</v>
          </cell>
          <cell r="X398">
            <v>0</v>
          </cell>
        </row>
        <row r="399">
          <cell r="A399" t="str">
            <v>410-6310-10</v>
          </cell>
          <cell r="B399">
            <v>168.06</v>
          </cell>
          <cell r="C399" t="str">
            <v>330-6220-10</v>
          </cell>
          <cell r="D399">
            <v>127</v>
          </cell>
          <cell r="E399" t="str">
            <v>340-6210-10</v>
          </cell>
          <cell r="F399">
            <v>165.62</v>
          </cell>
          <cell r="G399" t="str">
            <v>340-6170-10</v>
          </cell>
          <cell r="H399">
            <v>26.68</v>
          </cell>
          <cell r="I399" t="str">
            <v>340-6200-10</v>
          </cell>
          <cell r="J399">
            <v>335.51</v>
          </cell>
          <cell r="K399" t="str">
            <v>390-6180-10</v>
          </cell>
          <cell r="L399">
            <v>207.82</v>
          </cell>
          <cell r="M399" t="str">
            <v>330-6320-10</v>
          </cell>
          <cell r="N399">
            <v>200</v>
          </cell>
          <cell r="O399" t="str">
            <v>390-6180-10</v>
          </cell>
          <cell r="P399">
            <v>73.540000000000006</v>
          </cell>
          <cell r="Q399" t="str">
            <v>330-6010-10</v>
          </cell>
          <cell r="R399">
            <v>12551.07</v>
          </cell>
          <cell r="S399" t="str">
            <v>390-6010-10</v>
          </cell>
          <cell r="T399">
            <v>4494.67</v>
          </cell>
          <cell r="U399" t="str">
            <v>410-6901-10</v>
          </cell>
          <cell r="V399">
            <v>-489.42</v>
          </cell>
          <cell r="W399" t="str">
            <v>310-6020-10</v>
          </cell>
          <cell r="X399">
            <v>13239.36</v>
          </cell>
        </row>
        <row r="400">
          <cell r="A400" t="str">
            <v>410-6330-10</v>
          </cell>
          <cell r="B400">
            <v>40</v>
          </cell>
          <cell r="C400" t="str">
            <v>330-6463-10</v>
          </cell>
          <cell r="D400">
            <v>621.58000000000004</v>
          </cell>
          <cell r="E400" t="str">
            <v>390-6010-10</v>
          </cell>
          <cell r="F400">
            <v>3716.83</v>
          </cell>
          <cell r="G400" t="str">
            <v>340-6180-10</v>
          </cell>
          <cell r="H400">
            <v>6.23</v>
          </cell>
          <cell r="I400" t="str">
            <v>340-6210-10</v>
          </cell>
          <cell r="J400">
            <v>151.22</v>
          </cell>
          <cell r="K400" t="str">
            <v>390-6190-10</v>
          </cell>
          <cell r="L400">
            <v>107.66</v>
          </cell>
          <cell r="M400" t="str">
            <v>330-6463-10</v>
          </cell>
          <cell r="N400">
            <v>261</v>
          </cell>
          <cell r="O400" t="str">
            <v>390-6190-10</v>
          </cell>
          <cell r="P400">
            <v>38.1</v>
          </cell>
          <cell r="Q400" t="str">
            <v>330-6050-10</v>
          </cell>
          <cell r="R400">
            <v>795</v>
          </cell>
          <cell r="S400" t="str">
            <v>390-6030-10</v>
          </cell>
          <cell r="T400">
            <v>1417.04</v>
          </cell>
          <cell r="U400" t="str">
            <v>420-6020-10</v>
          </cell>
          <cell r="V400">
            <v>27154.880000000001</v>
          </cell>
          <cell r="W400" t="str">
            <v>310-6070-10</v>
          </cell>
          <cell r="X400">
            <v>1909.75</v>
          </cell>
        </row>
        <row r="401">
          <cell r="A401" t="str">
            <v>410-6700-10</v>
          </cell>
          <cell r="B401">
            <v>26.95</v>
          </cell>
          <cell r="C401" t="str">
            <v>330-6660-10</v>
          </cell>
          <cell r="D401">
            <v>1290.5999999999999</v>
          </cell>
          <cell r="E401" t="str">
            <v>390-6030-10</v>
          </cell>
          <cell r="F401">
            <v>2586.38</v>
          </cell>
          <cell r="G401" t="str">
            <v>340-6190-10</v>
          </cell>
          <cell r="H401">
            <v>3.71</v>
          </cell>
          <cell r="I401" t="str">
            <v>390-6010-10</v>
          </cell>
          <cell r="J401">
            <v>4601.42</v>
          </cell>
          <cell r="K401" t="str">
            <v>390-6200-10</v>
          </cell>
          <cell r="L401">
            <v>137.02000000000001</v>
          </cell>
          <cell r="M401" t="str">
            <v>330-6660-10</v>
          </cell>
          <cell r="N401">
            <v>1195</v>
          </cell>
          <cell r="O401" t="str">
            <v>390-6220-10</v>
          </cell>
          <cell r="P401">
            <v>667</v>
          </cell>
          <cell r="Q401" t="str">
            <v>330-6070-10</v>
          </cell>
          <cell r="R401">
            <v>202.22</v>
          </cell>
          <cell r="S401" t="str">
            <v>390-6170-10</v>
          </cell>
          <cell r="T401">
            <v>335.33</v>
          </cell>
          <cell r="U401" t="str">
            <v>420-6050-10</v>
          </cell>
          <cell r="V401">
            <v>2629.58</v>
          </cell>
          <cell r="W401" t="str">
            <v>310-6120-10</v>
          </cell>
          <cell r="X401">
            <v>498.52</v>
          </cell>
        </row>
        <row r="402">
          <cell r="A402" t="str">
            <v>410-6900-10</v>
          </cell>
          <cell r="B402">
            <v>7534.12</v>
          </cell>
          <cell r="C402" t="str">
            <v>330-6700-10</v>
          </cell>
          <cell r="D402">
            <v>215.55</v>
          </cell>
          <cell r="E402" t="str">
            <v>390-6170-10</v>
          </cell>
          <cell r="F402">
            <v>355.63</v>
          </cell>
          <cell r="G402" t="str">
            <v>340-6200-10</v>
          </cell>
          <cell r="H402">
            <v>15.5</v>
          </cell>
          <cell r="I402" t="str">
            <v>390-6030-10</v>
          </cell>
          <cell r="J402">
            <v>-1442.35</v>
          </cell>
          <cell r="K402" t="str">
            <v>390-6210-10</v>
          </cell>
          <cell r="L402">
            <v>24.07</v>
          </cell>
          <cell r="M402" t="str">
            <v>330-6700-10</v>
          </cell>
          <cell r="N402">
            <v>93.64</v>
          </cell>
          <cell r="O402" t="str">
            <v>410-6310-10</v>
          </cell>
          <cell r="P402">
            <v>171.14</v>
          </cell>
          <cell r="Q402" t="str">
            <v>330-6170-10</v>
          </cell>
          <cell r="R402">
            <v>973.45</v>
          </cell>
          <cell r="S402" t="str">
            <v>390-6180-10</v>
          </cell>
          <cell r="T402">
            <v>115.29</v>
          </cell>
          <cell r="U402" t="str">
            <v>420-6070-10</v>
          </cell>
          <cell r="V402">
            <v>120.92</v>
          </cell>
          <cell r="W402" t="str">
            <v>310-6145-10</v>
          </cell>
          <cell r="X402">
            <v>220.33</v>
          </cell>
        </row>
        <row r="403">
          <cell r="A403" t="str">
            <v>420-6020-10</v>
          </cell>
          <cell r="B403">
            <v>20488.28</v>
          </cell>
          <cell r="C403" t="str">
            <v>330-6730-10</v>
          </cell>
          <cell r="D403">
            <v>551.78</v>
          </cell>
          <cell r="E403" t="str">
            <v>390-6180-10</v>
          </cell>
          <cell r="F403">
            <v>122.91</v>
          </cell>
          <cell r="G403" t="str">
            <v>340-6210-10</v>
          </cell>
          <cell r="H403">
            <v>7.43</v>
          </cell>
          <cell r="I403" t="str">
            <v>390-6122-10</v>
          </cell>
          <cell r="J403">
            <v>-57.61</v>
          </cell>
          <cell r="K403" t="str">
            <v>390-6220-10</v>
          </cell>
          <cell r="L403">
            <v>965</v>
          </cell>
          <cell r="M403" t="str">
            <v>330-6905-10</v>
          </cell>
          <cell r="N403">
            <v>-632</v>
          </cell>
          <cell r="O403" t="str">
            <v>410-6770-10</v>
          </cell>
          <cell r="P403">
            <v>63.98</v>
          </cell>
          <cell r="Q403" t="str">
            <v>330-6180-10</v>
          </cell>
          <cell r="R403">
            <v>248.69</v>
          </cell>
          <cell r="S403" t="str">
            <v>390-6190-10</v>
          </cell>
          <cell r="T403">
            <v>-9.94</v>
          </cell>
          <cell r="U403" t="str">
            <v>420-6120-10</v>
          </cell>
          <cell r="V403">
            <v>1184.02</v>
          </cell>
          <cell r="W403" t="str">
            <v>310-6170-10</v>
          </cell>
          <cell r="X403">
            <v>1190.6400000000001</v>
          </cell>
        </row>
        <row r="404">
          <cell r="A404" t="str">
            <v>420-6050-10</v>
          </cell>
          <cell r="B404">
            <v>4231.51</v>
          </cell>
          <cell r="C404" t="str">
            <v>330-6905-10</v>
          </cell>
          <cell r="D404">
            <v>380</v>
          </cell>
          <cell r="E404" t="str">
            <v>390-6190-10</v>
          </cell>
          <cell r="F404">
            <v>63.67</v>
          </cell>
          <cell r="G404" t="str">
            <v>390-6010-10</v>
          </cell>
          <cell r="H404">
            <v>4671.6000000000004</v>
          </cell>
          <cell r="I404" t="str">
            <v>390-6170-10</v>
          </cell>
          <cell r="J404">
            <v>359.52</v>
          </cell>
          <cell r="K404" t="str">
            <v>410-6310-10</v>
          </cell>
          <cell r="L404">
            <v>69.25</v>
          </cell>
          <cell r="M404" t="str">
            <v>390-6010-10</v>
          </cell>
          <cell r="N404">
            <v>4066.61</v>
          </cell>
          <cell r="O404" t="str">
            <v>410-6900-10</v>
          </cell>
          <cell r="P404">
            <v>1488.95</v>
          </cell>
          <cell r="Q404" t="str">
            <v>330-6190-10</v>
          </cell>
          <cell r="R404">
            <v>128.81</v>
          </cell>
          <cell r="S404" t="str">
            <v>390-6220-10</v>
          </cell>
          <cell r="T404">
            <v>616</v>
          </cell>
          <cell r="U404" t="str">
            <v>420-6122-10</v>
          </cell>
          <cell r="V404">
            <v>531.29</v>
          </cell>
          <cell r="W404" t="str">
            <v>310-6180-10</v>
          </cell>
          <cell r="X404">
            <v>309.39999999999998</v>
          </cell>
        </row>
        <row r="405">
          <cell r="A405" t="str">
            <v>420-6070-10</v>
          </cell>
          <cell r="B405">
            <v>1784.2</v>
          </cell>
          <cell r="C405" t="str">
            <v>340-6010-10</v>
          </cell>
          <cell r="D405">
            <v>6724.46</v>
          </cell>
          <cell r="E405" t="str">
            <v>390-6200-10</v>
          </cell>
          <cell r="F405">
            <v>301.79000000000002</v>
          </cell>
          <cell r="G405" t="str">
            <v>390-6030-10</v>
          </cell>
          <cell r="H405">
            <v>4786.8100000000004</v>
          </cell>
          <cell r="I405" t="str">
            <v>390-6180-10</v>
          </cell>
          <cell r="J405">
            <v>60.47</v>
          </cell>
          <cell r="K405" t="str">
            <v>410-6320-10</v>
          </cell>
          <cell r="L405">
            <v>32.35</v>
          </cell>
          <cell r="M405" t="str">
            <v>390-6030-10</v>
          </cell>
          <cell r="N405">
            <v>1918.9</v>
          </cell>
          <cell r="O405" t="str">
            <v>420-6020-10</v>
          </cell>
          <cell r="P405">
            <v>13036.48</v>
          </cell>
          <cell r="Q405" t="str">
            <v>330-6200-10</v>
          </cell>
          <cell r="R405">
            <v>332.98</v>
          </cell>
          <cell r="S405" t="str">
            <v>410-6310-10</v>
          </cell>
          <cell r="T405">
            <v>274.47000000000003</v>
          </cell>
          <cell r="U405" t="str">
            <v>420-6170-10</v>
          </cell>
          <cell r="V405">
            <v>2021.32</v>
          </cell>
          <cell r="W405" t="str">
            <v>310-6190-10</v>
          </cell>
          <cell r="X405">
            <v>161.62</v>
          </cell>
        </row>
        <row r="406">
          <cell r="A406" t="str">
            <v>420-6120-10</v>
          </cell>
          <cell r="B406">
            <v>51.89</v>
          </cell>
          <cell r="C406" t="str">
            <v>340-6170-10</v>
          </cell>
          <cell r="D406">
            <v>532.44000000000005</v>
          </cell>
          <cell r="E406" t="str">
            <v>390-6210-10</v>
          </cell>
          <cell r="F406">
            <v>135</v>
          </cell>
          <cell r="G406" t="str">
            <v>390-6122-10</v>
          </cell>
          <cell r="H406">
            <v>172.82</v>
          </cell>
          <cell r="I406" t="str">
            <v>390-6190-10</v>
          </cell>
          <cell r="J406">
            <v>31.32</v>
          </cell>
          <cell r="K406" t="str">
            <v>410-6900-10</v>
          </cell>
          <cell r="L406">
            <v>3495.3</v>
          </cell>
          <cell r="M406" t="str">
            <v>390-6170-10</v>
          </cell>
          <cell r="N406">
            <v>351.3</v>
          </cell>
          <cell r="O406" t="str">
            <v>420-6040-10</v>
          </cell>
          <cell r="P406">
            <v>15667.37</v>
          </cell>
          <cell r="Q406" t="str">
            <v>330-6210-10</v>
          </cell>
          <cell r="R406">
            <v>154.05000000000001</v>
          </cell>
          <cell r="S406" t="str">
            <v>410-6600-10</v>
          </cell>
          <cell r="T406">
            <v>194.66</v>
          </cell>
          <cell r="U406" t="str">
            <v>420-6180-10</v>
          </cell>
          <cell r="V406">
            <v>565.30999999999995</v>
          </cell>
          <cell r="W406" t="str">
            <v>310-6200-10</v>
          </cell>
          <cell r="X406">
            <v>321.52</v>
          </cell>
        </row>
        <row r="407">
          <cell r="A407" t="str">
            <v>420-6140-10</v>
          </cell>
          <cell r="B407">
            <v>107.93</v>
          </cell>
          <cell r="C407" t="str">
            <v>340-6180-10</v>
          </cell>
          <cell r="D407">
            <v>131.12</v>
          </cell>
          <cell r="E407" t="str">
            <v>390-6220-10</v>
          </cell>
          <cell r="F407">
            <v>808</v>
          </cell>
          <cell r="G407" t="str">
            <v>390-6170-10</v>
          </cell>
          <cell r="H407">
            <v>340.16</v>
          </cell>
          <cell r="I407" t="str">
            <v>390-6200-10</v>
          </cell>
          <cell r="J407">
            <v>143.16999999999999</v>
          </cell>
          <cell r="K407" t="str">
            <v>420-6020-10</v>
          </cell>
          <cell r="L407">
            <v>32615.24</v>
          </cell>
          <cell r="M407" t="str">
            <v>390-6180-10</v>
          </cell>
          <cell r="N407">
            <v>116.72</v>
          </cell>
          <cell r="O407" t="str">
            <v>420-6070-10</v>
          </cell>
          <cell r="P407">
            <v>4600.01</v>
          </cell>
          <cell r="Q407" t="str">
            <v>330-6220-10</v>
          </cell>
          <cell r="R407">
            <v>262</v>
          </cell>
          <cell r="S407" t="str">
            <v>410-6680-10</v>
          </cell>
          <cell r="T407">
            <v>5.78</v>
          </cell>
          <cell r="U407" t="str">
            <v>420-6190-10</v>
          </cell>
          <cell r="V407">
            <v>292.79000000000002</v>
          </cell>
          <cell r="W407" t="str">
            <v>310-6210-10</v>
          </cell>
          <cell r="X407">
            <v>153.27000000000001</v>
          </cell>
        </row>
        <row r="408">
          <cell r="A408" t="str">
            <v>420-6170-10</v>
          </cell>
          <cell r="B408">
            <v>1545.57</v>
          </cell>
          <cell r="C408" t="str">
            <v>340-6190-10</v>
          </cell>
          <cell r="D408">
            <v>67.92</v>
          </cell>
          <cell r="E408" t="str">
            <v>390-6901-10</v>
          </cell>
          <cell r="F408">
            <v>-22154</v>
          </cell>
          <cell r="G408" t="str">
            <v>390-6180-10</v>
          </cell>
          <cell r="H408">
            <v>187.82</v>
          </cell>
          <cell r="I408" t="str">
            <v>390-6210-10</v>
          </cell>
          <cell r="J408">
            <v>66.42</v>
          </cell>
          <cell r="K408" t="str">
            <v>420-6070-10</v>
          </cell>
          <cell r="L408">
            <v>322.35000000000002</v>
          </cell>
          <cell r="M408" t="str">
            <v>390-6190-10</v>
          </cell>
          <cell r="N408">
            <v>60.44</v>
          </cell>
          <cell r="O408" t="str">
            <v>420-6170-10</v>
          </cell>
          <cell r="P408">
            <v>1926.3</v>
          </cell>
          <cell r="Q408" t="str">
            <v>330-6463-10</v>
          </cell>
          <cell r="R408">
            <v>261</v>
          </cell>
          <cell r="S408" t="str">
            <v>410-6900-10</v>
          </cell>
          <cell r="T408">
            <v>1008.57</v>
          </cell>
          <cell r="U408" t="str">
            <v>420-6200-10</v>
          </cell>
          <cell r="V408">
            <v>111.41</v>
          </cell>
          <cell r="W408" t="str">
            <v>310-6220-10</v>
          </cell>
          <cell r="X408">
            <v>455</v>
          </cell>
        </row>
        <row r="409">
          <cell r="A409" t="str">
            <v>420-6180-10</v>
          </cell>
          <cell r="B409">
            <v>438.44</v>
          </cell>
          <cell r="C409" t="str">
            <v>340-6200-10</v>
          </cell>
          <cell r="D409">
            <v>319.54000000000002</v>
          </cell>
          <cell r="E409" t="str">
            <v>410-6310-10</v>
          </cell>
          <cell r="F409">
            <v>152.41999999999999</v>
          </cell>
          <cell r="G409" t="str">
            <v>390-6190-10</v>
          </cell>
          <cell r="H409">
            <v>97.28</v>
          </cell>
          <cell r="I409" t="str">
            <v>390-6220-10</v>
          </cell>
          <cell r="J409">
            <v>792</v>
          </cell>
          <cell r="K409" t="str">
            <v>420-6120-10</v>
          </cell>
          <cell r="L409">
            <v>-407.57</v>
          </cell>
          <cell r="M409" t="str">
            <v>390-6220-10</v>
          </cell>
          <cell r="N409">
            <v>532</v>
          </cell>
          <cell r="O409" t="str">
            <v>420-6180-10</v>
          </cell>
          <cell r="P409">
            <v>649.42999999999995</v>
          </cell>
          <cell r="Q409" t="str">
            <v>330-6660-10</v>
          </cell>
          <cell r="R409">
            <v>1195</v>
          </cell>
          <cell r="S409" t="str">
            <v>420-6020-10</v>
          </cell>
          <cell r="T409">
            <v>28544.560000000001</v>
          </cell>
          <cell r="U409" t="str">
            <v>420-6210-10</v>
          </cell>
          <cell r="V409">
            <v>86.17</v>
          </cell>
          <cell r="W409" t="str">
            <v>310-6310-10</v>
          </cell>
          <cell r="X409">
            <v>513.09</v>
          </cell>
        </row>
        <row r="410">
          <cell r="A410" t="str">
            <v>420-6190-10</v>
          </cell>
          <cell r="B410">
            <v>227.06</v>
          </cell>
          <cell r="C410" t="str">
            <v>340-6210-10</v>
          </cell>
          <cell r="D410">
            <v>144.02000000000001</v>
          </cell>
          <cell r="E410" t="str">
            <v>410-6340-10</v>
          </cell>
          <cell r="F410">
            <v>48.6</v>
          </cell>
          <cell r="G410" t="str">
            <v>390-6200-10</v>
          </cell>
          <cell r="H410">
            <v>464.55</v>
          </cell>
          <cell r="I410" t="str">
            <v>390-6901-10</v>
          </cell>
          <cell r="J410">
            <v>-11077</v>
          </cell>
          <cell r="K410" t="str">
            <v>420-6122-10</v>
          </cell>
          <cell r="L410">
            <v>434.37</v>
          </cell>
          <cell r="M410" t="str">
            <v>390-6901-10</v>
          </cell>
          <cell r="N410">
            <v>-22328</v>
          </cell>
          <cell r="O410" t="str">
            <v>420-6190-10</v>
          </cell>
          <cell r="P410">
            <v>336.34</v>
          </cell>
          <cell r="Q410" t="str">
            <v>330-6700-10</v>
          </cell>
          <cell r="R410">
            <v>112.82</v>
          </cell>
          <cell r="S410" t="str">
            <v>420-6040-10</v>
          </cell>
          <cell r="T410">
            <v>-349.58</v>
          </cell>
          <cell r="U410" t="str">
            <v>420-6220-10</v>
          </cell>
          <cell r="V410">
            <v>2347</v>
          </cell>
          <cell r="W410" t="str">
            <v>310-6342-10</v>
          </cell>
          <cell r="X410">
            <v>2460.15</v>
          </cell>
        </row>
        <row r="411">
          <cell r="A411" t="str">
            <v>420-6200-10</v>
          </cell>
          <cell r="B411">
            <v>1042.93</v>
          </cell>
          <cell r="C411" t="str">
            <v>390-6010-10</v>
          </cell>
          <cell r="D411">
            <v>4176.22</v>
          </cell>
          <cell r="E411" t="str">
            <v>410-6650-10</v>
          </cell>
          <cell r="F411">
            <v>8.92</v>
          </cell>
          <cell r="G411" t="str">
            <v>390-6210-10</v>
          </cell>
          <cell r="H411">
            <v>206.31</v>
          </cell>
          <cell r="I411" t="str">
            <v>410-6320-10</v>
          </cell>
          <cell r="J411">
            <v>43.19</v>
          </cell>
          <cell r="K411" t="str">
            <v>420-6170-10</v>
          </cell>
          <cell r="L411">
            <v>1921.6</v>
          </cell>
          <cell r="M411" t="str">
            <v>410-6600-10</v>
          </cell>
          <cell r="N411">
            <v>29.02</v>
          </cell>
          <cell r="O411" t="str">
            <v>420-6200-10</v>
          </cell>
          <cell r="P411">
            <v>1531.27</v>
          </cell>
          <cell r="Q411" t="str">
            <v>330-6905-10</v>
          </cell>
          <cell r="R411">
            <v>-632</v>
          </cell>
          <cell r="S411" t="str">
            <v>420-6050-10</v>
          </cell>
          <cell r="T411">
            <v>705.25</v>
          </cell>
          <cell r="U411" t="str">
            <v>420-6600-10</v>
          </cell>
          <cell r="V411">
            <v>31.1</v>
          </cell>
          <cell r="W411" t="str">
            <v>310-6901-10</v>
          </cell>
          <cell r="X411">
            <v>-7847.29</v>
          </cell>
        </row>
        <row r="412">
          <cell r="A412" t="str">
            <v>420-6210-10</v>
          </cell>
          <cell r="B412">
            <v>481.54</v>
          </cell>
          <cell r="C412" t="str">
            <v>390-6030-10</v>
          </cell>
          <cell r="D412">
            <v>1180.8599999999999</v>
          </cell>
          <cell r="E412" t="str">
            <v>410-6680-10</v>
          </cell>
          <cell r="F412">
            <v>3.36</v>
          </cell>
          <cell r="G412" t="str">
            <v>390-6220-10</v>
          </cell>
          <cell r="H412">
            <v>665</v>
          </cell>
          <cell r="I412" t="str">
            <v>410-6600-10</v>
          </cell>
          <cell r="J412">
            <v>13.75</v>
          </cell>
          <cell r="K412" t="str">
            <v>420-6180-10</v>
          </cell>
          <cell r="L412">
            <v>642.84</v>
          </cell>
          <cell r="M412" t="str">
            <v>410-6900-10</v>
          </cell>
          <cell r="N412">
            <v>2632.16</v>
          </cell>
          <cell r="O412" t="str">
            <v>420-6210-10</v>
          </cell>
          <cell r="P412">
            <v>728.23</v>
          </cell>
          <cell r="Q412" t="str">
            <v>390-6010-10</v>
          </cell>
          <cell r="R412">
            <v>4922.74</v>
          </cell>
          <cell r="S412" t="str">
            <v>420-6070-10</v>
          </cell>
          <cell r="T412">
            <v>1526.63</v>
          </cell>
          <cell r="U412" t="str">
            <v>420-6670-10</v>
          </cell>
          <cell r="V412">
            <v>2009</v>
          </cell>
          <cell r="W412" t="str">
            <v>310-6905-10</v>
          </cell>
          <cell r="X412">
            <v>-2325.92</v>
          </cell>
        </row>
        <row r="413">
          <cell r="A413" t="str">
            <v>420-6220-10</v>
          </cell>
          <cell r="B413">
            <v>1175</v>
          </cell>
          <cell r="C413" t="str">
            <v>390-6170-10</v>
          </cell>
          <cell r="D413">
            <v>309.24</v>
          </cell>
          <cell r="E413" t="str">
            <v>410-6900-10</v>
          </cell>
          <cell r="F413">
            <v>3337.38</v>
          </cell>
          <cell r="G413" t="str">
            <v>390-6901-10</v>
          </cell>
          <cell r="H413">
            <v>-11077</v>
          </cell>
          <cell r="I413" t="str">
            <v>410-6900-10</v>
          </cell>
          <cell r="J413">
            <v>2851.56</v>
          </cell>
          <cell r="K413" t="str">
            <v>420-6190-10</v>
          </cell>
          <cell r="L413">
            <v>332.93</v>
          </cell>
          <cell r="M413" t="str">
            <v>410-6901-10</v>
          </cell>
          <cell r="N413">
            <v>-2190.48</v>
          </cell>
          <cell r="O413" t="str">
            <v>420-6220-10</v>
          </cell>
          <cell r="P413">
            <v>1673</v>
          </cell>
          <cell r="Q413" t="str">
            <v>390-6030-10</v>
          </cell>
          <cell r="R413">
            <v>2715.98</v>
          </cell>
          <cell r="S413" t="str">
            <v>420-6120-10</v>
          </cell>
          <cell r="T413">
            <v>794.89</v>
          </cell>
          <cell r="U413" t="str">
            <v>420-6903-10</v>
          </cell>
          <cell r="V413">
            <v>-1011.04</v>
          </cell>
          <cell r="W413" t="str">
            <v>320-6010-10</v>
          </cell>
          <cell r="X413">
            <v>19330.599999999999</v>
          </cell>
        </row>
        <row r="414">
          <cell r="A414" t="str">
            <v>420-6670-10</v>
          </cell>
          <cell r="B414">
            <v>1339.33</v>
          </cell>
          <cell r="C414" t="str">
            <v>390-6180-10</v>
          </cell>
          <cell r="D414">
            <v>104.46</v>
          </cell>
          <cell r="E414" t="str">
            <v>410-6901-10</v>
          </cell>
          <cell r="F414">
            <v>-1920.24</v>
          </cell>
          <cell r="G414" t="str">
            <v>410-6310-10</v>
          </cell>
          <cell r="H414">
            <v>964.56</v>
          </cell>
          <cell r="I414" t="str">
            <v>410-6901-10</v>
          </cell>
          <cell r="J414">
            <v>-1069.92</v>
          </cell>
          <cell r="K414" t="str">
            <v>420-6200-10</v>
          </cell>
          <cell r="L414">
            <v>1510.45</v>
          </cell>
          <cell r="M414" t="str">
            <v>420-6020-10</v>
          </cell>
          <cell r="N414">
            <v>25517.68</v>
          </cell>
          <cell r="O414" t="str">
            <v>420-6670-10</v>
          </cell>
          <cell r="P414">
            <v>2009</v>
          </cell>
          <cell r="Q414" t="str">
            <v>390-6170-10</v>
          </cell>
          <cell r="R414">
            <v>351.29</v>
          </cell>
          <cell r="S414" t="str">
            <v>420-6122-10</v>
          </cell>
          <cell r="T414">
            <v>184.69</v>
          </cell>
          <cell r="U414" t="str">
            <v>440-6020-10</v>
          </cell>
          <cell r="V414">
            <v>13680.67</v>
          </cell>
          <cell r="W414" t="str">
            <v>320-6070-10</v>
          </cell>
          <cell r="X414">
            <v>3721.31</v>
          </cell>
        </row>
        <row r="415">
          <cell r="A415" t="str">
            <v>440-6020-10</v>
          </cell>
          <cell r="B415">
            <v>13466.42</v>
          </cell>
          <cell r="C415" t="str">
            <v>390-6190-10</v>
          </cell>
          <cell r="D415">
            <v>54.11</v>
          </cell>
          <cell r="E415" t="str">
            <v>420-6020-10</v>
          </cell>
          <cell r="F415">
            <v>22992.27</v>
          </cell>
          <cell r="G415" t="str">
            <v>410-6330-10</v>
          </cell>
          <cell r="H415">
            <v>160</v>
          </cell>
          <cell r="I415" t="str">
            <v>420-6020-10</v>
          </cell>
          <cell r="J415">
            <v>25365.21</v>
          </cell>
          <cell r="K415" t="str">
            <v>420-6210-10</v>
          </cell>
          <cell r="L415">
            <v>720.14</v>
          </cell>
          <cell r="M415" t="str">
            <v>420-6040-10</v>
          </cell>
          <cell r="N415">
            <v>2327.3200000000002</v>
          </cell>
          <cell r="O415" t="str">
            <v>440-6020-10</v>
          </cell>
          <cell r="P415">
            <v>12842.71</v>
          </cell>
          <cell r="Q415" t="str">
            <v>390-6180-10</v>
          </cell>
          <cell r="R415">
            <v>148.94999999999999</v>
          </cell>
          <cell r="S415" t="str">
            <v>420-6170-10</v>
          </cell>
          <cell r="T415">
            <v>2111.1</v>
          </cell>
          <cell r="U415" t="str">
            <v>440-6050-10</v>
          </cell>
          <cell r="V415">
            <v>5233.84</v>
          </cell>
          <cell r="W415" t="str">
            <v>320-6170-10</v>
          </cell>
          <cell r="X415">
            <v>1918.69</v>
          </cell>
        </row>
        <row r="416">
          <cell r="A416" t="str">
            <v>440-6050-10</v>
          </cell>
          <cell r="B416">
            <v>1852.88</v>
          </cell>
          <cell r="C416" t="str">
            <v>390-6200-10</v>
          </cell>
          <cell r="D416">
            <v>254.51</v>
          </cell>
          <cell r="E416" t="str">
            <v>420-6050-10</v>
          </cell>
          <cell r="F416">
            <v>5405.25</v>
          </cell>
          <cell r="G416" t="str">
            <v>410-6600-10</v>
          </cell>
          <cell r="H416">
            <v>73.290000000000006</v>
          </cell>
          <cell r="I416" t="str">
            <v>420-6040-10</v>
          </cell>
          <cell r="J416">
            <v>516.96</v>
          </cell>
          <cell r="K416" t="str">
            <v>420-6220-10</v>
          </cell>
          <cell r="L416">
            <v>2419</v>
          </cell>
          <cell r="M416" t="str">
            <v>420-6070-10</v>
          </cell>
          <cell r="N416">
            <v>3058.61</v>
          </cell>
          <cell r="O416" t="str">
            <v>440-6050-10</v>
          </cell>
          <cell r="P416">
            <v>3118.41</v>
          </cell>
          <cell r="Q416" t="str">
            <v>390-6190-10</v>
          </cell>
          <cell r="R416">
            <v>64.97</v>
          </cell>
          <cell r="S416" t="str">
            <v>420-6180-10</v>
          </cell>
          <cell r="T416">
            <v>598.64</v>
          </cell>
          <cell r="U416" t="str">
            <v>440-6070-10</v>
          </cell>
          <cell r="V416">
            <v>1655.84</v>
          </cell>
          <cell r="W416" t="str">
            <v>320-6180-10</v>
          </cell>
          <cell r="X416">
            <v>449.51</v>
          </cell>
        </row>
        <row r="417">
          <cell r="A417" t="str">
            <v>440-6070-10</v>
          </cell>
          <cell r="B417">
            <v>520.09</v>
          </cell>
          <cell r="C417" t="str">
            <v>390-6210-10</v>
          </cell>
          <cell r="D417">
            <v>114.74</v>
          </cell>
          <cell r="E417" t="str">
            <v>420-6070-10</v>
          </cell>
          <cell r="F417">
            <v>773.87</v>
          </cell>
          <cell r="G417" t="str">
            <v>410-6620-10</v>
          </cell>
          <cell r="H417">
            <v>11.02</v>
          </cell>
          <cell r="I417" t="str">
            <v>420-6050-10</v>
          </cell>
          <cell r="J417">
            <v>2921.76</v>
          </cell>
          <cell r="K417" t="str">
            <v>420-6620-10</v>
          </cell>
          <cell r="L417">
            <v>24.27</v>
          </cell>
          <cell r="M417" t="str">
            <v>420-6120-10</v>
          </cell>
          <cell r="N417">
            <v>1463.82</v>
          </cell>
          <cell r="O417" t="str">
            <v>440-6070-10</v>
          </cell>
          <cell r="P417">
            <v>2090.46</v>
          </cell>
          <cell r="Q417" t="str">
            <v>390-6220-10</v>
          </cell>
          <cell r="R417">
            <v>618</v>
          </cell>
          <cell r="S417" t="str">
            <v>420-6190-10</v>
          </cell>
          <cell r="T417">
            <v>310.05</v>
          </cell>
          <cell r="U417" t="str">
            <v>440-6120-10</v>
          </cell>
          <cell r="V417">
            <v>-480.99</v>
          </cell>
          <cell r="W417" t="str">
            <v>320-6190-10</v>
          </cell>
          <cell r="X417">
            <v>137.87</v>
          </cell>
        </row>
        <row r="418">
          <cell r="A418" t="str">
            <v>440-6120-10</v>
          </cell>
          <cell r="B418">
            <v>303.3</v>
          </cell>
          <cell r="C418" t="str">
            <v>390-6220-10</v>
          </cell>
          <cell r="D418">
            <v>298</v>
          </cell>
          <cell r="E418" t="str">
            <v>420-6120-10</v>
          </cell>
          <cell r="F418">
            <v>259.44</v>
          </cell>
          <cell r="G418" t="str">
            <v>410-6900-10</v>
          </cell>
          <cell r="H418">
            <v>3649.4</v>
          </cell>
          <cell r="I418" t="str">
            <v>420-6070-10</v>
          </cell>
          <cell r="J418">
            <v>1150.3599999999999</v>
          </cell>
          <cell r="K418" t="str">
            <v>420-6670-10</v>
          </cell>
          <cell r="L418">
            <v>4018</v>
          </cell>
          <cell r="M418" t="str">
            <v>420-6122-10</v>
          </cell>
          <cell r="N418">
            <v>155.66</v>
          </cell>
          <cell r="O418" t="str">
            <v>440-6120-10</v>
          </cell>
          <cell r="P418">
            <v>49.9</v>
          </cell>
          <cell r="Q418" t="str">
            <v>410-6610-10</v>
          </cell>
          <cell r="R418">
            <v>754.95</v>
          </cell>
          <cell r="S418" t="str">
            <v>420-6200-10</v>
          </cell>
          <cell r="T418">
            <v>891.04</v>
          </cell>
          <cell r="U418" t="str">
            <v>440-6122-10</v>
          </cell>
          <cell r="V418">
            <v>249.26</v>
          </cell>
          <cell r="W418" t="str">
            <v>320-6200-10</v>
          </cell>
          <cell r="X418">
            <v>476.13</v>
          </cell>
        </row>
        <row r="419">
          <cell r="A419" t="str">
            <v>440-6170-10</v>
          </cell>
          <cell r="B419">
            <v>1007.86</v>
          </cell>
          <cell r="C419" t="str">
            <v>410-6650-10</v>
          </cell>
          <cell r="D419">
            <v>10.36</v>
          </cell>
          <cell r="E419" t="str">
            <v>420-6122-10</v>
          </cell>
          <cell r="F419">
            <v>279.45</v>
          </cell>
          <cell r="G419" t="str">
            <v>410-6901-10</v>
          </cell>
          <cell r="H419">
            <v>-1135.93</v>
          </cell>
          <cell r="I419" t="str">
            <v>420-6120-10</v>
          </cell>
          <cell r="J419">
            <v>623.55999999999995</v>
          </cell>
          <cell r="K419" t="str">
            <v>440-6020-10</v>
          </cell>
          <cell r="L419">
            <v>14095.49</v>
          </cell>
          <cell r="M419" t="str">
            <v>420-6170-10</v>
          </cell>
          <cell r="N419">
            <v>1837</v>
          </cell>
          <cell r="O419" t="str">
            <v>440-6170-10</v>
          </cell>
          <cell r="P419">
            <v>1057.95</v>
          </cell>
          <cell r="Q419" t="str">
            <v>410-6680-10</v>
          </cell>
          <cell r="R419">
            <v>2.2799999999999998</v>
          </cell>
          <cell r="S419" t="str">
            <v>420-6210-10</v>
          </cell>
          <cell r="T419">
            <v>40.200000000000003</v>
          </cell>
          <cell r="U419" t="str">
            <v>440-6170-10</v>
          </cell>
          <cell r="V419">
            <v>1093.93</v>
          </cell>
          <cell r="W419" t="str">
            <v>320-6210-10</v>
          </cell>
          <cell r="X419">
            <v>222.66</v>
          </cell>
        </row>
        <row r="420">
          <cell r="A420" t="str">
            <v>440-6180-10</v>
          </cell>
          <cell r="B420">
            <v>278.85000000000002</v>
          </cell>
          <cell r="C420" t="str">
            <v>410-6900-10</v>
          </cell>
          <cell r="D420">
            <v>6608.2</v>
          </cell>
          <cell r="E420" t="str">
            <v>420-6145-10</v>
          </cell>
          <cell r="F420">
            <v>279.45</v>
          </cell>
          <cell r="G420" t="str">
            <v>420-6020-10</v>
          </cell>
          <cell r="H420">
            <v>20333.91</v>
          </cell>
          <cell r="I420" t="str">
            <v>420-6122-10</v>
          </cell>
          <cell r="J420">
            <v>217.92</v>
          </cell>
          <cell r="K420" t="str">
            <v>440-6050-10</v>
          </cell>
          <cell r="L420">
            <v>2129.0700000000002</v>
          </cell>
          <cell r="M420" t="str">
            <v>420-6180-10</v>
          </cell>
          <cell r="N420">
            <v>634.20000000000005</v>
          </cell>
          <cell r="O420" t="str">
            <v>440-6180-10</v>
          </cell>
          <cell r="P420">
            <v>292.17</v>
          </cell>
          <cell r="Q420" t="str">
            <v>410-6900-10</v>
          </cell>
          <cell r="R420">
            <v>1067.45</v>
          </cell>
          <cell r="S420" t="str">
            <v>420-6220-10</v>
          </cell>
          <cell r="T420">
            <v>1544</v>
          </cell>
          <cell r="U420" t="str">
            <v>440-6180-10</v>
          </cell>
          <cell r="V420">
            <v>299.41000000000003</v>
          </cell>
          <cell r="W420" t="str">
            <v>320-6220-10</v>
          </cell>
          <cell r="X420">
            <v>729</v>
          </cell>
        </row>
        <row r="421">
          <cell r="A421" t="str">
            <v>440-6190-10</v>
          </cell>
          <cell r="B421">
            <v>144.44</v>
          </cell>
          <cell r="C421" t="str">
            <v>420-6020-10</v>
          </cell>
          <cell r="D421">
            <v>18027.2</v>
          </cell>
          <cell r="E421" t="str">
            <v>420-6170-10</v>
          </cell>
          <cell r="F421">
            <v>1695.69</v>
          </cell>
          <cell r="G421" t="str">
            <v>420-6050-10</v>
          </cell>
          <cell r="H421">
            <v>6573.95</v>
          </cell>
          <cell r="I421" t="str">
            <v>420-6170-10</v>
          </cell>
          <cell r="J421">
            <v>1547.4</v>
          </cell>
          <cell r="K421" t="str">
            <v>440-6070-10</v>
          </cell>
          <cell r="L421">
            <v>47.29</v>
          </cell>
          <cell r="M421" t="str">
            <v>420-6190-10</v>
          </cell>
          <cell r="N421">
            <v>328.46</v>
          </cell>
          <cell r="O421" t="str">
            <v>440-6190-10</v>
          </cell>
          <cell r="P421">
            <v>151.33000000000001</v>
          </cell>
          <cell r="Q421" t="str">
            <v>420-6020-10</v>
          </cell>
          <cell r="R421">
            <v>25307.64</v>
          </cell>
          <cell r="S421" t="str">
            <v>420-6620-10</v>
          </cell>
          <cell r="T421">
            <v>241.47</v>
          </cell>
          <cell r="U421" t="str">
            <v>440-6190-10</v>
          </cell>
          <cell r="V421">
            <v>155.09</v>
          </cell>
          <cell r="W421" t="str">
            <v>320-6700-10</v>
          </cell>
          <cell r="X421">
            <v>60.61</v>
          </cell>
        </row>
        <row r="422">
          <cell r="A422" t="str">
            <v>440-6200-10</v>
          </cell>
          <cell r="B422">
            <v>665.9</v>
          </cell>
          <cell r="C422" t="str">
            <v>420-6050-10</v>
          </cell>
          <cell r="D422">
            <v>5843.52</v>
          </cell>
          <cell r="E422" t="str">
            <v>420-6180-10</v>
          </cell>
          <cell r="F422">
            <v>479.42</v>
          </cell>
          <cell r="G422" t="str">
            <v>420-6070-10</v>
          </cell>
          <cell r="H422">
            <v>354.91</v>
          </cell>
          <cell r="I422" t="str">
            <v>420-6180-10</v>
          </cell>
          <cell r="J422">
            <v>543.54</v>
          </cell>
          <cell r="K422" t="str">
            <v>440-6120-10</v>
          </cell>
          <cell r="L422">
            <v>842.69</v>
          </cell>
          <cell r="M422" t="str">
            <v>420-6200-10</v>
          </cell>
          <cell r="N422">
            <v>1492.59</v>
          </cell>
          <cell r="O422" t="str">
            <v>440-6200-10</v>
          </cell>
          <cell r="P422">
            <v>697.68</v>
          </cell>
          <cell r="Q422" t="str">
            <v>420-6040-10</v>
          </cell>
          <cell r="R422">
            <v>1841.6</v>
          </cell>
          <cell r="S422" t="str">
            <v>420-6670-10</v>
          </cell>
          <cell r="T422">
            <v>2009</v>
          </cell>
          <cell r="U422" t="str">
            <v>440-6200-10</v>
          </cell>
          <cell r="V422">
            <v>-12.84</v>
          </cell>
          <cell r="W422" t="str">
            <v>330-6010-10</v>
          </cell>
          <cell r="X422">
            <v>12604.82</v>
          </cell>
        </row>
        <row r="423">
          <cell r="A423" t="str">
            <v>440-6210-10</v>
          </cell>
          <cell r="B423">
            <v>306.27999999999997</v>
          </cell>
          <cell r="C423" t="str">
            <v>420-6070-10</v>
          </cell>
          <cell r="D423">
            <v>1719.7</v>
          </cell>
          <cell r="E423" t="str">
            <v>420-6190-10</v>
          </cell>
          <cell r="F423">
            <v>248.3</v>
          </cell>
          <cell r="G423" t="str">
            <v>420-6120-10</v>
          </cell>
          <cell r="H423">
            <v>2809.19</v>
          </cell>
          <cell r="I423" t="str">
            <v>420-6190-10</v>
          </cell>
          <cell r="J423">
            <v>281.51</v>
          </cell>
          <cell r="K423" t="str">
            <v>440-6170-10</v>
          </cell>
          <cell r="L423">
            <v>1058.18</v>
          </cell>
          <cell r="M423" t="str">
            <v>420-6210-10</v>
          </cell>
          <cell r="N423">
            <v>711.88</v>
          </cell>
          <cell r="O423" t="str">
            <v>440-6210-10</v>
          </cell>
          <cell r="P423">
            <v>297.69</v>
          </cell>
          <cell r="Q423" t="str">
            <v>420-6070-10</v>
          </cell>
          <cell r="R423">
            <v>1559.93</v>
          </cell>
          <cell r="S423" t="str">
            <v>440-6020-10</v>
          </cell>
          <cell r="T423">
            <v>13994.67</v>
          </cell>
          <cell r="U423" t="str">
            <v>440-6220-10</v>
          </cell>
          <cell r="V423">
            <v>1795</v>
          </cell>
          <cell r="W423" t="str">
            <v>330-6050-10</v>
          </cell>
          <cell r="X423">
            <v>1790</v>
          </cell>
        </row>
        <row r="424">
          <cell r="A424" t="str">
            <v>440-6220-10</v>
          </cell>
          <cell r="B424">
            <v>899</v>
          </cell>
          <cell r="C424" t="str">
            <v>420-6120-10</v>
          </cell>
          <cell r="D424">
            <v>1341.67</v>
          </cell>
          <cell r="E424" t="str">
            <v>420-6200-10</v>
          </cell>
          <cell r="F424">
            <v>1140.28</v>
          </cell>
          <cell r="G424" t="str">
            <v>420-6122-10</v>
          </cell>
          <cell r="H424">
            <v>313.56</v>
          </cell>
          <cell r="I424" t="str">
            <v>420-6200-10</v>
          </cell>
          <cell r="J424">
            <v>1275.1400000000001</v>
          </cell>
          <cell r="K424" t="str">
            <v>440-6180-10</v>
          </cell>
          <cell r="L424">
            <v>292.20999999999998</v>
          </cell>
          <cell r="M424" t="str">
            <v>420-6220-10</v>
          </cell>
          <cell r="N424">
            <v>1333</v>
          </cell>
          <cell r="O424" t="str">
            <v>440-6220-10</v>
          </cell>
          <cell r="P424">
            <v>1280</v>
          </cell>
          <cell r="Q424" t="str">
            <v>420-6120-10</v>
          </cell>
          <cell r="R424">
            <v>700.11</v>
          </cell>
          <cell r="S424" t="str">
            <v>440-6050-10</v>
          </cell>
          <cell r="T424">
            <v>4748.22</v>
          </cell>
          <cell r="U424" t="str">
            <v>440-6330-10</v>
          </cell>
          <cell r="V424">
            <v>159.29</v>
          </cell>
          <cell r="W424" t="str">
            <v>330-6070-10</v>
          </cell>
          <cell r="X424">
            <v>728.17</v>
          </cell>
        </row>
        <row r="425">
          <cell r="A425" t="str">
            <v>440-6650-10</v>
          </cell>
          <cell r="B425">
            <v>672.84</v>
          </cell>
          <cell r="C425" t="str">
            <v>420-6122-10</v>
          </cell>
          <cell r="D425">
            <v>133.43</v>
          </cell>
          <cell r="E425" t="str">
            <v>420-6210-10</v>
          </cell>
          <cell r="F425">
            <v>526.55999999999995</v>
          </cell>
          <cell r="G425" t="str">
            <v>420-6145-10</v>
          </cell>
          <cell r="H425">
            <v>-64.489999999999995</v>
          </cell>
          <cell r="I425" t="str">
            <v>420-6210-10</v>
          </cell>
          <cell r="J425">
            <v>612.26</v>
          </cell>
          <cell r="K425" t="str">
            <v>440-6190-10</v>
          </cell>
          <cell r="L425">
            <v>151.35</v>
          </cell>
          <cell r="M425" t="str">
            <v>420-6310-10</v>
          </cell>
          <cell r="N425">
            <v>420.06</v>
          </cell>
          <cell r="O425" t="str">
            <v>440-6650-10</v>
          </cell>
          <cell r="P425">
            <v>672.84</v>
          </cell>
          <cell r="Q425" t="str">
            <v>420-6122-10</v>
          </cell>
          <cell r="R425">
            <v>124.73</v>
          </cell>
          <cell r="S425" t="str">
            <v>440-6070-10</v>
          </cell>
          <cell r="T425">
            <v>1121.6600000000001</v>
          </cell>
          <cell r="U425" t="str">
            <v>440-6650-10</v>
          </cell>
          <cell r="V425">
            <v>647.20000000000005</v>
          </cell>
          <cell r="W425" t="str">
            <v>330-6170-10</v>
          </cell>
          <cell r="X425">
            <v>1072.8900000000001</v>
          </cell>
        </row>
        <row r="426">
          <cell r="A426" t="str">
            <v>440-6770-10</v>
          </cell>
          <cell r="B426">
            <v>3525.12</v>
          </cell>
          <cell r="C426" t="str">
            <v>420-6170-10</v>
          </cell>
          <cell r="D426">
            <v>1459.4</v>
          </cell>
          <cell r="E426" t="str">
            <v>420-6220-10</v>
          </cell>
          <cell r="F426">
            <v>2026</v>
          </cell>
          <cell r="G426" t="str">
            <v>420-6170-10</v>
          </cell>
          <cell r="H426">
            <v>1644.42</v>
          </cell>
          <cell r="I426" t="str">
            <v>420-6220-10</v>
          </cell>
          <cell r="J426">
            <v>1985</v>
          </cell>
          <cell r="K426" t="str">
            <v>440-6200-10</v>
          </cell>
          <cell r="L426">
            <v>697.81</v>
          </cell>
          <cell r="M426" t="str">
            <v>440-6020-10</v>
          </cell>
          <cell r="N426">
            <v>9926.3700000000008</v>
          </cell>
          <cell r="O426" t="str">
            <v>440-6700-10</v>
          </cell>
          <cell r="P426">
            <v>38.5</v>
          </cell>
          <cell r="Q426" t="str">
            <v>420-6170-10</v>
          </cell>
          <cell r="R426">
            <v>1897.58</v>
          </cell>
          <cell r="S426" t="str">
            <v>440-6120-10</v>
          </cell>
          <cell r="T426">
            <v>1881.03</v>
          </cell>
          <cell r="U426" t="str">
            <v>440-6700-10</v>
          </cell>
          <cell r="V426">
            <v>34.14</v>
          </cell>
          <cell r="W426" t="str">
            <v>330-6180-10</v>
          </cell>
          <cell r="X426">
            <v>259.99</v>
          </cell>
        </row>
        <row r="427">
          <cell r="A427" t="str">
            <v>440-6790-10</v>
          </cell>
          <cell r="B427">
            <v>269.10000000000002</v>
          </cell>
          <cell r="C427" t="str">
            <v>420-6180-10</v>
          </cell>
          <cell r="D427">
            <v>413.85</v>
          </cell>
          <cell r="E427" t="str">
            <v>420-6670-10</v>
          </cell>
          <cell r="F427">
            <v>2009</v>
          </cell>
          <cell r="G427" t="str">
            <v>420-6180-10</v>
          </cell>
          <cell r="H427">
            <v>463.1</v>
          </cell>
          <cell r="I427" t="str">
            <v>420-6620-10</v>
          </cell>
          <cell r="J427">
            <v>249.73</v>
          </cell>
          <cell r="K427" t="str">
            <v>440-6210-10</v>
          </cell>
          <cell r="L427">
            <v>320.94</v>
          </cell>
          <cell r="M427" t="str">
            <v>440-6030-10</v>
          </cell>
          <cell r="N427">
            <v>1011.04</v>
          </cell>
          <cell r="O427" t="str">
            <v>440-6770-10</v>
          </cell>
          <cell r="P427">
            <v>2316.13</v>
          </cell>
          <cell r="Q427" t="str">
            <v>420-6180-10</v>
          </cell>
          <cell r="R427">
            <v>575.91999999999996</v>
          </cell>
          <cell r="S427" t="str">
            <v>440-6170-10</v>
          </cell>
          <cell r="T427">
            <v>1211.1300000000001</v>
          </cell>
          <cell r="U427" t="str">
            <v>440-6770-10</v>
          </cell>
          <cell r="V427">
            <v>2454.0300000000002</v>
          </cell>
          <cell r="W427" t="str">
            <v>330-6190-10</v>
          </cell>
          <cell r="X427">
            <v>135.82</v>
          </cell>
        </row>
        <row r="428">
          <cell r="A428" t="str">
            <v>440-6810-10</v>
          </cell>
          <cell r="B428">
            <v>40375</v>
          </cell>
          <cell r="C428" t="str">
            <v>420-6190-10</v>
          </cell>
          <cell r="D428">
            <v>214.33</v>
          </cell>
          <cell r="E428" t="str">
            <v>440-6020-10</v>
          </cell>
          <cell r="F428">
            <v>13254.88</v>
          </cell>
          <cell r="G428" t="str">
            <v>420-6190-10</v>
          </cell>
          <cell r="H428">
            <v>239.84</v>
          </cell>
          <cell r="I428" t="str">
            <v>420-6670-10</v>
          </cell>
          <cell r="J428">
            <v>2684</v>
          </cell>
          <cell r="K428" t="str">
            <v>440-6220-10</v>
          </cell>
          <cell r="L428">
            <v>1850</v>
          </cell>
          <cell r="M428" t="str">
            <v>440-6050-10</v>
          </cell>
          <cell r="N428">
            <v>2794.01</v>
          </cell>
          <cell r="O428" t="str">
            <v>440-6790-10</v>
          </cell>
          <cell r="P428">
            <v>254.9</v>
          </cell>
          <cell r="Q428" t="str">
            <v>420-6190-10</v>
          </cell>
          <cell r="R428">
            <v>298.27999999999997</v>
          </cell>
          <cell r="S428" t="str">
            <v>440-6180-10</v>
          </cell>
          <cell r="T428">
            <v>336.29</v>
          </cell>
          <cell r="U428" t="str">
            <v>440-6790-10</v>
          </cell>
          <cell r="V428">
            <v>124.1</v>
          </cell>
          <cell r="W428" t="str">
            <v>330-6200-10</v>
          </cell>
          <cell r="X428">
            <v>327.26</v>
          </cell>
        </row>
        <row r="429">
          <cell r="A429" t="str">
            <v>450-6020-10</v>
          </cell>
          <cell r="B429">
            <v>4852.3599999999997</v>
          </cell>
          <cell r="C429" t="str">
            <v>420-6200-10</v>
          </cell>
          <cell r="D429">
            <v>983.83</v>
          </cell>
          <cell r="E429" t="str">
            <v>440-6050-10</v>
          </cell>
          <cell r="F429">
            <v>4505.78</v>
          </cell>
          <cell r="G429" t="str">
            <v>420-6200-10</v>
          </cell>
          <cell r="H429">
            <v>1102.1500000000001</v>
          </cell>
          <cell r="I429" t="str">
            <v>440-6020-10</v>
          </cell>
          <cell r="J429">
            <v>13876.43</v>
          </cell>
          <cell r="K429" t="str">
            <v>440-6490-10</v>
          </cell>
          <cell r="L429">
            <v>259.2</v>
          </cell>
          <cell r="M429" t="str">
            <v>440-6070-10</v>
          </cell>
          <cell r="N429">
            <v>5068.29</v>
          </cell>
          <cell r="O429" t="str">
            <v>440-6810-10</v>
          </cell>
          <cell r="P429">
            <v>40375</v>
          </cell>
          <cell r="Q429" t="str">
            <v>420-6200-10</v>
          </cell>
          <cell r="R429">
            <v>1363.3</v>
          </cell>
          <cell r="S429" t="str">
            <v>440-6190-10</v>
          </cell>
          <cell r="T429">
            <v>174.18</v>
          </cell>
          <cell r="U429" t="str">
            <v>440-6810-10</v>
          </cell>
          <cell r="V429">
            <v>40375</v>
          </cell>
          <cell r="W429" t="str">
            <v>330-6210-10</v>
          </cell>
          <cell r="X429">
            <v>101.72</v>
          </cell>
        </row>
        <row r="430">
          <cell r="A430" t="str">
            <v>450-6050-10</v>
          </cell>
          <cell r="B430">
            <v>35557.14</v>
          </cell>
          <cell r="C430" t="str">
            <v>420-6210-10</v>
          </cell>
          <cell r="D430">
            <v>454.53</v>
          </cell>
          <cell r="E430" t="str">
            <v>440-6070-10</v>
          </cell>
          <cell r="F430">
            <v>1510</v>
          </cell>
          <cell r="G430" t="str">
            <v>420-6210-10</v>
          </cell>
          <cell r="H430">
            <v>508.62</v>
          </cell>
          <cell r="I430" t="str">
            <v>440-6050-10</v>
          </cell>
          <cell r="J430">
            <v>11458.59</v>
          </cell>
          <cell r="K430" t="str">
            <v>440-6650-10</v>
          </cell>
          <cell r="L430">
            <v>640.79999999999995</v>
          </cell>
          <cell r="M430" t="str">
            <v>440-6120-10</v>
          </cell>
          <cell r="N430">
            <v>-177.41</v>
          </cell>
          <cell r="O430" t="str">
            <v>440-6903-10</v>
          </cell>
          <cell r="P430">
            <v>1011.04</v>
          </cell>
          <cell r="Q430" t="str">
            <v>420-6210-10</v>
          </cell>
          <cell r="R430">
            <v>608.6</v>
          </cell>
          <cell r="S430" t="str">
            <v>440-6200-10</v>
          </cell>
          <cell r="T430">
            <v>200.63</v>
          </cell>
          <cell r="U430" t="str">
            <v>450-6020-10</v>
          </cell>
          <cell r="V430">
            <v>5190.3599999999997</v>
          </cell>
          <cell r="W430" t="str">
            <v>330-6220-10</v>
          </cell>
          <cell r="X430">
            <v>167</v>
          </cell>
        </row>
        <row r="431">
          <cell r="A431" t="str">
            <v>450-6070-10</v>
          </cell>
          <cell r="B431">
            <v>24.32</v>
          </cell>
          <cell r="C431" t="str">
            <v>420-6220-10</v>
          </cell>
          <cell r="D431">
            <v>748</v>
          </cell>
          <cell r="E431" t="str">
            <v>440-6120-10</v>
          </cell>
          <cell r="F431">
            <v>729.5</v>
          </cell>
          <cell r="G431" t="str">
            <v>420-6220-10</v>
          </cell>
          <cell r="H431">
            <v>1666</v>
          </cell>
          <cell r="I431" t="str">
            <v>440-6070-10</v>
          </cell>
          <cell r="J431">
            <v>389.07</v>
          </cell>
          <cell r="K431" t="str">
            <v>440-6700-10</v>
          </cell>
          <cell r="L431">
            <v>74.959999999999994</v>
          </cell>
          <cell r="M431" t="str">
            <v>440-6122-10</v>
          </cell>
          <cell r="N431">
            <v>221.76</v>
          </cell>
          <cell r="O431" t="str">
            <v>450-6020-10</v>
          </cell>
          <cell r="P431">
            <v>2449.9</v>
          </cell>
          <cell r="Q431" t="str">
            <v>420-6220-10</v>
          </cell>
          <cell r="R431">
            <v>1549</v>
          </cell>
          <cell r="S431" t="str">
            <v>440-6210-10</v>
          </cell>
          <cell r="T431">
            <v>-23.34</v>
          </cell>
          <cell r="U431" t="str">
            <v>450-6050-10</v>
          </cell>
          <cell r="V431">
            <v>36283.17</v>
          </cell>
          <cell r="W431" t="str">
            <v>330-6320-10</v>
          </cell>
          <cell r="X431">
            <v>80</v>
          </cell>
        </row>
        <row r="432">
          <cell r="A432" t="str">
            <v>450-6170-10</v>
          </cell>
          <cell r="B432">
            <v>346.92</v>
          </cell>
          <cell r="C432" t="str">
            <v>420-6670-10</v>
          </cell>
          <cell r="D432">
            <v>3348.33</v>
          </cell>
          <cell r="E432" t="str">
            <v>440-6122-10</v>
          </cell>
          <cell r="F432">
            <v>234.23</v>
          </cell>
          <cell r="G432" t="str">
            <v>420-6670-10</v>
          </cell>
          <cell r="H432">
            <v>2009</v>
          </cell>
          <cell r="I432" t="str">
            <v>440-6170-10</v>
          </cell>
          <cell r="J432">
            <v>1006.32</v>
          </cell>
          <cell r="K432" t="str">
            <v>440-6770-10</v>
          </cell>
          <cell r="L432">
            <v>2279.71</v>
          </cell>
          <cell r="M432" t="str">
            <v>440-6170-10</v>
          </cell>
          <cell r="N432">
            <v>1063.3800000000001</v>
          </cell>
          <cell r="O432" t="str">
            <v>450-6050-10</v>
          </cell>
          <cell r="P432">
            <v>36096.769999999997</v>
          </cell>
          <cell r="Q432" t="str">
            <v>420-6620-10</v>
          </cell>
          <cell r="R432">
            <v>42.25</v>
          </cell>
          <cell r="S432" t="str">
            <v>440-6220-10</v>
          </cell>
          <cell r="T432">
            <v>1181</v>
          </cell>
          <cell r="U432" t="str">
            <v>450-6070-10</v>
          </cell>
          <cell r="V432">
            <v>211.58</v>
          </cell>
          <cell r="W432" t="str">
            <v>330-6463-10</v>
          </cell>
          <cell r="X432">
            <v>261</v>
          </cell>
        </row>
        <row r="433">
          <cell r="A433" t="str">
            <v>450-6180-10</v>
          </cell>
          <cell r="B433">
            <v>96.39</v>
          </cell>
          <cell r="C433" t="str">
            <v>440-6020-10</v>
          </cell>
          <cell r="D433">
            <v>11459.9</v>
          </cell>
          <cell r="E433" t="str">
            <v>440-6170-10</v>
          </cell>
          <cell r="F433">
            <v>1112.3</v>
          </cell>
          <cell r="G433" t="str">
            <v>440-6020-10</v>
          </cell>
          <cell r="H433">
            <v>14648.35</v>
          </cell>
          <cell r="I433" t="str">
            <v>440-6180-10</v>
          </cell>
          <cell r="J433">
            <v>278.18</v>
          </cell>
          <cell r="K433" t="str">
            <v>440-6790-10</v>
          </cell>
          <cell r="L433">
            <v>294.85000000000002</v>
          </cell>
          <cell r="M433" t="str">
            <v>440-6180-10</v>
          </cell>
          <cell r="N433">
            <v>293.25</v>
          </cell>
          <cell r="O433" t="str">
            <v>450-6070-10</v>
          </cell>
          <cell r="P433">
            <v>2917.98</v>
          </cell>
          <cell r="Q433" t="str">
            <v>420-6670-10</v>
          </cell>
          <cell r="R433">
            <v>2009</v>
          </cell>
          <cell r="S433" t="str">
            <v>440-6650-10</v>
          </cell>
          <cell r="T433">
            <v>679.56</v>
          </cell>
          <cell r="U433" t="str">
            <v>450-6120-10</v>
          </cell>
          <cell r="V433">
            <v>-107.44</v>
          </cell>
          <cell r="W433" t="str">
            <v>330-6660-10</v>
          </cell>
          <cell r="X433">
            <v>2190</v>
          </cell>
        </row>
        <row r="434">
          <cell r="A434" t="str">
            <v>450-6190-10</v>
          </cell>
          <cell r="B434">
            <v>49.93</v>
          </cell>
          <cell r="C434" t="str">
            <v>440-6050-10</v>
          </cell>
          <cell r="D434">
            <v>3108.04</v>
          </cell>
          <cell r="E434" t="str">
            <v>440-6180-10</v>
          </cell>
          <cell r="F434">
            <v>306.7</v>
          </cell>
          <cell r="G434" t="str">
            <v>440-6070-10</v>
          </cell>
          <cell r="H434">
            <v>393.64</v>
          </cell>
          <cell r="I434" t="str">
            <v>440-6190-10</v>
          </cell>
          <cell r="J434">
            <v>144.08000000000001</v>
          </cell>
          <cell r="K434" t="str">
            <v>440-6810-10</v>
          </cell>
          <cell r="L434">
            <v>40375</v>
          </cell>
          <cell r="M434" t="str">
            <v>440-6190-10</v>
          </cell>
          <cell r="N434">
            <v>151.9</v>
          </cell>
          <cell r="O434" t="str">
            <v>450-6170-10</v>
          </cell>
          <cell r="P434">
            <v>388.88</v>
          </cell>
          <cell r="Q434" t="str">
            <v>440-6020-10</v>
          </cell>
          <cell r="R434">
            <v>13444.79</v>
          </cell>
          <cell r="S434" t="str">
            <v>440-6700-10</v>
          </cell>
          <cell r="T434">
            <v>39</v>
          </cell>
          <cell r="U434" t="str">
            <v>450-6170-10</v>
          </cell>
          <cell r="V434">
            <v>381.75</v>
          </cell>
          <cell r="W434" t="str">
            <v>330-6700-10</v>
          </cell>
          <cell r="X434">
            <v>73.3</v>
          </cell>
        </row>
        <row r="435">
          <cell r="A435" t="str">
            <v>450-6200-10</v>
          </cell>
          <cell r="B435">
            <v>230.73</v>
          </cell>
          <cell r="C435" t="str">
            <v>440-6070-10</v>
          </cell>
          <cell r="D435">
            <v>1995.84</v>
          </cell>
          <cell r="E435" t="str">
            <v>440-6190-10</v>
          </cell>
          <cell r="F435">
            <v>158.85</v>
          </cell>
          <cell r="G435" t="str">
            <v>440-6122-10</v>
          </cell>
          <cell r="H435">
            <v>-54.05</v>
          </cell>
          <cell r="I435" t="str">
            <v>440-6200-10</v>
          </cell>
          <cell r="J435">
            <v>664.15</v>
          </cell>
          <cell r="K435" t="str">
            <v>450-6020-10</v>
          </cell>
          <cell r="L435">
            <v>4612.07</v>
          </cell>
          <cell r="M435" t="str">
            <v>440-6200-10</v>
          </cell>
          <cell r="N435">
            <v>700.45</v>
          </cell>
          <cell r="O435" t="str">
            <v>450-6180-10</v>
          </cell>
          <cell r="P435">
            <v>104.67</v>
          </cell>
          <cell r="Q435" t="str">
            <v>440-6050-10</v>
          </cell>
          <cell r="R435">
            <v>3048.72</v>
          </cell>
          <cell r="S435" t="str">
            <v>440-6770-10</v>
          </cell>
          <cell r="T435">
            <v>2275.2399999999998</v>
          </cell>
          <cell r="U435" t="str">
            <v>450-6180-10</v>
          </cell>
          <cell r="V435">
            <v>103.24</v>
          </cell>
          <cell r="W435" t="str">
            <v>330-6905-10</v>
          </cell>
          <cell r="X435">
            <v>-632</v>
          </cell>
        </row>
        <row r="436">
          <cell r="A436" t="str">
            <v>450-6210-10</v>
          </cell>
          <cell r="B436">
            <v>105.88</v>
          </cell>
          <cell r="C436" t="str">
            <v>440-6122-10</v>
          </cell>
          <cell r="D436">
            <v>214.96</v>
          </cell>
          <cell r="E436" t="str">
            <v>440-6200-10</v>
          </cell>
          <cell r="F436">
            <v>732.59</v>
          </cell>
          <cell r="G436" t="str">
            <v>440-6170-10</v>
          </cell>
          <cell r="H436">
            <v>1058.42</v>
          </cell>
          <cell r="I436" t="str">
            <v>440-6210-10</v>
          </cell>
          <cell r="J436">
            <v>305.52</v>
          </cell>
          <cell r="K436" t="str">
            <v>450-6050-10</v>
          </cell>
          <cell r="L436">
            <v>43394.3</v>
          </cell>
          <cell r="M436" t="str">
            <v>440-6210-10</v>
          </cell>
          <cell r="N436">
            <v>322.08</v>
          </cell>
          <cell r="O436" t="str">
            <v>450-6190-10</v>
          </cell>
          <cell r="P436">
            <v>54.21</v>
          </cell>
          <cell r="Q436" t="str">
            <v>440-6070-10</v>
          </cell>
          <cell r="R436">
            <v>929.67</v>
          </cell>
          <cell r="S436" t="str">
            <v>440-6790-10</v>
          </cell>
          <cell r="T436">
            <v>195.5</v>
          </cell>
          <cell r="U436" t="str">
            <v>450-6190-10</v>
          </cell>
          <cell r="V436">
            <v>53.48</v>
          </cell>
          <cell r="W436" t="str">
            <v>390-6010-10</v>
          </cell>
          <cell r="X436">
            <v>4922.74</v>
          </cell>
        </row>
        <row r="437">
          <cell r="A437" t="str">
            <v>450-6220-10</v>
          </cell>
          <cell r="B437">
            <v>197</v>
          </cell>
          <cell r="C437" t="str">
            <v>440-6170-10</v>
          </cell>
          <cell r="D437">
            <v>966.6</v>
          </cell>
          <cell r="E437" t="str">
            <v>440-6210-10</v>
          </cell>
          <cell r="F437">
            <v>336.85</v>
          </cell>
          <cell r="G437" t="str">
            <v>440-6180-10</v>
          </cell>
          <cell r="H437">
            <v>292.26</v>
          </cell>
          <cell r="I437" t="str">
            <v>440-6220-10</v>
          </cell>
          <cell r="J437">
            <v>1518</v>
          </cell>
          <cell r="K437" t="str">
            <v>450-6070-10</v>
          </cell>
          <cell r="L437">
            <v>388.66</v>
          </cell>
          <cell r="M437" t="str">
            <v>440-6220-10</v>
          </cell>
          <cell r="N437">
            <v>1019</v>
          </cell>
          <cell r="O437" t="str">
            <v>450-6200-10</v>
          </cell>
          <cell r="P437">
            <v>251.05</v>
          </cell>
          <cell r="Q437" t="str">
            <v>440-6120-10</v>
          </cell>
          <cell r="R437">
            <v>-8.32</v>
          </cell>
          <cell r="S437" t="str">
            <v>440-6810-10</v>
          </cell>
          <cell r="T437">
            <v>40375</v>
          </cell>
          <cell r="U437" t="str">
            <v>450-6220-10</v>
          </cell>
          <cell r="V437">
            <v>393</v>
          </cell>
          <cell r="W437" t="str">
            <v>390-6030-10</v>
          </cell>
          <cell r="X437">
            <v>-856.13</v>
          </cell>
        </row>
        <row r="438">
          <cell r="A438" t="str">
            <v>450-6342-10</v>
          </cell>
          <cell r="B438">
            <v>1397.13</v>
          </cell>
          <cell r="C438" t="str">
            <v>440-6180-10</v>
          </cell>
          <cell r="D438">
            <v>266.58</v>
          </cell>
          <cell r="E438" t="str">
            <v>440-6220-10</v>
          </cell>
          <cell r="F438">
            <v>1550</v>
          </cell>
          <cell r="G438" t="str">
            <v>440-6190-10</v>
          </cell>
          <cell r="H438">
            <v>151.38999999999999</v>
          </cell>
          <cell r="I438" t="str">
            <v>440-6650-10</v>
          </cell>
          <cell r="J438">
            <v>640.79999999999995</v>
          </cell>
          <cell r="K438" t="str">
            <v>450-6120-10</v>
          </cell>
          <cell r="L438">
            <v>135.85</v>
          </cell>
          <cell r="M438" t="str">
            <v>440-6330-10</v>
          </cell>
          <cell r="N438">
            <v>152.99</v>
          </cell>
          <cell r="O438" t="str">
            <v>450-6210-10</v>
          </cell>
          <cell r="P438">
            <v>100.3</v>
          </cell>
          <cell r="Q438" t="str">
            <v>440-6122-10</v>
          </cell>
          <cell r="R438">
            <v>429.93</v>
          </cell>
          <cell r="S438" t="str">
            <v>450-6020-10</v>
          </cell>
          <cell r="T438">
            <v>5465.11</v>
          </cell>
          <cell r="U438" t="str">
            <v>450-6320-10</v>
          </cell>
          <cell r="V438">
            <v>638.36</v>
          </cell>
          <cell r="W438" t="str">
            <v>390-6170-10</v>
          </cell>
          <cell r="X438">
            <v>387.55</v>
          </cell>
        </row>
        <row r="439">
          <cell r="A439" t="str">
            <v>450-6680-10</v>
          </cell>
          <cell r="B439">
            <v>31824.9</v>
          </cell>
          <cell r="C439" t="str">
            <v>440-6190-10</v>
          </cell>
          <cell r="D439">
            <v>138.08000000000001</v>
          </cell>
          <cell r="E439" t="str">
            <v>440-6460-10</v>
          </cell>
          <cell r="F439">
            <v>100</v>
          </cell>
          <cell r="G439" t="str">
            <v>440-6200-10</v>
          </cell>
          <cell r="H439">
            <v>697.93</v>
          </cell>
          <cell r="I439" t="str">
            <v>440-6700-10</v>
          </cell>
          <cell r="J439">
            <v>74.959999999999994</v>
          </cell>
          <cell r="K439" t="str">
            <v>450-6170-10</v>
          </cell>
          <cell r="L439">
            <v>366.44</v>
          </cell>
          <cell r="M439" t="str">
            <v>440-6650-10</v>
          </cell>
          <cell r="N439">
            <v>704.88</v>
          </cell>
          <cell r="O439" t="str">
            <v>450-6220-10</v>
          </cell>
          <cell r="P439">
            <v>280</v>
          </cell>
          <cell r="Q439" t="str">
            <v>440-6170-10</v>
          </cell>
          <cell r="R439">
            <v>1060.6600000000001</v>
          </cell>
          <cell r="S439" t="str">
            <v>450-6050-10</v>
          </cell>
          <cell r="T439">
            <v>36384.019999999997</v>
          </cell>
          <cell r="U439" t="str">
            <v>450-6342-10</v>
          </cell>
          <cell r="V439">
            <v>3148.9</v>
          </cell>
          <cell r="W439" t="str">
            <v>390-6180-10</v>
          </cell>
          <cell r="X439">
            <v>79.3</v>
          </cell>
        </row>
        <row r="440">
          <cell r="A440" t="str">
            <v>450-6690-10</v>
          </cell>
          <cell r="B440">
            <v>13112.91</v>
          </cell>
          <cell r="C440" t="str">
            <v>440-6200-10</v>
          </cell>
          <cell r="D440">
            <v>636.72</v>
          </cell>
          <cell r="E440" t="str">
            <v>440-6650-10</v>
          </cell>
          <cell r="F440">
            <v>608.75</v>
          </cell>
          <cell r="G440" t="str">
            <v>440-6210-10</v>
          </cell>
          <cell r="H440">
            <v>321</v>
          </cell>
          <cell r="I440" t="str">
            <v>440-6760-10</v>
          </cell>
          <cell r="J440">
            <v>1745.25</v>
          </cell>
          <cell r="K440" t="str">
            <v>450-6180-10</v>
          </cell>
          <cell r="L440">
            <v>100.16</v>
          </cell>
          <cell r="M440" t="str">
            <v>440-6700-10</v>
          </cell>
          <cell r="N440">
            <v>35.590000000000003</v>
          </cell>
          <cell r="O440" t="str">
            <v>450-6342-10</v>
          </cell>
          <cell r="P440">
            <v>3140.91</v>
          </cell>
          <cell r="Q440" t="str">
            <v>440-6180-10</v>
          </cell>
          <cell r="R440">
            <v>292.70999999999998</v>
          </cell>
          <cell r="S440" t="str">
            <v>450-6070-10</v>
          </cell>
          <cell r="T440">
            <v>124.8</v>
          </cell>
          <cell r="U440" t="str">
            <v>450-6680-10</v>
          </cell>
          <cell r="V440">
            <v>26124.68</v>
          </cell>
          <cell r="W440" t="str">
            <v>390-6190-10</v>
          </cell>
          <cell r="X440">
            <v>22.05</v>
          </cell>
        </row>
        <row r="441">
          <cell r="A441" t="str">
            <v>460-6010-10</v>
          </cell>
          <cell r="B441">
            <v>7433.53</v>
          </cell>
          <cell r="C441" t="str">
            <v>440-6210-10</v>
          </cell>
          <cell r="D441">
            <v>292.77999999999997</v>
          </cell>
          <cell r="E441" t="str">
            <v>440-6700-10</v>
          </cell>
          <cell r="F441">
            <v>74.92</v>
          </cell>
          <cell r="G441" t="str">
            <v>440-6220-10</v>
          </cell>
          <cell r="H441">
            <v>1275</v>
          </cell>
          <cell r="I441" t="str">
            <v>440-6770-10</v>
          </cell>
          <cell r="J441">
            <v>2351.25</v>
          </cell>
          <cell r="K441" t="str">
            <v>450-6190-10</v>
          </cell>
          <cell r="L441">
            <v>51.87</v>
          </cell>
          <cell r="M441" t="str">
            <v>440-6770-10</v>
          </cell>
          <cell r="N441">
            <v>2267.46</v>
          </cell>
          <cell r="O441" t="str">
            <v>450-6680-10</v>
          </cell>
          <cell r="P441">
            <v>27109.68</v>
          </cell>
          <cell r="Q441" t="str">
            <v>440-6190-10</v>
          </cell>
          <cell r="R441">
            <v>151.61000000000001</v>
          </cell>
          <cell r="S441" t="str">
            <v>450-6120-10</v>
          </cell>
          <cell r="T441">
            <v>571.58000000000004</v>
          </cell>
          <cell r="U441" t="str">
            <v>450-6690-10</v>
          </cell>
          <cell r="V441">
            <v>4679.1000000000004</v>
          </cell>
          <cell r="W441" t="str">
            <v>390-6200-10</v>
          </cell>
          <cell r="X441">
            <v>100.62</v>
          </cell>
        </row>
        <row r="442">
          <cell r="A442" t="str">
            <v>460-6120-10</v>
          </cell>
          <cell r="B442">
            <v>191.41</v>
          </cell>
          <cell r="C442" t="str">
            <v>440-6220-10</v>
          </cell>
          <cell r="D442">
            <v>572</v>
          </cell>
          <cell r="E442" t="str">
            <v>440-6770-10</v>
          </cell>
          <cell r="F442">
            <v>2259.31</v>
          </cell>
          <cell r="G442" t="str">
            <v>440-6650-10</v>
          </cell>
          <cell r="H442">
            <v>736.92</v>
          </cell>
          <cell r="I442" t="str">
            <v>440-6790-10</v>
          </cell>
          <cell r="J442">
            <v>193.75</v>
          </cell>
          <cell r="K442" t="str">
            <v>450-6200-10</v>
          </cell>
          <cell r="L442">
            <v>239.6</v>
          </cell>
          <cell r="M442" t="str">
            <v>440-6790-10</v>
          </cell>
          <cell r="N442">
            <v>322.8</v>
          </cell>
          <cell r="O442" t="str">
            <v>450-6690-10</v>
          </cell>
          <cell r="P442">
            <v>4650.4799999999996</v>
          </cell>
          <cell r="Q442" t="str">
            <v>440-6200-10</v>
          </cell>
          <cell r="R442">
            <v>523.53</v>
          </cell>
          <cell r="S442" t="str">
            <v>450-6170-10</v>
          </cell>
          <cell r="T442">
            <v>441.67</v>
          </cell>
          <cell r="U442" t="str">
            <v>450-6901-10</v>
          </cell>
          <cell r="V442">
            <v>0</v>
          </cell>
          <cell r="W442" t="str">
            <v>390-6210-10</v>
          </cell>
          <cell r="X442">
            <v>47.54</v>
          </cell>
        </row>
        <row r="443">
          <cell r="A443" t="str">
            <v>460-6145-10</v>
          </cell>
          <cell r="B443">
            <v>381.25</v>
          </cell>
          <cell r="C443" t="str">
            <v>440-6310-10</v>
          </cell>
          <cell r="D443">
            <v>37.799999999999997</v>
          </cell>
          <cell r="E443" t="str">
            <v>440-6790-10</v>
          </cell>
          <cell r="F443">
            <v>144.25</v>
          </cell>
          <cell r="G443" t="str">
            <v>440-6700-10</v>
          </cell>
          <cell r="H443">
            <v>75.33</v>
          </cell>
          <cell r="I443" t="str">
            <v>440-6810-10</v>
          </cell>
          <cell r="J443">
            <v>40375</v>
          </cell>
          <cell r="K443" t="str">
            <v>450-6210-10</v>
          </cell>
          <cell r="L443">
            <v>110.01</v>
          </cell>
          <cell r="M443" t="str">
            <v>440-6810-10</v>
          </cell>
          <cell r="N443">
            <v>40375</v>
          </cell>
          <cell r="O443" t="str">
            <v>450-6901-10</v>
          </cell>
          <cell r="P443">
            <v>0</v>
          </cell>
          <cell r="Q443" t="str">
            <v>440-6210-10</v>
          </cell>
          <cell r="R443">
            <v>164.81</v>
          </cell>
          <cell r="S443" t="str">
            <v>450-6180-10</v>
          </cell>
          <cell r="T443">
            <v>120.14</v>
          </cell>
          <cell r="U443" t="str">
            <v>450-6903-10</v>
          </cell>
          <cell r="V443">
            <v>1011.04</v>
          </cell>
          <cell r="W443" t="str">
            <v>390-6220-10</v>
          </cell>
          <cell r="X443">
            <v>393</v>
          </cell>
        </row>
        <row r="444">
          <cell r="A444" t="str">
            <v>460-6170-10</v>
          </cell>
          <cell r="B444">
            <v>650.21</v>
          </cell>
          <cell r="C444" t="str">
            <v>440-6650-10</v>
          </cell>
          <cell r="D444">
            <v>640.79999999999995</v>
          </cell>
          <cell r="E444" t="str">
            <v>440-6810-10</v>
          </cell>
          <cell r="F444">
            <v>40375</v>
          </cell>
          <cell r="G444" t="str">
            <v>440-6770-10</v>
          </cell>
          <cell r="H444">
            <v>2342.19</v>
          </cell>
          <cell r="I444" t="str">
            <v>450-6020-10</v>
          </cell>
          <cell r="J444">
            <v>4922.3500000000004</v>
          </cell>
          <cell r="K444" t="str">
            <v>450-6220-10</v>
          </cell>
          <cell r="L444">
            <v>405</v>
          </cell>
          <cell r="M444" t="str">
            <v>440-6903-10</v>
          </cell>
          <cell r="N444">
            <v>-1011.04</v>
          </cell>
          <cell r="O444" t="str">
            <v>450-6903-10</v>
          </cell>
          <cell r="P444">
            <v>-1011.04</v>
          </cell>
          <cell r="Q444" t="str">
            <v>440-6220-10</v>
          </cell>
          <cell r="R444">
            <v>1185</v>
          </cell>
          <cell r="S444" t="str">
            <v>450-6190-10</v>
          </cell>
          <cell r="T444">
            <v>62.22</v>
          </cell>
          <cell r="U444" t="str">
            <v>460-6010-10</v>
          </cell>
          <cell r="V444">
            <v>8021.94</v>
          </cell>
          <cell r="W444" t="str">
            <v>390-6901-10</v>
          </cell>
          <cell r="X444">
            <v>-31409.35</v>
          </cell>
        </row>
        <row r="445">
          <cell r="A445" t="str">
            <v>460-6180-10</v>
          </cell>
          <cell r="B445">
            <v>156.11000000000001</v>
          </cell>
          <cell r="C445" t="str">
            <v>440-6700-10</v>
          </cell>
          <cell r="D445">
            <v>112.86</v>
          </cell>
          <cell r="E445" t="str">
            <v>450-6020-10</v>
          </cell>
          <cell r="F445">
            <v>4387.92</v>
          </cell>
          <cell r="G445" t="str">
            <v>440-6790-10</v>
          </cell>
          <cell r="H445">
            <v>257.43</v>
          </cell>
          <cell r="I445" t="str">
            <v>450-6050-10</v>
          </cell>
          <cell r="J445">
            <v>34166.67</v>
          </cell>
          <cell r="K445" t="str">
            <v>450-6342-10</v>
          </cell>
          <cell r="L445">
            <v>12237.11</v>
          </cell>
          <cell r="M445" t="str">
            <v>450-6020-10</v>
          </cell>
          <cell r="N445">
            <v>5221.55</v>
          </cell>
          <cell r="O445" t="str">
            <v>460-6010-10</v>
          </cell>
          <cell r="P445">
            <v>8166.66</v>
          </cell>
          <cell r="Q445" t="str">
            <v>440-6650-10</v>
          </cell>
          <cell r="R445">
            <v>679.44</v>
          </cell>
          <cell r="S445" t="str">
            <v>450-6200-10</v>
          </cell>
          <cell r="T445">
            <v>-0.86</v>
          </cell>
          <cell r="U445" t="str">
            <v>460-6070-10</v>
          </cell>
          <cell r="V445">
            <v>332.62</v>
          </cell>
          <cell r="W445" t="str">
            <v>410-6310-10</v>
          </cell>
          <cell r="X445">
            <v>1152.71</v>
          </cell>
        </row>
        <row r="446">
          <cell r="A446" t="str">
            <v>460-6190-10</v>
          </cell>
          <cell r="B446">
            <v>80.87</v>
          </cell>
          <cell r="C446" t="str">
            <v>440-6770-10</v>
          </cell>
          <cell r="D446">
            <v>2379.11</v>
          </cell>
          <cell r="E446" t="str">
            <v>450-6050-10</v>
          </cell>
          <cell r="F446">
            <v>39491.129999999997</v>
          </cell>
          <cell r="G446" t="str">
            <v>440-6810-10</v>
          </cell>
          <cell r="H446">
            <v>40375</v>
          </cell>
          <cell r="I446" t="str">
            <v>450-6070-10</v>
          </cell>
          <cell r="J446">
            <v>194.8</v>
          </cell>
          <cell r="K446" t="str">
            <v>450-6680-10</v>
          </cell>
          <cell r="L446">
            <v>26119.42</v>
          </cell>
          <cell r="M446" t="str">
            <v>450-6050-10</v>
          </cell>
          <cell r="N446">
            <v>36287.870000000003</v>
          </cell>
          <cell r="O446" t="str">
            <v>460-6070-10</v>
          </cell>
          <cell r="P446">
            <v>430.45</v>
          </cell>
          <cell r="Q446" t="str">
            <v>440-6700-10</v>
          </cell>
          <cell r="R446">
            <v>38.24</v>
          </cell>
          <cell r="S446" t="str">
            <v>450-6220-10</v>
          </cell>
          <cell r="T446">
            <v>258</v>
          </cell>
          <cell r="U446" t="str">
            <v>460-6120-10</v>
          </cell>
          <cell r="V446">
            <v>242.55</v>
          </cell>
          <cell r="W446" t="str">
            <v>410-6680-10</v>
          </cell>
          <cell r="X446">
            <v>2.2799999999999998</v>
          </cell>
        </row>
        <row r="447">
          <cell r="A447" t="str">
            <v>460-6200-10</v>
          </cell>
          <cell r="B447">
            <v>382.3</v>
          </cell>
          <cell r="C447" t="str">
            <v>440-6790-10</v>
          </cell>
          <cell r="D447">
            <v>128.69999999999999</v>
          </cell>
          <cell r="E447" t="str">
            <v>450-6070-10</v>
          </cell>
          <cell r="F447">
            <v>1264.46</v>
          </cell>
          <cell r="G447" t="str">
            <v>450-6020-10</v>
          </cell>
          <cell r="H447">
            <v>5610.58</v>
          </cell>
          <cell r="I447" t="str">
            <v>450-6120-10</v>
          </cell>
          <cell r="J447">
            <v>-16.77</v>
          </cell>
          <cell r="K447" t="str">
            <v>450-6690-10</v>
          </cell>
          <cell r="L447">
            <v>9847.5300000000007</v>
          </cell>
          <cell r="M447" t="str">
            <v>450-6070-10</v>
          </cell>
          <cell r="N447">
            <v>389.21</v>
          </cell>
          <cell r="O447" t="str">
            <v>460-6170-10</v>
          </cell>
          <cell r="P447">
            <v>702.11</v>
          </cell>
          <cell r="Q447" t="str">
            <v>440-6770-10</v>
          </cell>
          <cell r="R447">
            <v>2478.06</v>
          </cell>
          <cell r="S447" t="str">
            <v>450-6342-10</v>
          </cell>
          <cell r="T447">
            <v>3151.79</v>
          </cell>
          <cell r="U447" t="str">
            <v>460-6170-10</v>
          </cell>
          <cell r="V447">
            <v>702.11</v>
          </cell>
          <cell r="W447" t="str">
            <v>410-6900-10</v>
          </cell>
          <cell r="X447">
            <v>833.37</v>
          </cell>
        </row>
        <row r="448">
          <cell r="A448" t="str">
            <v>460-6210-10</v>
          </cell>
          <cell r="B448">
            <v>171.49</v>
          </cell>
          <cell r="C448" t="str">
            <v>440-6810-10</v>
          </cell>
          <cell r="D448">
            <v>40375</v>
          </cell>
          <cell r="E448" t="str">
            <v>450-6170-10</v>
          </cell>
          <cell r="F448">
            <v>410.49</v>
          </cell>
          <cell r="G448" t="str">
            <v>450-6050-10</v>
          </cell>
          <cell r="H448">
            <v>37385.440000000002</v>
          </cell>
          <cell r="I448" t="str">
            <v>450-6170-10</v>
          </cell>
          <cell r="J448">
            <v>368.93</v>
          </cell>
          <cell r="K448" t="str">
            <v>450-6901-10</v>
          </cell>
          <cell r="L448">
            <v>0</v>
          </cell>
          <cell r="M448" t="str">
            <v>450-6120-10</v>
          </cell>
          <cell r="N448">
            <v>-60.38</v>
          </cell>
          <cell r="O448" t="str">
            <v>460-6180-10</v>
          </cell>
          <cell r="P448">
            <v>167.64</v>
          </cell>
          <cell r="Q448" t="str">
            <v>440-6790-10</v>
          </cell>
          <cell r="R448">
            <v>204.7</v>
          </cell>
          <cell r="S448" t="str">
            <v>450-6680-10</v>
          </cell>
          <cell r="T448">
            <v>27470.68</v>
          </cell>
          <cell r="U448" t="str">
            <v>460-6180-10</v>
          </cell>
          <cell r="V448">
            <v>167.64</v>
          </cell>
          <cell r="W448" t="str">
            <v>410-6901-10</v>
          </cell>
          <cell r="X448">
            <v>-3003.3</v>
          </cell>
        </row>
        <row r="449">
          <cell r="A449" t="str">
            <v>460-6220-10</v>
          </cell>
          <cell r="B449">
            <v>262</v>
          </cell>
          <cell r="C449" t="str">
            <v>450-6020-10</v>
          </cell>
          <cell r="D449">
            <v>4709.8599999999997</v>
          </cell>
          <cell r="E449" t="str">
            <v>450-6180-10</v>
          </cell>
          <cell r="F449">
            <v>110.22</v>
          </cell>
          <cell r="G449" t="str">
            <v>450-6070-10</v>
          </cell>
          <cell r="H449">
            <v>-291.8</v>
          </cell>
          <cell r="I449" t="str">
            <v>450-6180-10</v>
          </cell>
          <cell r="J449">
            <v>99.46</v>
          </cell>
          <cell r="K449" t="str">
            <v>460-6010-10</v>
          </cell>
          <cell r="L449">
            <v>7724.74</v>
          </cell>
          <cell r="M449" t="str">
            <v>450-6170-10</v>
          </cell>
          <cell r="N449">
            <v>406.59</v>
          </cell>
          <cell r="O449" t="str">
            <v>460-6190-10</v>
          </cell>
          <cell r="P449">
            <v>86.83</v>
          </cell>
          <cell r="Q449" t="str">
            <v>440-6810-10</v>
          </cell>
          <cell r="R449">
            <v>40375</v>
          </cell>
          <cell r="S449" t="str">
            <v>450-6690-10</v>
          </cell>
          <cell r="T449">
            <v>15177.06</v>
          </cell>
          <cell r="U449" t="str">
            <v>460-6220-10</v>
          </cell>
          <cell r="V449">
            <v>523</v>
          </cell>
          <cell r="W449" t="str">
            <v>420-6020-10</v>
          </cell>
          <cell r="X449">
            <v>26845.16</v>
          </cell>
        </row>
        <row r="450">
          <cell r="A450" t="str">
            <v>510-6220-10</v>
          </cell>
          <cell r="B450">
            <v>15102.29</v>
          </cell>
          <cell r="C450" t="str">
            <v>450-6050-10</v>
          </cell>
          <cell r="D450">
            <v>34166.67</v>
          </cell>
          <cell r="E450" t="str">
            <v>450-6190-10</v>
          </cell>
          <cell r="F450">
            <v>57.09</v>
          </cell>
          <cell r="G450" t="str">
            <v>450-6120-10</v>
          </cell>
          <cell r="H450">
            <v>50.31</v>
          </cell>
          <cell r="I450" t="str">
            <v>450-6190-10</v>
          </cell>
          <cell r="J450">
            <v>51.52</v>
          </cell>
          <cell r="K450" t="str">
            <v>460-6070-10</v>
          </cell>
          <cell r="L450">
            <v>195.66</v>
          </cell>
          <cell r="M450" t="str">
            <v>450-6180-10</v>
          </cell>
          <cell r="N450">
            <v>108.23</v>
          </cell>
          <cell r="O450" t="str">
            <v>460-6220-10</v>
          </cell>
          <cell r="P450">
            <v>372</v>
          </cell>
          <cell r="Q450" t="str">
            <v>450-6020-10</v>
          </cell>
          <cell r="R450">
            <v>5890.67</v>
          </cell>
          <cell r="S450" t="str">
            <v>450-6901-10</v>
          </cell>
          <cell r="T450">
            <v>0</v>
          </cell>
          <cell r="U450" t="str">
            <v>460-6590-10</v>
          </cell>
          <cell r="V450">
            <v>398</v>
          </cell>
          <cell r="W450" t="str">
            <v>420-6030-10</v>
          </cell>
          <cell r="X450">
            <v>68.760000000000005</v>
          </cell>
        </row>
        <row r="451">
          <cell r="A451" t="str">
            <v>510-6230-10</v>
          </cell>
          <cell r="B451">
            <v>16305.47</v>
          </cell>
          <cell r="C451" t="str">
            <v>450-6120-10</v>
          </cell>
          <cell r="D451">
            <v>226.4</v>
          </cell>
          <cell r="E451" t="str">
            <v>450-6200-10</v>
          </cell>
          <cell r="F451">
            <v>264.47000000000003</v>
          </cell>
          <cell r="G451" t="str">
            <v>450-6170-10</v>
          </cell>
          <cell r="H451">
            <v>389</v>
          </cell>
          <cell r="I451" t="str">
            <v>450-6200-10</v>
          </cell>
          <cell r="J451">
            <v>238.46</v>
          </cell>
          <cell r="K451" t="str">
            <v>460-6120-10</v>
          </cell>
          <cell r="L451">
            <v>390.78</v>
          </cell>
          <cell r="M451" t="str">
            <v>450-6190-10</v>
          </cell>
          <cell r="N451">
            <v>56.06</v>
          </cell>
          <cell r="O451" t="str">
            <v>460-6700-10</v>
          </cell>
          <cell r="P451">
            <v>279.2</v>
          </cell>
          <cell r="Q451" t="str">
            <v>450-6050-10</v>
          </cell>
          <cell r="R451">
            <v>35606.42</v>
          </cell>
          <cell r="S451" t="str">
            <v>450-6903-10</v>
          </cell>
          <cell r="T451">
            <v>0</v>
          </cell>
          <cell r="U451" t="str">
            <v>460-6600-10</v>
          </cell>
          <cell r="V451">
            <v>66.73</v>
          </cell>
          <cell r="W451" t="str">
            <v>420-6070-10</v>
          </cell>
          <cell r="X451">
            <v>2851.42</v>
          </cell>
        </row>
        <row r="452">
          <cell r="A452" t="str">
            <v>520-6010-10</v>
          </cell>
          <cell r="B452">
            <v>7271.2</v>
          </cell>
          <cell r="C452" t="str">
            <v>450-6170-10</v>
          </cell>
          <cell r="D452">
            <v>359</v>
          </cell>
          <cell r="E452" t="str">
            <v>450-6210-10</v>
          </cell>
          <cell r="F452">
            <v>121.06</v>
          </cell>
          <cell r="G452" t="str">
            <v>450-6180-10</v>
          </cell>
          <cell r="H452">
            <v>104.69</v>
          </cell>
          <cell r="I452" t="str">
            <v>450-6210-10</v>
          </cell>
          <cell r="J452">
            <v>109.24</v>
          </cell>
          <cell r="K452" t="str">
            <v>460-6170-10</v>
          </cell>
          <cell r="L452">
            <v>737.95</v>
          </cell>
          <cell r="M452" t="str">
            <v>450-6200-10</v>
          </cell>
          <cell r="N452">
            <v>260.08999999999997</v>
          </cell>
          <cell r="O452" t="str">
            <v>510-6220-10</v>
          </cell>
          <cell r="P452">
            <v>29092.01</v>
          </cell>
          <cell r="Q452" t="str">
            <v>450-6070-10</v>
          </cell>
          <cell r="R452">
            <v>-486.33</v>
          </cell>
          <cell r="S452" t="str">
            <v>460-6010-10</v>
          </cell>
          <cell r="T452">
            <v>8284.39</v>
          </cell>
          <cell r="U452" t="str">
            <v>460-6620-10</v>
          </cell>
          <cell r="V452">
            <v>26.69</v>
          </cell>
          <cell r="W452" t="str">
            <v>420-6120-10</v>
          </cell>
          <cell r="X452">
            <v>293.54000000000002</v>
          </cell>
        </row>
        <row r="453">
          <cell r="A453" t="str">
            <v>520-6070-10</v>
          </cell>
          <cell r="B453">
            <v>69.92</v>
          </cell>
          <cell r="C453" t="str">
            <v>450-6180-10</v>
          </cell>
          <cell r="D453">
            <v>96.26</v>
          </cell>
          <cell r="E453" t="str">
            <v>450-6220-10</v>
          </cell>
          <cell r="F453">
            <v>339</v>
          </cell>
          <cell r="G453" t="str">
            <v>450-6190-10</v>
          </cell>
          <cell r="H453">
            <v>54.22</v>
          </cell>
          <cell r="I453" t="str">
            <v>450-6220-10</v>
          </cell>
          <cell r="J453">
            <v>332</v>
          </cell>
          <cell r="K453" t="str">
            <v>460-6180-10</v>
          </cell>
          <cell r="L453">
            <v>152.19</v>
          </cell>
          <cell r="M453" t="str">
            <v>450-6210-10</v>
          </cell>
          <cell r="N453">
            <v>118.87</v>
          </cell>
          <cell r="O453" t="str">
            <v>520-6010-10</v>
          </cell>
          <cell r="P453">
            <v>5266.09</v>
          </cell>
          <cell r="Q453" t="str">
            <v>450-6170-10</v>
          </cell>
          <cell r="R453">
            <v>392.42</v>
          </cell>
          <cell r="S453" t="str">
            <v>460-6070-10</v>
          </cell>
          <cell r="T453">
            <v>-78.05</v>
          </cell>
          <cell r="U453" t="str">
            <v>460-6700-10</v>
          </cell>
          <cell r="V453">
            <v>141.81</v>
          </cell>
          <cell r="W453" t="str">
            <v>420-6122-10</v>
          </cell>
          <cell r="X453">
            <v>-128.04</v>
          </cell>
        </row>
        <row r="454">
          <cell r="A454" t="str">
            <v>520-6170-10</v>
          </cell>
          <cell r="B454">
            <v>585.76</v>
          </cell>
          <cell r="C454" t="str">
            <v>450-6190-10</v>
          </cell>
          <cell r="D454">
            <v>49.86</v>
          </cell>
          <cell r="E454" t="str">
            <v>450-6342-10</v>
          </cell>
          <cell r="F454">
            <v>4898.76</v>
          </cell>
          <cell r="G454" t="str">
            <v>450-6200-10</v>
          </cell>
          <cell r="H454">
            <v>251.13</v>
          </cell>
          <cell r="I454" t="str">
            <v>450-6342-10</v>
          </cell>
          <cell r="J454">
            <v>2670.07</v>
          </cell>
          <cell r="K454" t="str">
            <v>460-6190-10</v>
          </cell>
          <cell r="L454">
            <v>84.29</v>
          </cell>
          <cell r="M454" t="str">
            <v>450-6220-10</v>
          </cell>
          <cell r="N454">
            <v>223</v>
          </cell>
          <cell r="O454" t="str">
            <v>520-6040-10</v>
          </cell>
          <cell r="P454">
            <v>2624.72</v>
          </cell>
          <cell r="Q454" t="str">
            <v>450-6180-10</v>
          </cell>
          <cell r="R454">
            <v>105.38</v>
          </cell>
          <cell r="S454" t="str">
            <v>460-6170-10</v>
          </cell>
          <cell r="T454">
            <v>670.19</v>
          </cell>
          <cell r="U454" t="str">
            <v>510-6220-10</v>
          </cell>
          <cell r="V454">
            <v>40170</v>
          </cell>
          <cell r="W454" t="str">
            <v>420-6145-10</v>
          </cell>
          <cell r="X454">
            <v>220.33</v>
          </cell>
        </row>
        <row r="455">
          <cell r="A455" t="str">
            <v>520-6180-10</v>
          </cell>
          <cell r="B455">
            <v>143.16</v>
          </cell>
          <cell r="C455" t="str">
            <v>450-6200-10</v>
          </cell>
          <cell r="D455">
            <v>231.02</v>
          </cell>
          <cell r="E455" t="str">
            <v>450-6680-10</v>
          </cell>
          <cell r="F455">
            <v>15038.42</v>
          </cell>
          <cell r="G455" t="str">
            <v>450-6210-10</v>
          </cell>
          <cell r="H455">
            <v>114.99</v>
          </cell>
          <cell r="I455" t="str">
            <v>450-6680-10</v>
          </cell>
          <cell r="J455">
            <v>25782.42</v>
          </cell>
          <cell r="K455" t="str">
            <v>460-6200-10</v>
          </cell>
          <cell r="L455">
            <v>-151.93</v>
          </cell>
          <cell r="M455" t="str">
            <v>450-6342-10</v>
          </cell>
          <cell r="N455">
            <v>3229.31</v>
          </cell>
          <cell r="O455" t="str">
            <v>520-6170-10</v>
          </cell>
          <cell r="P455">
            <v>633.6</v>
          </cell>
          <cell r="Q455" t="str">
            <v>450-6190-10</v>
          </cell>
          <cell r="R455">
            <v>54.59</v>
          </cell>
          <cell r="S455" t="str">
            <v>460-6180-10</v>
          </cell>
          <cell r="T455">
            <v>160.02000000000001</v>
          </cell>
          <cell r="U455" t="str">
            <v>520-6010-10</v>
          </cell>
          <cell r="V455">
            <v>9504.83</v>
          </cell>
          <cell r="W455" t="str">
            <v>420-6170-10</v>
          </cell>
          <cell r="X455">
            <v>2215.7800000000002</v>
          </cell>
        </row>
        <row r="456">
          <cell r="A456" t="str">
            <v>520-6190-10</v>
          </cell>
          <cell r="B456">
            <v>74.150000000000006</v>
          </cell>
          <cell r="C456" t="str">
            <v>450-6210-10</v>
          </cell>
          <cell r="D456">
            <v>105.72</v>
          </cell>
          <cell r="E456" t="str">
            <v>450-6690-10</v>
          </cell>
          <cell r="F456">
            <v>11845.35</v>
          </cell>
          <cell r="G456" t="str">
            <v>450-6220-10</v>
          </cell>
          <cell r="H456">
            <v>279</v>
          </cell>
          <cell r="I456" t="str">
            <v>450-6901-10</v>
          </cell>
          <cell r="J456">
            <v>-516.96</v>
          </cell>
          <cell r="K456" t="str">
            <v>460-6210-10</v>
          </cell>
          <cell r="L456">
            <v>-130.57</v>
          </cell>
          <cell r="M456" t="str">
            <v>450-6680-10</v>
          </cell>
          <cell r="N456">
            <v>28230.68</v>
          </cell>
          <cell r="O456" t="str">
            <v>520-6180-10</v>
          </cell>
          <cell r="P456">
            <v>153.87</v>
          </cell>
          <cell r="Q456" t="str">
            <v>450-6200-10</v>
          </cell>
          <cell r="R456">
            <v>94.58</v>
          </cell>
          <cell r="S456" t="str">
            <v>460-6220-10</v>
          </cell>
          <cell r="T456">
            <v>344</v>
          </cell>
          <cell r="U456" t="str">
            <v>520-6070-10</v>
          </cell>
          <cell r="V456">
            <v>-1614.03</v>
          </cell>
          <cell r="W456" t="str">
            <v>420-6180-10</v>
          </cell>
          <cell r="X456">
            <v>587.91999999999996</v>
          </cell>
        </row>
        <row r="457">
          <cell r="A457" t="str">
            <v>520-6200-10</v>
          </cell>
          <cell r="B457">
            <v>349.4</v>
          </cell>
          <cell r="C457" t="str">
            <v>450-6220-10</v>
          </cell>
          <cell r="D457">
            <v>125</v>
          </cell>
          <cell r="E457" t="str">
            <v>460-6010-10</v>
          </cell>
          <cell r="F457">
            <v>5718.45</v>
          </cell>
          <cell r="G457" t="str">
            <v>450-6342-10</v>
          </cell>
          <cell r="H457">
            <v>2257.85</v>
          </cell>
          <cell r="I457" t="str">
            <v>460-6010-10</v>
          </cell>
          <cell r="J457">
            <v>8737.1200000000008</v>
          </cell>
          <cell r="K457" t="str">
            <v>460-6220-10</v>
          </cell>
          <cell r="L457">
            <v>538</v>
          </cell>
          <cell r="M457" t="str">
            <v>450-6690-10</v>
          </cell>
          <cell r="N457">
            <v>14969.28</v>
          </cell>
          <cell r="O457" t="str">
            <v>520-6190-10</v>
          </cell>
          <cell r="P457">
            <v>79.709999999999994</v>
          </cell>
          <cell r="Q457" t="str">
            <v>450-6210-10</v>
          </cell>
          <cell r="R457">
            <v>-7.97</v>
          </cell>
          <cell r="S457" t="str">
            <v>460-6310-10</v>
          </cell>
          <cell r="T457">
            <v>211.04</v>
          </cell>
          <cell r="U457" t="str">
            <v>520-6170-10</v>
          </cell>
          <cell r="V457">
            <v>633.6</v>
          </cell>
          <cell r="W457" t="str">
            <v>420-6190-10</v>
          </cell>
          <cell r="X457">
            <v>307.17</v>
          </cell>
        </row>
        <row r="458">
          <cell r="A458" t="str">
            <v>520-6210-10</v>
          </cell>
          <cell r="B458">
            <v>157.22999999999999</v>
          </cell>
          <cell r="C458" t="str">
            <v>450-6342-10</v>
          </cell>
          <cell r="D458">
            <v>2995.98</v>
          </cell>
          <cell r="E458" t="str">
            <v>460-6070-10</v>
          </cell>
          <cell r="F458">
            <v>2859.36</v>
          </cell>
          <cell r="G458" t="str">
            <v>450-6680-10</v>
          </cell>
          <cell r="H458">
            <v>28108.42</v>
          </cell>
          <cell r="I458" t="str">
            <v>460-6120-10</v>
          </cell>
          <cell r="J458">
            <v>184.05</v>
          </cell>
          <cell r="K458" t="str">
            <v>460-6700-10</v>
          </cell>
          <cell r="L458">
            <v>92.87</v>
          </cell>
          <cell r="M458" t="str">
            <v>450-6901-10</v>
          </cell>
          <cell r="N458">
            <v>0</v>
          </cell>
          <cell r="O458" t="str">
            <v>520-6220-10</v>
          </cell>
          <cell r="P458">
            <v>386</v>
          </cell>
          <cell r="Q458" t="str">
            <v>450-6220-10</v>
          </cell>
          <cell r="R458">
            <v>259</v>
          </cell>
          <cell r="S458" t="str">
            <v>460-6700-10</v>
          </cell>
          <cell r="T458">
            <v>111.19</v>
          </cell>
          <cell r="U458" t="str">
            <v>520-6180-10</v>
          </cell>
          <cell r="V458">
            <v>153.87</v>
          </cell>
          <cell r="W458" t="str">
            <v>420-6200-10</v>
          </cell>
          <cell r="X458">
            <v>742.31</v>
          </cell>
        </row>
        <row r="459">
          <cell r="A459" t="str">
            <v>520-6220-10</v>
          </cell>
          <cell r="B459">
            <v>271</v>
          </cell>
          <cell r="C459" t="str">
            <v>450-6680-10</v>
          </cell>
          <cell r="D459">
            <v>38897.42</v>
          </cell>
          <cell r="E459" t="str">
            <v>460-6120-10</v>
          </cell>
          <cell r="F459">
            <v>190.89</v>
          </cell>
          <cell r="G459" t="str">
            <v>450-6690-10</v>
          </cell>
          <cell r="H459">
            <v>13061.25</v>
          </cell>
          <cell r="I459" t="str">
            <v>460-6170-10</v>
          </cell>
          <cell r="J459">
            <v>714.37</v>
          </cell>
          <cell r="K459" t="str">
            <v>510-6220-10</v>
          </cell>
          <cell r="L459">
            <v>42057.7</v>
          </cell>
          <cell r="M459" t="str">
            <v>460-6010-10</v>
          </cell>
          <cell r="N459">
            <v>5666.56</v>
          </cell>
          <cell r="O459" t="str">
            <v>520-6240-10</v>
          </cell>
          <cell r="P459">
            <v>151.11000000000001</v>
          </cell>
          <cell r="Q459" t="str">
            <v>450-6342-10</v>
          </cell>
          <cell r="R459">
            <v>3163.18</v>
          </cell>
          <cell r="S459" t="str">
            <v>510-6220-10</v>
          </cell>
          <cell r="T459">
            <v>26425.040000000001</v>
          </cell>
          <cell r="U459" t="str">
            <v>520-6220-10</v>
          </cell>
          <cell r="V459">
            <v>541</v>
          </cell>
          <cell r="W459" t="str">
            <v>420-6210-10</v>
          </cell>
          <cell r="X459">
            <v>352.88</v>
          </cell>
        </row>
        <row r="460">
          <cell r="A460" t="str">
            <v>520-6240-10</v>
          </cell>
          <cell r="B460">
            <v>10.81</v>
          </cell>
          <cell r="C460" t="str">
            <v>460-6010-10</v>
          </cell>
          <cell r="D460">
            <v>6862.45</v>
          </cell>
          <cell r="E460" t="str">
            <v>460-6170-10</v>
          </cell>
          <cell r="F460">
            <v>712.77</v>
          </cell>
          <cell r="G460" t="str">
            <v>460-6010-10</v>
          </cell>
          <cell r="H460">
            <v>8959.31</v>
          </cell>
          <cell r="I460" t="str">
            <v>460-6180-10</v>
          </cell>
          <cell r="J460">
            <v>173.95</v>
          </cell>
          <cell r="K460" t="str">
            <v>510-6230-10</v>
          </cell>
          <cell r="L460">
            <v>8334.16</v>
          </cell>
          <cell r="M460" t="str">
            <v>460-6070-10</v>
          </cell>
          <cell r="N460">
            <v>2930.57</v>
          </cell>
          <cell r="O460" t="str">
            <v>520-6250-10</v>
          </cell>
          <cell r="P460">
            <v>84</v>
          </cell>
          <cell r="Q460" t="str">
            <v>450-6680-10</v>
          </cell>
          <cell r="R460">
            <v>26120.68</v>
          </cell>
          <cell r="S460" t="str">
            <v>510-6230-10</v>
          </cell>
          <cell r="T460">
            <v>8189.49</v>
          </cell>
          <cell r="U460" t="str">
            <v>520-6240-10</v>
          </cell>
          <cell r="V460">
            <v>9.8699999999999992</v>
          </cell>
          <cell r="W460" t="str">
            <v>420-6220-10</v>
          </cell>
          <cell r="X460">
            <v>985</v>
          </cell>
        </row>
        <row r="461">
          <cell r="A461" t="str">
            <v>520-6270-10</v>
          </cell>
          <cell r="B461">
            <v>46.98</v>
          </cell>
          <cell r="C461" t="str">
            <v>460-6122-10</v>
          </cell>
          <cell r="D461">
            <v>762.49</v>
          </cell>
          <cell r="E461" t="str">
            <v>460-6180-10</v>
          </cell>
          <cell r="F461">
            <v>170.98</v>
          </cell>
          <cell r="G461" t="str">
            <v>460-6070-10</v>
          </cell>
          <cell r="H461">
            <v>-571.87</v>
          </cell>
          <cell r="I461" t="str">
            <v>460-6190-10</v>
          </cell>
          <cell r="J461">
            <v>90.1</v>
          </cell>
          <cell r="K461" t="str">
            <v>520-6010-10</v>
          </cell>
          <cell r="L461">
            <v>8771.06</v>
          </cell>
          <cell r="M461" t="str">
            <v>460-6170-10</v>
          </cell>
          <cell r="N461">
            <v>702.11</v>
          </cell>
          <cell r="O461" t="str">
            <v>520-6330-10</v>
          </cell>
          <cell r="P461">
            <v>-7010.95</v>
          </cell>
          <cell r="Q461" t="str">
            <v>450-6690-10</v>
          </cell>
          <cell r="R461">
            <v>4648.05</v>
          </cell>
          <cell r="S461" t="str">
            <v>520-6010-10</v>
          </cell>
          <cell r="T461">
            <v>2690.05</v>
          </cell>
          <cell r="U461" t="str">
            <v>520-6270-10</v>
          </cell>
          <cell r="V461">
            <v>42.92</v>
          </cell>
          <cell r="W461" t="str">
            <v>420-6670-10</v>
          </cell>
          <cell r="X461">
            <v>2009.01</v>
          </cell>
        </row>
        <row r="462">
          <cell r="A462" t="str">
            <v>520-6290-10</v>
          </cell>
          <cell r="B462">
            <v>166.21</v>
          </cell>
          <cell r="C462" t="str">
            <v>460-6170-10</v>
          </cell>
          <cell r="D462">
            <v>619.79999999999995</v>
          </cell>
          <cell r="E462" t="str">
            <v>460-6190-10</v>
          </cell>
          <cell r="F462">
            <v>88.57</v>
          </cell>
          <cell r="G462" t="str">
            <v>460-6170-10</v>
          </cell>
          <cell r="H462">
            <v>681.78</v>
          </cell>
          <cell r="I462" t="str">
            <v>460-6200-10</v>
          </cell>
          <cell r="J462">
            <v>427.6</v>
          </cell>
          <cell r="K462" t="str">
            <v>520-6070-10</v>
          </cell>
          <cell r="L462">
            <v>179.34</v>
          </cell>
          <cell r="M462" t="str">
            <v>460-6180-10</v>
          </cell>
          <cell r="N462">
            <v>167.64</v>
          </cell>
          <cell r="O462" t="str">
            <v>520-6342-10</v>
          </cell>
          <cell r="P462">
            <v>187.5</v>
          </cell>
          <cell r="Q462" t="str">
            <v>450-6901-10</v>
          </cell>
          <cell r="R462">
            <v>0</v>
          </cell>
          <cell r="S462" t="str">
            <v>520-6070-10</v>
          </cell>
          <cell r="T462">
            <v>4842.09</v>
          </cell>
          <cell r="U462" t="str">
            <v>520-6330-10</v>
          </cell>
          <cell r="V462">
            <v>364.01</v>
          </cell>
          <cell r="W462" t="str">
            <v>420-6903-10</v>
          </cell>
          <cell r="X462">
            <v>0</v>
          </cell>
        </row>
        <row r="463">
          <cell r="A463" t="str">
            <v>520-6310-10</v>
          </cell>
          <cell r="B463">
            <v>54</v>
          </cell>
          <cell r="C463" t="str">
            <v>460-6180-10</v>
          </cell>
          <cell r="D463">
            <v>148.68</v>
          </cell>
          <cell r="E463" t="str">
            <v>460-6200-10</v>
          </cell>
          <cell r="F463">
            <v>418.72</v>
          </cell>
          <cell r="G463" t="str">
            <v>460-6180-10</v>
          </cell>
          <cell r="H463">
            <v>163.55000000000001</v>
          </cell>
          <cell r="I463" t="str">
            <v>460-6210-10</v>
          </cell>
          <cell r="J463">
            <v>191.05</v>
          </cell>
          <cell r="K463" t="str">
            <v>520-6170-10</v>
          </cell>
          <cell r="L463">
            <v>660.06</v>
          </cell>
          <cell r="M463" t="str">
            <v>460-6190-10</v>
          </cell>
          <cell r="N463">
            <v>86.83</v>
          </cell>
          <cell r="O463" t="str">
            <v>520-6700-10</v>
          </cell>
          <cell r="P463">
            <v>90.82</v>
          </cell>
          <cell r="Q463" t="str">
            <v>450-6903-10</v>
          </cell>
          <cell r="R463">
            <v>0</v>
          </cell>
          <cell r="S463" t="str">
            <v>520-6170-10</v>
          </cell>
          <cell r="T463">
            <v>604.79999999999995</v>
          </cell>
          <cell r="U463" t="str">
            <v>520-6342-10</v>
          </cell>
          <cell r="V463">
            <v>187.5</v>
          </cell>
          <cell r="W463" t="str">
            <v>440-6020-10</v>
          </cell>
          <cell r="X463">
            <v>13261.31</v>
          </cell>
        </row>
        <row r="464">
          <cell r="A464" t="str">
            <v>520-6330-10</v>
          </cell>
          <cell r="B464">
            <v>381.53</v>
          </cell>
          <cell r="C464" t="str">
            <v>460-6190-10</v>
          </cell>
          <cell r="D464">
            <v>77.02</v>
          </cell>
          <cell r="E464" t="str">
            <v>460-6210-10</v>
          </cell>
          <cell r="F464">
            <v>187.82</v>
          </cell>
          <cell r="G464" t="str">
            <v>460-6190-10</v>
          </cell>
          <cell r="H464">
            <v>84.73</v>
          </cell>
          <cell r="I464" t="str">
            <v>460-6220-10</v>
          </cell>
          <cell r="J464">
            <v>442</v>
          </cell>
          <cell r="K464" t="str">
            <v>520-6180-10</v>
          </cell>
          <cell r="L464">
            <v>165.51</v>
          </cell>
          <cell r="M464" t="str">
            <v>460-6220-10</v>
          </cell>
          <cell r="N464">
            <v>297</v>
          </cell>
          <cell r="O464" t="str">
            <v>520-6730-10</v>
          </cell>
          <cell r="P464">
            <v>966.67</v>
          </cell>
          <cell r="Q464" t="str">
            <v>460-6010-10</v>
          </cell>
          <cell r="R464">
            <v>8363.08</v>
          </cell>
          <cell r="S464" t="str">
            <v>520-6180-10</v>
          </cell>
          <cell r="T464">
            <v>146.87</v>
          </cell>
          <cell r="U464" t="str">
            <v>520-6540-10</v>
          </cell>
          <cell r="V464">
            <v>6050</v>
          </cell>
          <cell r="W464" t="str">
            <v>440-6050-10</v>
          </cell>
          <cell r="X464">
            <v>4605.3500000000004</v>
          </cell>
        </row>
        <row r="465">
          <cell r="A465" t="str">
            <v>520-6540-10</v>
          </cell>
          <cell r="B465">
            <v>8100</v>
          </cell>
          <cell r="C465" t="str">
            <v>460-6200-10</v>
          </cell>
          <cell r="D465">
            <v>364.1</v>
          </cell>
          <cell r="E465" t="str">
            <v>460-6220-10</v>
          </cell>
          <cell r="F465">
            <v>451</v>
          </cell>
          <cell r="G465" t="str">
            <v>460-6200-10</v>
          </cell>
          <cell r="H465">
            <v>400.51</v>
          </cell>
          <cell r="I465" t="str">
            <v>460-6590-10</v>
          </cell>
          <cell r="J465">
            <v>364.56</v>
          </cell>
          <cell r="K465" t="str">
            <v>520-6190-10</v>
          </cell>
          <cell r="L465">
            <v>90.54</v>
          </cell>
          <cell r="M465" t="str">
            <v>460-6700-10</v>
          </cell>
          <cell r="N465">
            <v>191.16</v>
          </cell>
          <cell r="O465" t="str">
            <v>520-6901-10</v>
          </cell>
          <cell r="P465">
            <v>0</v>
          </cell>
          <cell r="Q465" t="str">
            <v>460-6070-10</v>
          </cell>
          <cell r="R465">
            <v>234.04</v>
          </cell>
          <cell r="S465" t="str">
            <v>520-6190-10</v>
          </cell>
          <cell r="T465">
            <v>2.0499999999999998</v>
          </cell>
          <cell r="U465" t="str">
            <v>520-6620-10</v>
          </cell>
          <cell r="V465">
            <v>139.77000000000001</v>
          </cell>
          <cell r="W465" t="str">
            <v>440-6070-10</v>
          </cell>
          <cell r="X465">
            <v>2252.69</v>
          </cell>
        </row>
        <row r="466">
          <cell r="A466" t="str">
            <v>520-6590-10</v>
          </cell>
          <cell r="B466">
            <v>93.45</v>
          </cell>
          <cell r="C466" t="str">
            <v>460-6210-10</v>
          </cell>
          <cell r="D466">
            <v>163.32</v>
          </cell>
          <cell r="E466" t="str">
            <v>460-6310-10</v>
          </cell>
          <cell r="F466">
            <v>125.8</v>
          </cell>
          <cell r="G466" t="str">
            <v>460-6210-10</v>
          </cell>
          <cell r="H466">
            <v>179.65</v>
          </cell>
          <cell r="I466" t="str">
            <v>460-6700-10</v>
          </cell>
          <cell r="J466">
            <v>95.53</v>
          </cell>
          <cell r="K466" t="str">
            <v>520-6200-10</v>
          </cell>
          <cell r="L466">
            <v>102.71</v>
          </cell>
          <cell r="M466" t="str">
            <v>510-6220-10</v>
          </cell>
          <cell r="N466">
            <v>23171.82</v>
          </cell>
          <cell r="O466" t="str">
            <v>530-6010-10</v>
          </cell>
          <cell r="P466">
            <v>3063.75</v>
          </cell>
          <cell r="Q466" t="str">
            <v>460-6170-10</v>
          </cell>
          <cell r="R466">
            <v>702.11</v>
          </cell>
          <cell r="S466" t="str">
            <v>520-6220-10</v>
          </cell>
          <cell r="T466">
            <v>356</v>
          </cell>
          <cell r="U466" t="str">
            <v>520-6650-10</v>
          </cell>
          <cell r="V466">
            <v>6.5</v>
          </cell>
          <cell r="W466" t="str">
            <v>440-6120-10</v>
          </cell>
          <cell r="X466">
            <v>298.31</v>
          </cell>
        </row>
        <row r="467">
          <cell r="A467" t="str">
            <v>520-6600-10</v>
          </cell>
          <cell r="B467">
            <v>27.62</v>
          </cell>
          <cell r="C467" t="str">
            <v>460-6220-10</v>
          </cell>
          <cell r="D467">
            <v>167</v>
          </cell>
          <cell r="E467" t="str">
            <v>460-6700-10</v>
          </cell>
          <cell r="F467">
            <v>92.04</v>
          </cell>
          <cell r="G467" t="str">
            <v>460-6220-10</v>
          </cell>
          <cell r="H467">
            <v>371</v>
          </cell>
          <cell r="I467" t="str">
            <v>510-6220-10</v>
          </cell>
          <cell r="J467">
            <v>34510.699999999997</v>
          </cell>
          <cell r="K467" t="str">
            <v>520-6210-10</v>
          </cell>
          <cell r="L467">
            <v>-12.06</v>
          </cell>
          <cell r="M467" t="str">
            <v>510-6230-10</v>
          </cell>
          <cell r="N467">
            <v>8197.4</v>
          </cell>
          <cell r="O467" t="str">
            <v>530-6040-10</v>
          </cell>
          <cell r="P467">
            <v>2624.72</v>
          </cell>
          <cell r="Q467" t="str">
            <v>460-6180-10</v>
          </cell>
          <cell r="R467">
            <v>167.64</v>
          </cell>
          <cell r="S467" t="str">
            <v>520-6240-10</v>
          </cell>
          <cell r="T467">
            <v>5.69</v>
          </cell>
          <cell r="U467" t="str">
            <v>520-6700-10</v>
          </cell>
          <cell r="V467">
            <v>85.24</v>
          </cell>
          <cell r="W467" t="str">
            <v>440-6170-10</v>
          </cell>
          <cell r="X467">
            <v>1195.47</v>
          </cell>
        </row>
        <row r="468">
          <cell r="A468" t="str">
            <v>520-6650-10</v>
          </cell>
          <cell r="B468">
            <v>8.1</v>
          </cell>
          <cell r="C468" t="str">
            <v>460-6700-10</v>
          </cell>
          <cell r="D468">
            <v>90.23</v>
          </cell>
          <cell r="E468" t="str">
            <v>510-6220-10</v>
          </cell>
          <cell r="F468">
            <v>35222.89</v>
          </cell>
          <cell r="G468" t="str">
            <v>460-6310-10</v>
          </cell>
          <cell r="H468">
            <v>62.9</v>
          </cell>
          <cell r="I468" t="str">
            <v>510-6230-10</v>
          </cell>
          <cell r="J468">
            <v>8669.2000000000007</v>
          </cell>
          <cell r="K468" t="str">
            <v>520-6220-10</v>
          </cell>
          <cell r="L468">
            <v>557</v>
          </cell>
          <cell r="M468" t="str">
            <v>520-6010-10</v>
          </cell>
          <cell r="N468">
            <v>3945.41</v>
          </cell>
          <cell r="O468" t="str">
            <v>530-6050-10</v>
          </cell>
          <cell r="P468">
            <v>4595.59</v>
          </cell>
          <cell r="Q468" t="str">
            <v>460-6190-10</v>
          </cell>
          <cell r="R468">
            <v>18.91</v>
          </cell>
          <cell r="S468" t="str">
            <v>520-6250-10</v>
          </cell>
          <cell r="T468">
            <v>18.579999999999998</v>
          </cell>
          <cell r="U468" t="str">
            <v>520-6901-10</v>
          </cell>
          <cell r="V468">
            <v>0</v>
          </cell>
          <cell r="W468" t="str">
            <v>440-6180-10</v>
          </cell>
          <cell r="X468">
            <v>310.45999999999998</v>
          </cell>
        </row>
        <row r="469">
          <cell r="A469" t="str">
            <v>520-6730-10</v>
          </cell>
          <cell r="B469">
            <v>200</v>
          </cell>
          <cell r="C469" t="str">
            <v>510-6220-10</v>
          </cell>
          <cell r="D469">
            <v>30305.599999999999</v>
          </cell>
          <cell r="E469" t="str">
            <v>510-6230-10</v>
          </cell>
          <cell r="F469">
            <v>8222.98</v>
          </cell>
          <cell r="G469" t="str">
            <v>460-6700-10</v>
          </cell>
          <cell r="H469">
            <v>104.68</v>
          </cell>
          <cell r="I469" t="str">
            <v>520-6010-10</v>
          </cell>
          <cell r="J469">
            <v>9523.91</v>
          </cell>
          <cell r="K469" t="str">
            <v>520-6240-10</v>
          </cell>
          <cell r="L469">
            <v>13.79</v>
          </cell>
          <cell r="M469" t="str">
            <v>520-6070-10</v>
          </cell>
          <cell r="N469">
            <v>4055.27</v>
          </cell>
          <cell r="O469" t="str">
            <v>530-6170-10</v>
          </cell>
          <cell r="P469">
            <v>424.68</v>
          </cell>
          <cell r="Q469" t="str">
            <v>460-6220-10</v>
          </cell>
          <cell r="R469">
            <v>345</v>
          </cell>
          <cell r="S469" t="str">
            <v>520-6270-10</v>
          </cell>
          <cell r="T469">
            <v>24.76</v>
          </cell>
          <cell r="U469" t="str">
            <v>530-6010-10</v>
          </cell>
          <cell r="V469">
            <v>7407.7</v>
          </cell>
          <cell r="W469" t="str">
            <v>440-6190-10</v>
          </cell>
          <cell r="X469">
            <v>162.16999999999999</v>
          </cell>
        </row>
        <row r="470">
          <cell r="A470" t="str">
            <v>525-6740-10</v>
          </cell>
          <cell r="B470">
            <v>0</v>
          </cell>
          <cell r="C470" t="str">
            <v>510-6230-10</v>
          </cell>
          <cell r="D470">
            <v>8228.2000000000007</v>
          </cell>
          <cell r="E470" t="str">
            <v>520-6010-10</v>
          </cell>
          <cell r="F470">
            <v>2447.04</v>
          </cell>
          <cell r="G470" t="str">
            <v>510-6220-10</v>
          </cell>
          <cell r="H470">
            <v>28971.42</v>
          </cell>
          <cell r="I470" t="str">
            <v>520-6040-10</v>
          </cell>
          <cell r="J470">
            <v>122.08</v>
          </cell>
          <cell r="K470" t="str">
            <v>520-6250-10</v>
          </cell>
          <cell r="L470">
            <v>167.15</v>
          </cell>
          <cell r="M470" t="str">
            <v>520-6170-10</v>
          </cell>
          <cell r="N470">
            <v>633.6</v>
          </cell>
          <cell r="O470" t="str">
            <v>530-6180-10</v>
          </cell>
          <cell r="P470">
            <v>110.93</v>
          </cell>
          <cell r="Q470" t="str">
            <v>460-6700-10</v>
          </cell>
          <cell r="R470">
            <v>108.42</v>
          </cell>
          <cell r="S470" t="str">
            <v>520-6330-10</v>
          </cell>
          <cell r="T470">
            <v>538.9</v>
          </cell>
          <cell r="U470" t="str">
            <v>530-6050-10</v>
          </cell>
          <cell r="V470">
            <v>4750</v>
          </cell>
          <cell r="W470" t="str">
            <v>440-6200-10</v>
          </cell>
          <cell r="X470">
            <v>319.33999999999997</v>
          </cell>
        </row>
        <row r="471">
          <cell r="A471" t="str">
            <v>530-6220-10</v>
          </cell>
          <cell r="B471">
            <v>354</v>
          </cell>
          <cell r="C471" t="str">
            <v>520-6010-10</v>
          </cell>
          <cell r="D471">
            <v>6991.54</v>
          </cell>
          <cell r="E471" t="str">
            <v>520-6120-10</v>
          </cell>
          <cell r="F471">
            <v>5593.23</v>
          </cell>
          <cell r="G471" t="str">
            <v>510-6230-10</v>
          </cell>
          <cell r="H471">
            <v>8380.2099999999991</v>
          </cell>
          <cell r="I471" t="str">
            <v>520-6170-10</v>
          </cell>
          <cell r="J471">
            <v>648.74</v>
          </cell>
          <cell r="K471" t="str">
            <v>520-6270-10</v>
          </cell>
          <cell r="L471">
            <v>59.94</v>
          </cell>
          <cell r="M471" t="str">
            <v>520-6180-10</v>
          </cell>
          <cell r="N471">
            <v>156.01</v>
          </cell>
          <cell r="O471" t="str">
            <v>530-6190-10</v>
          </cell>
          <cell r="P471">
            <v>57.46</v>
          </cell>
          <cell r="Q471" t="str">
            <v>510-6220-10</v>
          </cell>
          <cell r="R471">
            <v>26935.37</v>
          </cell>
          <cell r="S471" t="str">
            <v>520-6342-10</v>
          </cell>
          <cell r="T471">
            <v>187.5</v>
          </cell>
          <cell r="U471" t="str">
            <v>530-6120-10</v>
          </cell>
          <cell r="V471">
            <v>-46.16</v>
          </cell>
          <cell r="W471" t="str">
            <v>440-6210-10</v>
          </cell>
          <cell r="X471">
            <v>152.28</v>
          </cell>
        </row>
        <row r="472">
          <cell r="A472" t="str">
            <v>530-6230-10</v>
          </cell>
          <cell r="B472">
            <v>2250</v>
          </cell>
          <cell r="C472" t="str">
            <v>520-6170-10</v>
          </cell>
          <cell r="D472">
            <v>558.36</v>
          </cell>
          <cell r="E472" t="str">
            <v>520-6170-10</v>
          </cell>
          <cell r="F472">
            <v>642.11</v>
          </cell>
          <cell r="G472" t="str">
            <v>520-6010-10</v>
          </cell>
          <cell r="H472">
            <v>8739.42</v>
          </cell>
          <cell r="I472" t="str">
            <v>520-6180-10</v>
          </cell>
          <cell r="J472">
            <v>188.11</v>
          </cell>
          <cell r="K472" t="str">
            <v>520-6290-10</v>
          </cell>
          <cell r="L472">
            <v>180.05</v>
          </cell>
          <cell r="M472" t="str">
            <v>520-6190-10</v>
          </cell>
          <cell r="N472">
            <v>80.81</v>
          </cell>
          <cell r="O472" t="str">
            <v>530-6200-10</v>
          </cell>
          <cell r="P472">
            <v>266.91000000000003</v>
          </cell>
          <cell r="Q472" t="str">
            <v>510-6230-10</v>
          </cell>
          <cell r="R472">
            <v>16390.669999999998</v>
          </cell>
          <cell r="S472" t="str">
            <v>520-6590-10</v>
          </cell>
          <cell r="T472">
            <v>149</v>
          </cell>
          <cell r="U472" t="str">
            <v>530-6170-10</v>
          </cell>
          <cell r="V472">
            <v>582.27</v>
          </cell>
          <cell r="W472" t="str">
            <v>440-6220-10</v>
          </cell>
          <cell r="X472">
            <v>754</v>
          </cell>
        </row>
        <row r="473">
          <cell r="A473" t="str">
            <v>530-6650-10</v>
          </cell>
          <cell r="B473">
            <v>7.76</v>
          </cell>
          <cell r="C473" t="str">
            <v>520-6180-10</v>
          </cell>
          <cell r="D473">
            <v>136.34</v>
          </cell>
          <cell r="E473" t="str">
            <v>520-6180-10</v>
          </cell>
          <cell r="F473">
            <v>156.79</v>
          </cell>
          <cell r="G473" t="str">
            <v>520-6120-10</v>
          </cell>
          <cell r="H473">
            <v>-1048.73</v>
          </cell>
          <cell r="I473" t="str">
            <v>520-6190-10</v>
          </cell>
          <cell r="J473">
            <v>97.44</v>
          </cell>
          <cell r="K473" t="str">
            <v>520-6330-10</v>
          </cell>
          <cell r="L473">
            <v>900.03</v>
          </cell>
          <cell r="M473" t="str">
            <v>520-6200-10</v>
          </cell>
          <cell r="N473">
            <v>4.7699999999999996</v>
          </cell>
          <cell r="O473" t="str">
            <v>530-6210-10</v>
          </cell>
          <cell r="P473">
            <v>121.83</v>
          </cell>
          <cell r="Q473" t="str">
            <v>520-6010-10</v>
          </cell>
          <cell r="R473">
            <v>7890.8</v>
          </cell>
          <cell r="S473" t="str">
            <v>520-6620-10</v>
          </cell>
          <cell r="T473">
            <v>305.86</v>
          </cell>
          <cell r="U473" t="str">
            <v>530-6180-10</v>
          </cell>
          <cell r="V473">
            <v>143.55000000000001</v>
          </cell>
          <cell r="W473" t="str">
            <v>440-6650-10</v>
          </cell>
          <cell r="X473">
            <v>695.64</v>
          </cell>
        </row>
        <row r="474">
          <cell r="A474" t="str">
            <v>530-6740-10</v>
          </cell>
          <cell r="B474">
            <v>9679.9599999999991</v>
          </cell>
          <cell r="C474" t="str">
            <v>520-6190-10</v>
          </cell>
          <cell r="D474">
            <v>70.62</v>
          </cell>
          <cell r="E474" t="str">
            <v>520-6190-10</v>
          </cell>
          <cell r="F474">
            <v>81.209999999999994</v>
          </cell>
          <cell r="G474" t="str">
            <v>520-6170-10</v>
          </cell>
          <cell r="H474">
            <v>614.20000000000005</v>
          </cell>
          <cell r="I474" t="str">
            <v>520-6200-10</v>
          </cell>
          <cell r="J474">
            <v>454.83</v>
          </cell>
          <cell r="K474" t="str">
            <v>520-6342-10</v>
          </cell>
          <cell r="L474">
            <v>187.5</v>
          </cell>
          <cell r="M474" t="str">
            <v>520-6210-10</v>
          </cell>
          <cell r="N474">
            <v>2.66</v>
          </cell>
          <cell r="O474" t="str">
            <v>530-6220-10</v>
          </cell>
          <cell r="P474">
            <v>504</v>
          </cell>
          <cell r="Q474" t="str">
            <v>520-6170-10</v>
          </cell>
          <cell r="R474">
            <v>633.6</v>
          </cell>
          <cell r="S474" t="str">
            <v>520-6650-10</v>
          </cell>
          <cell r="T474">
            <v>4.58</v>
          </cell>
          <cell r="U474" t="str">
            <v>530-6190-10</v>
          </cell>
          <cell r="V474">
            <v>74.36</v>
          </cell>
          <cell r="W474" t="str">
            <v>440-6700-10</v>
          </cell>
          <cell r="X474">
            <v>16.63</v>
          </cell>
        </row>
        <row r="475">
          <cell r="A475" t="str">
            <v>610-6020-10</v>
          </cell>
          <cell r="B475">
            <v>7418.4</v>
          </cell>
          <cell r="C475" t="str">
            <v>520-6200-10</v>
          </cell>
          <cell r="D475">
            <v>332.76</v>
          </cell>
          <cell r="E475" t="str">
            <v>520-6200-10</v>
          </cell>
          <cell r="F475">
            <v>382.67</v>
          </cell>
          <cell r="G475" t="str">
            <v>520-6180-10</v>
          </cell>
          <cell r="H475">
            <v>149.97999999999999</v>
          </cell>
          <cell r="I475" t="str">
            <v>520-6210-10</v>
          </cell>
          <cell r="J475">
            <v>210.53</v>
          </cell>
          <cell r="K475" t="str">
            <v>520-6540-10</v>
          </cell>
          <cell r="L475">
            <v>4175</v>
          </cell>
          <cell r="M475" t="str">
            <v>520-6220-10</v>
          </cell>
          <cell r="N475">
            <v>307</v>
          </cell>
          <cell r="O475" t="str">
            <v>530-6610-10</v>
          </cell>
          <cell r="P475">
            <v>330</v>
          </cell>
          <cell r="Q475" t="str">
            <v>520-6180-10</v>
          </cell>
          <cell r="R475">
            <v>153.87</v>
          </cell>
          <cell r="S475" t="str">
            <v>520-6700-10</v>
          </cell>
          <cell r="T475">
            <v>145.38</v>
          </cell>
          <cell r="U475" t="str">
            <v>530-6200-10</v>
          </cell>
          <cell r="V475">
            <v>349.73</v>
          </cell>
          <cell r="W475" t="str">
            <v>440-6770-10</v>
          </cell>
          <cell r="X475">
            <v>2294.12</v>
          </cell>
        </row>
        <row r="476">
          <cell r="A476" t="str">
            <v>610-6050-10</v>
          </cell>
          <cell r="B476">
            <v>14535.53</v>
          </cell>
          <cell r="C476" t="str">
            <v>520-6210-10</v>
          </cell>
          <cell r="D476">
            <v>149.74</v>
          </cell>
          <cell r="E476" t="str">
            <v>520-6210-10</v>
          </cell>
          <cell r="F476">
            <v>172.2</v>
          </cell>
          <cell r="G476" t="str">
            <v>520-6190-10</v>
          </cell>
          <cell r="H476">
            <v>77.69</v>
          </cell>
          <cell r="I476" t="str">
            <v>520-6220-10</v>
          </cell>
          <cell r="J476">
            <v>457</v>
          </cell>
          <cell r="K476" t="str">
            <v>520-6600-10</v>
          </cell>
          <cell r="L476">
            <v>35.369999999999997</v>
          </cell>
          <cell r="M476" t="str">
            <v>520-6240-10</v>
          </cell>
          <cell r="N476">
            <v>12.9</v>
          </cell>
          <cell r="O476" t="str">
            <v>530-6620-10</v>
          </cell>
          <cell r="P476">
            <v>296.02999999999997</v>
          </cell>
          <cell r="Q476" t="str">
            <v>520-6190-10</v>
          </cell>
          <cell r="R476">
            <v>79.7</v>
          </cell>
          <cell r="S476" t="str">
            <v>520-6730-10</v>
          </cell>
          <cell r="T476">
            <v>247</v>
          </cell>
          <cell r="U476" t="str">
            <v>530-6210-10</v>
          </cell>
          <cell r="V476">
            <v>157.66999999999999</v>
          </cell>
          <cell r="W476" t="str">
            <v>440-6790-10</v>
          </cell>
          <cell r="X476">
            <v>235.43</v>
          </cell>
        </row>
        <row r="477">
          <cell r="A477" t="str">
            <v>610-6070-10</v>
          </cell>
          <cell r="B477">
            <v>113.2</v>
          </cell>
          <cell r="C477" t="str">
            <v>520-6220-10</v>
          </cell>
          <cell r="D477">
            <v>172</v>
          </cell>
          <cell r="E477" t="str">
            <v>520-6220-10</v>
          </cell>
          <cell r="F477">
            <v>467</v>
          </cell>
          <cell r="G477" t="str">
            <v>520-6200-10</v>
          </cell>
          <cell r="H477">
            <v>366.04</v>
          </cell>
          <cell r="I477" t="str">
            <v>520-6240-10</v>
          </cell>
          <cell r="J477">
            <v>20.82</v>
          </cell>
          <cell r="K477" t="str">
            <v>520-6620-10</v>
          </cell>
          <cell r="L477">
            <v>127.93</v>
          </cell>
          <cell r="M477" t="str">
            <v>520-6270-10</v>
          </cell>
          <cell r="N477">
            <v>56.07</v>
          </cell>
          <cell r="O477" t="str">
            <v>610-6020-10</v>
          </cell>
          <cell r="P477">
            <v>7519.65</v>
          </cell>
          <cell r="Q477" t="str">
            <v>520-6220-10</v>
          </cell>
          <cell r="R477">
            <v>357</v>
          </cell>
          <cell r="S477" t="str">
            <v>520-6901-10</v>
          </cell>
          <cell r="T477">
            <v>0</v>
          </cell>
          <cell r="U477" t="str">
            <v>530-6220-10</v>
          </cell>
          <cell r="V477">
            <v>707</v>
          </cell>
          <cell r="W477" t="str">
            <v>440-6810-10</v>
          </cell>
          <cell r="X477">
            <v>40375</v>
          </cell>
        </row>
        <row r="478">
          <cell r="A478" t="str">
            <v>610-6122-10</v>
          </cell>
          <cell r="B478">
            <v>188.5</v>
          </cell>
          <cell r="C478" t="str">
            <v>520-6240-10</v>
          </cell>
          <cell r="D478">
            <v>24.53</v>
          </cell>
          <cell r="E478" t="str">
            <v>520-6240-10</v>
          </cell>
          <cell r="F478">
            <v>39.200000000000003</v>
          </cell>
          <cell r="G478" t="str">
            <v>520-6210-10</v>
          </cell>
          <cell r="H478">
            <v>164.72</v>
          </cell>
          <cell r="I478" t="str">
            <v>520-6270-10</v>
          </cell>
          <cell r="J478">
            <v>90.53</v>
          </cell>
          <cell r="K478" t="str">
            <v>520-6650-10</v>
          </cell>
          <cell r="L478">
            <v>9.56</v>
          </cell>
          <cell r="M478" t="str">
            <v>520-6330-10</v>
          </cell>
          <cell r="N478">
            <v>8155.7</v>
          </cell>
          <cell r="O478" t="str">
            <v>610-6050-10</v>
          </cell>
          <cell r="P478">
            <v>21224.43</v>
          </cell>
          <cell r="Q478" t="str">
            <v>520-6240-10</v>
          </cell>
          <cell r="R478">
            <v>26.77</v>
          </cell>
          <cell r="S478" t="str">
            <v>530-6010-10</v>
          </cell>
          <cell r="T478">
            <v>6888.48</v>
          </cell>
          <cell r="U478" t="str">
            <v>530-6230-10</v>
          </cell>
          <cell r="V478">
            <v>956.25</v>
          </cell>
          <cell r="W478" t="str">
            <v>450-6020-10</v>
          </cell>
          <cell r="X478">
            <v>5466.8</v>
          </cell>
        </row>
        <row r="479">
          <cell r="A479" t="str">
            <v>610-6170-10</v>
          </cell>
          <cell r="B479">
            <v>529.75</v>
          </cell>
          <cell r="C479" t="str">
            <v>520-6270-10</v>
          </cell>
          <cell r="D479">
            <v>106.64</v>
          </cell>
          <cell r="E479" t="str">
            <v>520-6270-10</v>
          </cell>
          <cell r="F479">
            <v>170.43</v>
          </cell>
          <cell r="G479" t="str">
            <v>520-6220-10</v>
          </cell>
          <cell r="H479">
            <v>384</v>
          </cell>
          <cell r="I479" t="str">
            <v>520-6290-10</v>
          </cell>
          <cell r="J479">
            <v>194.4</v>
          </cell>
          <cell r="K479" t="str">
            <v>520-6700-10</v>
          </cell>
          <cell r="L479">
            <v>99.13</v>
          </cell>
          <cell r="M479" t="str">
            <v>520-6342-10</v>
          </cell>
          <cell r="N479">
            <v>187.5</v>
          </cell>
          <cell r="O479" t="str">
            <v>610-6070-10</v>
          </cell>
          <cell r="P479">
            <v>661.41</v>
          </cell>
          <cell r="Q479" t="str">
            <v>520-6270-10</v>
          </cell>
          <cell r="R479">
            <v>116.4</v>
          </cell>
          <cell r="S479" t="str">
            <v>530-6120-10</v>
          </cell>
          <cell r="T479">
            <v>138.47</v>
          </cell>
          <cell r="U479" t="str">
            <v>530-6310-10</v>
          </cell>
          <cell r="V479">
            <v>29.99</v>
          </cell>
          <cell r="W479" t="str">
            <v>450-6050-10</v>
          </cell>
          <cell r="X479">
            <v>36351.370000000003</v>
          </cell>
        </row>
        <row r="480">
          <cell r="A480" t="str">
            <v>610-6180-10</v>
          </cell>
          <cell r="B480">
            <v>153.47999999999999</v>
          </cell>
          <cell r="C480" t="str">
            <v>520-6290-10</v>
          </cell>
          <cell r="D480">
            <v>1788.45</v>
          </cell>
          <cell r="E480" t="str">
            <v>520-6330-10</v>
          </cell>
          <cell r="F480">
            <v>49.9</v>
          </cell>
          <cell r="G480" t="str">
            <v>520-6240-10</v>
          </cell>
          <cell r="H480">
            <v>14.62</v>
          </cell>
          <cell r="I480" t="str">
            <v>520-6330-10</v>
          </cell>
          <cell r="J480">
            <v>11039.38</v>
          </cell>
          <cell r="K480" t="str">
            <v>520-6901-10</v>
          </cell>
          <cell r="L480">
            <v>0</v>
          </cell>
          <cell r="M480" t="str">
            <v>520-6590-10</v>
          </cell>
          <cell r="N480">
            <v>1459.5</v>
          </cell>
          <cell r="O480" t="str">
            <v>610-6170-10</v>
          </cell>
          <cell r="P480">
            <v>555.41</v>
          </cell>
          <cell r="Q480" t="str">
            <v>520-6290-10</v>
          </cell>
          <cell r="R480">
            <v>1305.8499999999999</v>
          </cell>
          <cell r="S480" t="str">
            <v>530-6170-10</v>
          </cell>
          <cell r="T480">
            <v>555.80999999999995</v>
          </cell>
          <cell r="U480" t="str">
            <v>530-6610-10</v>
          </cell>
          <cell r="V480">
            <v>-2373.56</v>
          </cell>
          <cell r="W480" t="str">
            <v>450-6070-10</v>
          </cell>
          <cell r="X480">
            <v>411.39</v>
          </cell>
        </row>
        <row r="481">
          <cell r="A481" t="str">
            <v>610-6190-10</v>
          </cell>
          <cell r="B481">
            <v>79.489999999999995</v>
          </cell>
          <cell r="C481" t="str">
            <v>520-6330-10</v>
          </cell>
          <cell r="D481">
            <v>286</v>
          </cell>
          <cell r="E481" t="str">
            <v>520-6540-10</v>
          </cell>
          <cell r="F481">
            <v>700</v>
          </cell>
          <cell r="G481" t="str">
            <v>520-6270-10</v>
          </cell>
          <cell r="H481">
            <v>63.56</v>
          </cell>
          <cell r="I481" t="str">
            <v>520-6500-10</v>
          </cell>
          <cell r="J481">
            <v>244.78</v>
          </cell>
          <cell r="K481" t="str">
            <v>525-6740-10</v>
          </cell>
          <cell r="L481">
            <v>4769</v>
          </cell>
          <cell r="M481" t="str">
            <v>520-6620-10</v>
          </cell>
          <cell r="N481">
            <v>286.19</v>
          </cell>
          <cell r="O481" t="str">
            <v>610-6180-10</v>
          </cell>
          <cell r="P481">
            <v>159.51</v>
          </cell>
          <cell r="Q481" t="str">
            <v>520-6330-10</v>
          </cell>
          <cell r="R481">
            <v>-9733.3700000000008</v>
          </cell>
          <cell r="S481" t="str">
            <v>530-6180-10</v>
          </cell>
          <cell r="T481">
            <v>137.03</v>
          </cell>
          <cell r="U481" t="str">
            <v>530-6620-10</v>
          </cell>
          <cell r="V481">
            <v>144.66999999999999</v>
          </cell>
          <cell r="W481" t="str">
            <v>450-6170-10</v>
          </cell>
          <cell r="X481">
            <v>456.43</v>
          </cell>
        </row>
        <row r="482">
          <cell r="A482" t="str">
            <v>610-6200-10</v>
          </cell>
          <cell r="B482">
            <v>365.07</v>
          </cell>
          <cell r="C482" t="str">
            <v>520-6540-10</v>
          </cell>
          <cell r="D482">
            <v>1559</v>
          </cell>
          <cell r="E482" t="str">
            <v>520-6620-10</v>
          </cell>
          <cell r="F482">
            <v>145.88999999999999</v>
          </cell>
          <cell r="G482" t="str">
            <v>520-6290-10</v>
          </cell>
          <cell r="H482">
            <v>221.13</v>
          </cell>
          <cell r="I482" t="str">
            <v>520-6540-10</v>
          </cell>
          <cell r="J482">
            <v>8732</v>
          </cell>
          <cell r="K482" t="str">
            <v>530-6010-10</v>
          </cell>
          <cell r="L482">
            <v>1342.88</v>
          </cell>
          <cell r="M482" t="str">
            <v>520-6700-10</v>
          </cell>
          <cell r="N482">
            <v>88.78</v>
          </cell>
          <cell r="O482" t="str">
            <v>610-6190-10</v>
          </cell>
          <cell r="P482">
            <v>82.62</v>
          </cell>
          <cell r="Q482" t="str">
            <v>520-6342-10</v>
          </cell>
          <cell r="R482">
            <v>187.5</v>
          </cell>
          <cell r="S482" t="str">
            <v>530-6190-10</v>
          </cell>
          <cell r="T482">
            <v>70.98</v>
          </cell>
          <cell r="U482" t="str">
            <v>530-6700-10</v>
          </cell>
          <cell r="V482">
            <v>138.24</v>
          </cell>
          <cell r="W482" t="str">
            <v>450-6180-10</v>
          </cell>
          <cell r="X482">
            <v>114.63</v>
          </cell>
        </row>
        <row r="483">
          <cell r="A483" t="str">
            <v>610-6210-10</v>
          </cell>
          <cell r="B483">
            <v>168.57</v>
          </cell>
          <cell r="C483" t="str">
            <v>520-6600-10</v>
          </cell>
          <cell r="D483">
            <v>7.38</v>
          </cell>
          <cell r="E483" t="str">
            <v>520-6700-10</v>
          </cell>
          <cell r="F483">
            <v>94.67</v>
          </cell>
          <cell r="G483" t="str">
            <v>520-6330-10</v>
          </cell>
          <cell r="H483">
            <v>183.04</v>
          </cell>
          <cell r="I483" t="str">
            <v>520-6620-10</v>
          </cell>
          <cell r="J483">
            <v>276.82</v>
          </cell>
          <cell r="K483" t="str">
            <v>530-6050-10</v>
          </cell>
          <cell r="L483">
            <v>9728</v>
          </cell>
          <cell r="M483" t="str">
            <v>520-6901-10</v>
          </cell>
          <cell r="N483">
            <v>0</v>
          </cell>
          <cell r="O483" t="str">
            <v>610-6200-10</v>
          </cell>
          <cell r="P483">
            <v>379.07</v>
          </cell>
          <cell r="Q483" t="str">
            <v>520-6490-10</v>
          </cell>
          <cell r="R483">
            <v>328</v>
          </cell>
          <cell r="S483" t="str">
            <v>530-6200-10</v>
          </cell>
          <cell r="T483">
            <v>333.84</v>
          </cell>
          <cell r="U483" t="str">
            <v>610-6020-10</v>
          </cell>
          <cell r="V483">
            <v>6690.57</v>
          </cell>
          <cell r="W483" t="str">
            <v>450-6190-10</v>
          </cell>
          <cell r="X483">
            <v>59.87</v>
          </cell>
        </row>
        <row r="484">
          <cell r="A484" t="str">
            <v>610-6220-10</v>
          </cell>
          <cell r="B484">
            <v>338</v>
          </cell>
          <cell r="C484" t="str">
            <v>520-6620-10</v>
          </cell>
          <cell r="D484">
            <v>548.77</v>
          </cell>
          <cell r="E484" t="str">
            <v>530-6220-10</v>
          </cell>
          <cell r="F484">
            <v>760</v>
          </cell>
          <cell r="G484" t="str">
            <v>520-6540-10</v>
          </cell>
          <cell r="H484">
            <v>669.74</v>
          </cell>
          <cell r="I484" t="str">
            <v>520-6650-10</v>
          </cell>
          <cell r="J484">
            <v>11.64</v>
          </cell>
          <cell r="K484" t="str">
            <v>530-6180-10</v>
          </cell>
          <cell r="L484">
            <v>26.18</v>
          </cell>
          <cell r="M484" t="str">
            <v>530-6010-10</v>
          </cell>
          <cell r="N484">
            <v>0</v>
          </cell>
          <cell r="O484" t="str">
            <v>610-6210-10</v>
          </cell>
          <cell r="P484">
            <v>175.21</v>
          </cell>
          <cell r="Q484" t="str">
            <v>520-6500-10</v>
          </cell>
          <cell r="R484">
            <v>50</v>
          </cell>
          <cell r="S484" t="str">
            <v>530-6210-10</v>
          </cell>
          <cell r="T484">
            <v>150.51</v>
          </cell>
          <cell r="U484" t="str">
            <v>610-6030-10</v>
          </cell>
          <cell r="V484">
            <v>-84.52</v>
          </cell>
          <cell r="W484" t="str">
            <v>450-6200-10</v>
          </cell>
          <cell r="X484">
            <v>119.19</v>
          </cell>
        </row>
        <row r="485">
          <cell r="A485" t="str">
            <v>610-6240-10</v>
          </cell>
          <cell r="B485">
            <v>1492.24</v>
          </cell>
          <cell r="C485" t="str">
            <v>520-6700-10</v>
          </cell>
          <cell r="D485">
            <v>94.11</v>
          </cell>
          <cell r="E485" t="str">
            <v>530-6740-10</v>
          </cell>
          <cell r="F485">
            <v>9710.6</v>
          </cell>
          <cell r="G485" t="str">
            <v>520-6610-10</v>
          </cell>
          <cell r="H485">
            <v>590</v>
          </cell>
          <cell r="I485" t="str">
            <v>520-6700-10</v>
          </cell>
          <cell r="J485">
            <v>124.16</v>
          </cell>
          <cell r="K485" t="str">
            <v>530-6190-10</v>
          </cell>
          <cell r="L485">
            <v>13.55</v>
          </cell>
          <cell r="M485" t="str">
            <v>530-6050-10</v>
          </cell>
          <cell r="N485">
            <v>12882.5</v>
          </cell>
          <cell r="O485" t="str">
            <v>610-6220-10</v>
          </cell>
          <cell r="P485">
            <v>481</v>
          </cell>
          <cell r="Q485" t="str">
            <v>520-6540-10</v>
          </cell>
          <cell r="R485">
            <v>6850</v>
          </cell>
          <cell r="S485" t="str">
            <v>530-6220-10</v>
          </cell>
          <cell r="T485">
            <v>465</v>
          </cell>
          <cell r="U485" t="str">
            <v>610-6050-10</v>
          </cell>
          <cell r="V485">
            <v>4094.76</v>
          </cell>
          <cell r="W485" t="str">
            <v>450-6210-10</v>
          </cell>
          <cell r="X485">
            <v>56.47</v>
          </cell>
        </row>
        <row r="486">
          <cell r="A486" t="str">
            <v>610-6250-10</v>
          </cell>
          <cell r="B486">
            <v>168.91</v>
          </cell>
          <cell r="C486" t="str">
            <v>520-6730-10</v>
          </cell>
          <cell r="D486">
            <v>125</v>
          </cell>
          <cell r="E486" t="str">
            <v>610-6020-10</v>
          </cell>
          <cell r="F486">
            <v>7793.51</v>
          </cell>
          <cell r="G486" t="str">
            <v>520-6700-10</v>
          </cell>
          <cell r="H486">
            <v>105.97</v>
          </cell>
          <cell r="I486" t="str">
            <v>520-6730-10</v>
          </cell>
          <cell r="J486">
            <v>134</v>
          </cell>
          <cell r="K486" t="str">
            <v>530-6200-10</v>
          </cell>
          <cell r="L486">
            <v>59.13</v>
          </cell>
          <cell r="M486" t="str">
            <v>530-6070-10</v>
          </cell>
          <cell r="N486">
            <v>109.87</v>
          </cell>
          <cell r="O486" t="str">
            <v>610-6240-10</v>
          </cell>
          <cell r="P486">
            <v>371.85</v>
          </cell>
          <cell r="Q486" t="str">
            <v>520-6590-10</v>
          </cell>
          <cell r="R486">
            <v>288</v>
          </cell>
          <cell r="S486" t="str">
            <v>530-6230-10</v>
          </cell>
          <cell r="T486">
            <v>100</v>
          </cell>
          <cell r="U486" t="str">
            <v>610-6070-10</v>
          </cell>
          <cell r="V486">
            <v>1848.83</v>
          </cell>
          <cell r="W486" t="str">
            <v>450-6220-10</v>
          </cell>
          <cell r="X486">
            <v>165</v>
          </cell>
        </row>
        <row r="487">
          <cell r="A487" t="str">
            <v>610-6310-10</v>
          </cell>
          <cell r="B487">
            <v>1975.52</v>
          </cell>
          <cell r="C487" t="str">
            <v>530-6220-10</v>
          </cell>
          <cell r="D487">
            <v>225</v>
          </cell>
          <cell r="E487" t="str">
            <v>610-6050-10</v>
          </cell>
          <cell r="F487">
            <v>5347.59</v>
          </cell>
          <cell r="G487" t="str">
            <v>520-6730-10</v>
          </cell>
          <cell r="H487">
            <v>180</v>
          </cell>
          <cell r="I487" t="str">
            <v>520-6901-10</v>
          </cell>
          <cell r="J487">
            <v>-244.16</v>
          </cell>
          <cell r="K487" t="str">
            <v>530-6210-10</v>
          </cell>
          <cell r="L487">
            <v>32.51</v>
          </cell>
          <cell r="M487" t="str">
            <v>530-6180-10</v>
          </cell>
          <cell r="N487">
            <v>2.14</v>
          </cell>
          <cell r="O487" t="str">
            <v>610-6250-10</v>
          </cell>
          <cell r="P487">
            <v>319.32</v>
          </cell>
          <cell r="Q487" t="str">
            <v>520-6620-10</v>
          </cell>
          <cell r="R487">
            <v>146.68</v>
          </cell>
          <cell r="S487" t="str">
            <v>530-6590-10</v>
          </cell>
          <cell r="T487">
            <v>194</v>
          </cell>
          <cell r="U487" t="str">
            <v>610-6170-10</v>
          </cell>
          <cell r="V487">
            <v>574.95000000000005</v>
          </cell>
          <cell r="W487" t="str">
            <v>450-6342-10</v>
          </cell>
          <cell r="X487">
            <v>3156.55</v>
          </cell>
        </row>
        <row r="488">
          <cell r="A488" t="str">
            <v>610-6360-10</v>
          </cell>
          <cell r="B488">
            <v>3748.06</v>
          </cell>
          <cell r="C488" t="str">
            <v>530-6230-10</v>
          </cell>
          <cell r="D488">
            <v>2056.25</v>
          </cell>
          <cell r="E488" t="str">
            <v>610-6070-10</v>
          </cell>
          <cell r="F488">
            <v>798.34</v>
          </cell>
          <cell r="G488" t="str">
            <v>525-6740-10</v>
          </cell>
          <cell r="H488">
            <v>-4769</v>
          </cell>
          <cell r="I488" t="str">
            <v>530-6010-10</v>
          </cell>
          <cell r="J488">
            <v>1281.8399999999999</v>
          </cell>
          <cell r="K488" t="str">
            <v>530-6220-10</v>
          </cell>
          <cell r="L488">
            <v>728</v>
          </cell>
          <cell r="M488" t="str">
            <v>530-6190-10</v>
          </cell>
          <cell r="N488">
            <v>1.1100000000000001</v>
          </cell>
          <cell r="O488" t="str">
            <v>610-6310-10</v>
          </cell>
          <cell r="P488">
            <v>1641.34</v>
          </cell>
          <cell r="Q488" t="str">
            <v>520-6650-10</v>
          </cell>
          <cell r="R488">
            <v>4.87</v>
          </cell>
          <cell r="S488" t="str">
            <v>530-6600-10</v>
          </cell>
          <cell r="T488">
            <v>240.21</v>
          </cell>
          <cell r="U488" t="str">
            <v>610-6180-10</v>
          </cell>
          <cell r="V488">
            <v>164.88</v>
          </cell>
          <cell r="W488" t="str">
            <v>450-6540-10</v>
          </cell>
          <cell r="X488">
            <v>800</v>
          </cell>
        </row>
        <row r="489">
          <cell r="A489" t="str">
            <v>610-6370-10</v>
          </cell>
          <cell r="B489">
            <v>4239.18</v>
          </cell>
          <cell r="C489" t="str">
            <v>530-6500-10</v>
          </cell>
          <cell r="D489">
            <v>1199</v>
          </cell>
          <cell r="E489" t="str">
            <v>610-6170-10</v>
          </cell>
          <cell r="F489">
            <v>580.66</v>
          </cell>
          <cell r="G489" t="str">
            <v>530-6050-10</v>
          </cell>
          <cell r="H489">
            <v>33878</v>
          </cell>
          <cell r="I489" t="str">
            <v>530-6040-10</v>
          </cell>
          <cell r="J489">
            <v>122.08</v>
          </cell>
          <cell r="K489" t="str">
            <v>530-6510-10</v>
          </cell>
          <cell r="L489">
            <v>8500</v>
          </cell>
          <cell r="M489" t="str">
            <v>530-6200-10</v>
          </cell>
          <cell r="N489">
            <v>4.78</v>
          </cell>
          <cell r="O489" t="str">
            <v>610-6330-10</v>
          </cell>
          <cell r="P489">
            <v>19.739999999999998</v>
          </cell>
          <cell r="Q489" t="str">
            <v>520-6700-10</v>
          </cell>
          <cell r="R489">
            <v>98.7</v>
          </cell>
          <cell r="S489" t="str">
            <v>530-6700-10</v>
          </cell>
          <cell r="T489">
            <v>199.9</v>
          </cell>
          <cell r="U489" t="str">
            <v>610-6190-10</v>
          </cell>
          <cell r="V489">
            <v>85.41</v>
          </cell>
          <cell r="W489" t="str">
            <v>450-6680-10</v>
          </cell>
          <cell r="X489">
            <v>30805.66</v>
          </cell>
        </row>
        <row r="490">
          <cell r="A490" t="str">
            <v>610-6460-10</v>
          </cell>
          <cell r="B490">
            <v>2400.69</v>
          </cell>
          <cell r="C490" t="str">
            <v>530-6610-10</v>
          </cell>
          <cell r="D490">
            <v>2713.45</v>
          </cell>
          <cell r="E490" t="str">
            <v>610-6180-10</v>
          </cell>
          <cell r="F490">
            <v>167.53</v>
          </cell>
          <cell r="G490" t="str">
            <v>530-6220-10</v>
          </cell>
          <cell r="H490">
            <v>502</v>
          </cell>
          <cell r="I490" t="str">
            <v>530-6050-10</v>
          </cell>
          <cell r="J490">
            <v>14562.96</v>
          </cell>
          <cell r="K490" t="str">
            <v>530-6610-10</v>
          </cell>
          <cell r="L490">
            <v>382.62</v>
          </cell>
          <cell r="M490" t="str">
            <v>530-6210-10</v>
          </cell>
          <cell r="N490">
            <v>2.67</v>
          </cell>
          <cell r="O490" t="str">
            <v>610-6360-10</v>
          </cell>
          <cell r="P490">
            <v>4862.29</v>
          </cell>
          <cell r="Q490" t="str">
            <v>520-6901-10</v>
          </cell>
          <cell r="R490">
            <v>0</v>
          </cell>
          <cell r="S490" t="str">
            <v>610-6020-10</v>
          </cell>
          <cell r="T490">
            <v>7507.96</v>
          </cell>
          <cell r="U490" t="str">
            <v>610-6200-10</v>
          </cell>
          <cell r="V490">
            <v>41.9</v>
          </cell>
          <cell r="W490" t="str">
            <v>450-6690-10</v>
          </cell>
          <cell r="X490">
            <v>11578.13</v>
          </cell>
        </row>
        <row r="491">
          <cell r="A491" t="str">
            <v>610-6470-10</v>
          </cell>
          <cell r="B491">
            <v>3212.4</v>
          </cell>
          <cell r="C491" t="str">
            <v>530-6620-10</v>
          </cell>
          <cell r="D491">
            <v>20</v>
          </cell>
          <cell r="E491" t="str">
            <v>610-6190-10</v>
          </cell>
          <cell r="F491">
            <v>86.77</v>
          </cell>
          <cell r="G491" t="str">
            <v>530-6230-10</v>
          </cell>
          <cell r="H491">
            <v>956.25</v>
          </cell>
          <cell r="I491" t="str">
            <v>530-6180-10</v>
          </cell>
          <cell r="J491">
            <v>27.37</v>
          </cell>
          <cell r="K491" t="str">
            <v>530-6620-10</v>
          </cell>
          <cell r="L491">
            <v>366.58</v>
          </cell>
          <cell r="M491" t="str">
            <v>530-6220-10</v>
          </cell>
          <cell r="N491">
            <v>401</v>
          </cell>
          <cell r="O491" t="str">
            <v>610-6370-10</v>
          </cell>
          <cell r="P491">
            <v>71.41</v>
          </cell>
          <cell r="Q491" t="str">
            <v>530-6010-10</v>
          </cell>
          <cell r="R491">
            <v>7361.55</v>
          </cell>
          <cell r="S491" t="str">
            <v>610-6030-10</v>
          </cell>
          <cell r="T491">
            <v>293.61</v>
          </cell>
          <cell r="U491" t="str">
            <v>610-6210-10</v>
          </cell>
          <cell r="V491">
            <v>-4.3600000000000003</v>
          </cell>
          <cell r="W491" t="str">
            <v>450-6901-10</v>
          </cell>
          <cell r="X491">
            <v>-60.78</v>
          </cell>
        </row>
        <row r="492">
          <cell r="A492" t="str">
            <v>610-6480-10</v>
          </cell>
          <cell r="B492">
            <v>724.36</v>
          </cell>
          <cell r="C492" t="str">
            <v>530-6650-10</v>
          </cell>
          <cell r="D492">
            <v>3.88</v>
          </cell>
          <cell r="E492" t="str">
            <v>610-6200-10</v>
          </cell>
          <cell r="F492">
            <v>398.12</v>
          </cell>
          <cell r="G492" t="str">
            <v>530-6510-10</v>
          </cell>
          <cell r="H492">
            <v>147.28</v>
          </cell>
          <cell r="I492" t="str">
            <v>530-6190-10</v>
          </cell>
          <cell r="J492">
            <v>14.17</v>
          </cell>
          <cell r="K492" t="str">
            <v>530-6740-10</v>
          </cell>
          <cell r="L492">
            <v>-4769</v>
          </cell>
          <cell r="M492" t="str">
            <v>530-6230-10</v>
          </cell>
          <cell r="N492">
            <v>1956.25</v>
          </cell>
          <cell r="O492" t="str">
            <v>610-6390-10</v>
          </cell>
          <cell r="P492">
            <v>542.05999999999995</v>
          </cell>
          <cell r="Q492" t="str">
            <v>530-6050-10</v>
          </cell>
          <cell r="R492">
            <v>4500</v>
          </cell>
          <cell r="S492" t="str">
            <v>610-6050-10</v>
          </cell>
          <cell r="T492">
            <v>11108.5</v>
          </cell>
          <cell r="U492" t="str">
            <v>610-6220-10</v>
          </cell>
          <cell r="V492">
            <v>676</v>
          </cell>
          <cell r="W492" t="str">
            <v>460-6010-10</v>
          </cell>
          <cell r="X492">
            <v>7170.97</v>
          </cell>
        </row>
        <row r="493">
          <cell r="A493" t="str">
            <v>610-6690-10</v>
          </cell>
          <cell r="B493">
            <v>548.45000000000005</v>
          </cell>
          <cell r="C493" t="str">
            <v>530-6740-10</v>
          </cell>
          <cell r="D493">
            <v>31986.06</v>
          </cell>
          <cell r="E493" t="str">
            <v>610-6210-10</v>
          </cell>
          <cell r="F493">
            <v>184</v>
          </cell>
          <cell r="G493" t="str">
            <v>530-6520-10</v>
          </cell>
          <cell r="H493">
            <v>700</v>
          </cell>
          <cell r="I493" t="str">
            <v>530-6200-10</v>
          </cell>
          <cell r="J493">
            <v>60.83</v>
          </cell>
          <cell r="K493" t="str">
            <v>530-6760-10</v>
          </cell>
          <cell r="L493">
            <v>3500</v>
          </cell>
          <cell r="M493" t="str">
            <v>530-6330-10</v>
          </cell>
          <cell r="N493">
            <v>735.48</v>
          </cell>
          <cell r="O493" t="str">
            <v>610-6460-10</v>
          </cell>
          <cell r="P493">
            <v>459.2</v>
          </cell>
          <cell r="Q493" t="str">
            <v>530-6170-10</v>
          </cell>
          <cell r="R493">
            <v>582.28</v>
          </cell>
          <cell r="S493" t="str">
            <v>610-6070-10</v>
          </cell>
          <cell r="T493">
            <v>2092.92</v>
          </cell>
          <cell r="U493" t="str">
            <v>610-6240-10</v>
          </cell>
          <cell r="V493">
            <v>1207.28</v>
          </cell>
          <cell r="W493" t="str">
            <v>460-6070-10</v>
          </cell>
          <cell r="X493">
            <v>1816.93</v>
          </cell>
        </row>
        <row r="494">
          <cell r="A494" t="str">
            <v>610-6700-10</v>
          </cell>
          <cell r="B494">
            <v>3247.86</v>
          </cell>
          <cell r="C494" t="str">
            <v>610-6020-10</v>
          </cell>
          <cell r="D494">
            <v>6990.09</v>
          </cell>
          <cell r="E494" t="str">
            <v>610-6220-10</v>
          </cell>
          <cell r="F494">
            <v>583</v>
          </cell>
          <cell r="G494" t="str">
            <v>530-6610-10</v>
          </cell>
          <cell r="H494">
            <v>602.62</v>
          </cell>
          <cell r="I494" t="str">
            <v>530-6210-10</v>
          </cell>
          <cell r="J494">
            <v>33.99</v>
          </cell>
          <cell r="K494" t="str">
            <v>610-6020-10</v>
          </cell>
          <cell r="L494">
            <v>8187.75</v>
          </cell>
          <cell r="M494" t="str">
            <v>530-6510-10</v>
          </cell>
          <cell r="N494">
            <v>9649.7800000000007</v>
          </cell>
          <cell r="O494" t="str">
            <v>610-6470-10</v>
          </cell>
          <cell r="P494">
            <v>5139.84</v>
          </cell>
          <cell r="Q494" t="str">
            <v>530-6180-10</v>
          </cell>
          <cell r="R494">
            <v>143.55000000000001</v>
          </cell>
          <cell r="S494" t="str">
            <v>610-6170-10</v>
          </cell>
          <cell r="T494">
            <v>640.77</v>
          </cell>
          <cell r="U494" t="str">
            <v>610-6250-10</v>
          </cell>
          <cell r="V494">
            <v>129.5</v>
          </cell>
          <cell r="W494" t="str">
            <v>460-6170-10</v>
          </cell>
          <cell r="X494">
            <v>771.71</v>
          </cell>
        </row>
        <row r="495">
          <cell r="A495" t="str">
            <v>610-6900-10</v>
          </cell>
          <cell r="B495">
            <v>5019.47</v>
          </cell>
          <cell r="C495" t="str">
            <v>610-6050-10</v>
          </cell>
          <cell r="D495">
            <v>13394.26</v>
          </cell>
          <cell r="E495" t="str">
            <v>610-6225-10</v>
          </cell>
          <cell r="F495">
            <v>239.17</v>
          </cell>
          <cell r="G495" t="str">
            <v>530-6740-10</v>
          </cell>
          <cell r="H495">
            <v>-17997.87</v>
          </cell>
          <cell r="I495" t="str">
            <v>530-6220-10</v>
          </cell>
          <cell r="J495">
            <v>598</v>
          </cell>
          <cell r="K495" t="str">
            <v>610-6030-10</v>
          </cell>
          <cell r="L495">
            <v>-70.7</v>
          </cell>
          <cell r="M495" t="str">
            <v>530-6580-10</v>
          </cell>
          <cell r="N495">
            <v>6005.35</v>
          </cell>
          <cell r="O495" t="str">
            <v>610-6480-10</v>
          </cell>
          <cell r="P495">
            <v>734.99</v>
          </cell>
          <cell r="Q495" t="str">
            <v>530-6190-10</v>
          </cell>
          <cell r="R495">
            <v>74.36</v>
          </cell>
          <cell r="S495" t="str">
            <v>610-6180-10</v>
          </cell>
          <cell r="T495">
            <v>192.96</v>
          </cell>
          <cell r="U495" t="str">
            <v>610-6285-10</v>
          </cell>
          <cell r="V495">
            <v>41.46</v>
          </cell>
          <cell r="W495" t="str">
            <v>460-6180-10</v>
          </cell>
          <cell r="X495">
            <v>175.26</v>
          </cell>
        </row>
        <row r="496">
          <cell r="A496" t="str">
            <v>610-6901-10</v>
          </cell>
          <cell r="B496">
            <v>-4546.08</v>
          </cell>
          <cell r="C496" t="str">
            <v>610-6070-10</v>
          </cell>
          <cell r="D496">
            <v>443.52</v>
          </cell>
          <cell r="E496" t="str">
            <v>610-6240-10</v>
          </cell>
          <cell r="F496">
            <v>1604.06</v>
          </cell>
          <cell r="G496" t="str">
            <v>610-6020-10</v>
          </cell>
          <cell r="H496">
            <v>8146.21</v>
          </cell>
          <cell r="I496" t="str">
            <v>530-6230-10</v>
          </cell>
          <cell r="J496">
            <v>2215.79</v>
          </cell>
          <cell r="K496" t="str">
            <v>610-6050-10</v>
          </cell>
          <cell r="L496">
            <v>18827.98</v>
          </cell>
          <cell r="M496" t="str">
            <v>530-6600-10</v>
          </cell>
          <cell r="N496">
            <v>28.5</v>
          </cell>
          <cell r="O496" t="str">
            <v>610-6690-10</v>
          </cell>
          <cell r="P496">
            <v>555.16</v>
          </cell>
          <cell r="Q496" t="str">
            <v>530-6200-10</v>
          </cell>
          <cell r="R496">
            <v>349.74</v>
          </cell>
          <cell r="S496" t="str">
            <v>610-6190-10</v>
          </cell>
          <cell r="T496">
            <v>99.92</v>
          </cell>
          <cell r="U496" t="str">
            <v>610-6310-10</v>
          </cell>
          <cell r="V496">
            <v>1268</v>
          </cell>
          <cell r="W496" t="str">
            <v>460-6190-10</v>
          </cell>
          <cell r="X496">
            <v>40.25</v>
          </cell>
        </row>
        <row r="497">
          <cell r="A497" t="str">
            <v>610-6902-10</v>
          </cell>
          <cell r="B497">
            <v>-3545.89</v>
          </cell>
          <cell r="C497" t="str">
            <v>610-6170-10</v>
          </cell>
          <cell r="D497">
            <v>504.92</v>
          </cell>
          <cell r="E497" t="str">
            <v>610-6250-10</v>
          </cell>
          <cell r="F497">
            <v>166.3</v>
          </cell>
          <cell r="G497" t="str">
            <v>610-6050-10</v>
          </cell>
          <cell r="H497">
            <v>18201.2</v>
          </cell>
          <cell r="I497" t="str">
            <v>530-6650-10</v>
          </cell>
          <cell r="J497">
            <v>14.16</v>
          </cell>
          <cell r="K497" t="str">
            <v>610-6070-10</v>
          </cell>
          <cell r="L497">
            <v>-84.58</v>
          </cell>
          <cell r="M497" t="str">
            <v>530-6740-10</v>
          </cell>
          <cell r="N497">
            <v>9477</v>
          </cell>
          <cell r="O497" t="str">
            <v>610-6700-10</v>
          </cell>
          <cell r="P497">
            <v>4957.3500000000004</v>
          </cell>
          <cell r="Q497" t="str">
            <v>530-6210-10</v>
          </cell>
          <cell r="R497">
            <v>157.68</v>
          </cell>
          <cell r="S497" t="str">
            <v>610-6200-10</v>
          </cell>
          <cell r="T497">
            <v>184.02</v>
          </cell>
          <cell r="U497" t="str">
            <v>610-6360-10</v>
          </cell>
          <cell r="V497">
            <v>4937.6899999999996</v>
          </cell>
          <cell r="W497" t="str">
            <v>460-6200-10</v>
          </cell>
          <cell r="X497">
            <v>186.77</v>
          </cell>
        </row>
        <row r="498">
          <cell r="A498" t="str">
            <v>610-6905-10</v>
          </cell>
          <cell r="B498">
            <v>-1545</v>
          </cell>
          <cell r="C498" t="str">
            <v>610-6180-10</v>
          </cell>
          <cell r="D498">
            <v>144.94</v>
          </cell>
          <cell r="E498" t="str">
            <v>610-6260-10</v>
          </cell>
          <cell r="F498">
            <v>144.29</v>
          </cell>
          <cell r="G498" t="str">
            <v>610-6070-10</v>
          </cell>
          <cell r="H498">
            <v>-133.06</v>
          </cell>
          <cell r="I498" t="str">
            <v>530-6740-10</v>
          </cell>
          <cell r="J498">
            <v>300</v>
          </cell>
          <cell r="K498" t="str">
            <v>610-6170-10</v>
          </cell>
          <cell r="L498">
            <v>555.41</v>
          </cell>
          <cell r="M498" t="str">
            <v>610-6020-10</v>
          </cell>
          <cell r="N498">
            <v>6998.76</v>
          </cell>
          <cell r="O498" t="str">
            <v>610-6900-10</v>
          </cell>
          <cell r="P498">
            <v>7339.67</v>
          </cell>
          <cell r="Q498" t="str">
            <v>530-6220-10</v>
          </cell>
          <cell r="R498">
            <v>467</v>
          </cell>
          <cell r="S498" t="str">
            <v>610-6210-10</v>
          </cell>
          <cell r="T498">
            <v>52.11</v>
          </cell>
          <cell r="U498" t="str">
            <v>610-6370-10</v>
          </cell>
          <cell r="V498">
            <v>747.25</v>
          </cell>
          <cell r="W498" t="str">
            <v>460-6210-10</v>
          </cell>
          <cell r="X498">
            <v>86.81</v>
          </cell>
        </row>
        <row r="499">
          <cell r="A499" t="str">
            <v>620-6010-10</v>
          </cell>
          <cell r="B499">
            <v>2927.1</v>
          </cell>
          <cell r="C499" t="str">
            <v>610-6190-10</v>
          </cell>
          <cell r="D499">
            <v>75.08</v>
          </cell>
          <cell r="E499" t="str">
            <v>610-6270-10</v>
          </cell>
          <cell r="F499">
            <v>95.22</v>
          </cell>
          <cell r="G499" t="str">
            <v>610-6120-10</v>
          </cell>
          <cell r="H499">
            <v>83.16</v>
          </cell>
          <cell r="I499" t="str">
            <v>610-6020-10</v>
          </cell>
          <cell r="J499">
            <v>6133.3</v>
          </cell>
          <cell r="K499" t="str">
            <v>610-6180-10</v>
          </cell>
          <cell r="L499">
            <v>156.63</v>
          </cell>
          <cell r="M499" t="str">
            <v>610-6030-10</v>
          </cell>
          <cell r="N499">
            <v>777.55</v>
          </cell>
          <cell r="O499" t="str">
            <v>610-6901-10</v>
          </cell>
          <cell r="P499">
            <v>-4435.2</v>
          </cell>
          <cell r="Q499" t="str">
            <v>530-6540-10</v>
          </cell>
          <cell r="R499">
            <v>735</v>
          </cell>
          <cell r="S499" t="str">
            <v>610-6220-10</v>
          </cell>
          <cell r="T499">
            <v>444</v>
          </cell>
          <cell r="U499" t="str">
            <v>610-6460-10</v>
          </cell>
          <cell r="V499">
            <v>1535.6</v>
          </cell>
          <cell r="W499" t="str">
            <v>460-6220-10</v>
          </cell>
          <cell r="X499">
            <v>219</v>
          </cell>
        </row>
        <row r="500">
          <cell r="A500" t="str">
            <v>620-6170-10</v>
          </cell>
          <cell r="B500">
            <v>237.99</v>
          </cell>
          <cell r="C500" t="str">
            <v>610-6200-10</v>
          </cell>
          <cell r="D500">
            <v>344.44</v>
          </cell>
          <cell r="E500" t="str">
            <v>610-6310-10</v>
          </cell>
          <cell r="F500">
            <v>1140.5899999999999</v>
          </cell>
          <cell r="G500" t="str">
            <v>610-6170-10</v>
          </cell>
          <cell r="H500">
            <v>555.41</v>
          </cell>
          <cell r="I500" t="str">
            <v>610-6030-10</v>
          </cell>
          <cell r="J500">
            <v>895.36</v>
          </cell>
          <cell r="K500" t="str">
            <v>610-6190-10</v>
          </cell>
          <cell r="L500">
            <v>81.11</v>
          </cell>
          <cell r="M500" t="str">
            <v>610-6050-10</v>
          </cell>
          <cell r="N500">
            <v>14724.32</v>
          </cell>
          <cell r="O500" t="str">
            <v>610-6902-10</v>
          </cell>
          <cell r="P500">
            <v>-3454.96</v>
          </cell>
          <cell r="Q500" t="str">
            <v>610-6020-10</v>
          </cell>
          <cell r="R500">
            <v>7127.25</v>
          </cell>
          <cell r="S500" t="str">
            <v>610-6240-10</v>
          </cell>
          <cell r="T500">
            <v>1727.74</v>
          </cell>
          <cell r="U500" t="str">
            <v>610-6470-10</v>
          </cell>
          <cell r="V500">
            <v>1766.82</v>
          </cell>
          <cell r="W500" t="str">
            <v>460-6700-10</v>
          </cell>
          <cell r="X500">
            <v>157.24</v>
          </cell>
        </row>
        <row r="501">
          <cell r="A501" t="str">
            <v>620-6180-10</v>
          </cell>
          <cell r="B501">
            <v>57.09</v>
          </cell>
          <cell r="C501" t="str">
            <v>610-6210-10</v>
          </cell>
          <cell r="D501">
            <v>159.19999999999999</v>
          </cell>
          <cell r="E501" t="str">
            <v>610-6360-10</v>
          </cell>
          <cell r="F501">
            <v>5368.97</v>
          </cell>
          <cell r="G501" t="str">
            <v>610-6180-10</v>
          </cell>
          <cell r="H501">
            <v>157.87</v>
          </cell>
          <cell r="I501" t="str">
            <v>610-6050-10</v>
          </cell>
          <cell r="J501">
            <v>11915.88</v>
          </cell>
          <cell r="K501" t="str">
            <v>610-6200-10</v>
          </cell>
          <cell r="L501">
            <v>371.95</v>
          </cell>
          <cell r="M501" t="str">
            <v>610-6070-10</v>
          </cell>
          <cell r="N501">
            <v>1264.8</v>
          </cell>
          <cell r="O501" t="str">
            <v>610-6903-10</v>
          </cell>
          <cell r="P501">
            <v>0</v>
          </cell>
          <cell r="Q501" t="str">
            <v>610-6050-10</v>
          </cell>
          <cell r="R501">
            <v>20059.830000000002</v>
          </cell>
          <cell r="S501" t="str">
            <v>610-6250-10</v>
          </cell>
          <cell r="T501">
            <v>90.94</v>
          </cell>
          <cell r="U501" t="str">
            <v>610-6480-10</v>
          </cell>
          <cell r="V501">
            <v>741.76</v>
          </cell>
          <cell r="W501" t="str">
            <v>510-6220-10</v>
          </cell>
          <cell r="X501">
            <v>16860.87</v>
          </cell>
        </row>
        <row r="502">
          <cell r="A502" t="str">
            <v>620-6190-10</v>
          </cell>
          <cell r="B502">
            <v>29.56</v>
          </cell>
          <cell r="C502" t="str">
            <v>610-6220-10</v>
          </cell>
          <cell r="D502">
            <v>215</v>
          </cell>
          <cell r="E502" t="str">
            <v>610-6370-10</v>
          </cell>
          <cell r="F502">
            <v>4627.29</v>
          </cell>
          <cell r="G502" t="str">
            <v>610-6190-10</v>
          </cell>
          <cell r="H502">
            <v>81.760000000000005</v>
          </cell>
          <cell r="I502" t="str">
            <v>610-6070-10</v>
          </cell>
          <cell r="J502">
            <v>816.9</v>
          </cell>
          <cell r="K502" t="str">
            <v>610-6210-10</v>
          </cell>
          <cell r="L502">
            <v>172.02</v>
          </cell>
          <cell r="M502" t="str">
            <v>610-6170-10</v>
          </cell>
          <cell r="N502">
            <v>555.41</v>
          </cell>
          <cell r="O502" t="str">
            <v>610-6904-10</v>
          </cell>
          <cell r="P502">
            <v>0</v>
          </cell>
          <cell r="Q502" t="str">
            <v>610-6070-10</v>
          </cell>
          <cell r="R502">
            <v>1118.33</v>
          </cell>
          <cell r="S502" t="str">
            <v>610-6310-10</v>
          </cell>
          <cell r="T502">
            <v>1482.14</v>
          </cell>
          <cell r="U502" t="str">
            <v>610-6650-10</v>
          </cell>
          <cell r="V502">
            <v>44.78</v>
          </cell>
          <cell r="W502" t="str">
            <v>510-6230-10</v>
          </cell>
          <cell r="X502">
            <v>8189.49</v>
          </cell>
        </row>
        <row r="503">
          <cell r="A503" t="str">
            <v>620-6200-10</v>
          </cell>
          <cell r="B503">
            <v>139.38</v>
          </cell>
          <cell r="C503" t="str">
            <v>610-6225-10</v>
          </cell>
          <cell r="D503">
            <v>393.08</v>
          </cell>
          <cell r="E503" t="str">
            <v>610-6460-10</v>
          </cell>
          <cell r="F503">
            <v>3835.37</v>
          </cell>
          <cell r="G503" t="str">
            <v>610-6200-10</v>
          </cell>
          <cell r="H503">
            <v>375.13</v>
          </cell>
          <cell r="I503" t="str">
            <v>610-6120-10</v>
          </cell>
          <cell r="J503">
            <v>-27.72</v>
          </cell>
          <cell r="K503" t="str">
            <v>610-6220-10</v>
          </cell>
          <cell r="L503">
            <v>696</v>
          </cell>
          <cell r="M503" t="str">
            <v>610-6180-10</v>
          </cell>
          <cell r="N503">
            <v>176.29</v>
          </cell>
          <cell r="O503" t="str">
            <v>610-6905-10</v>
          </cell>
          <cell r="P503">
            <v>-3026</v>
          </cell>
          <cell r="Q503" t="str">
            <v>610-6170-10</v>
          </cell>
          <cell r="R503">
            <v>555.41</v>
          </cell>
          <cell r="S503" t="str">
            <v>610-6360-10</v>
          </cell>
          <cell r="T503">
            <v>4703.62</v>
          </cell>
          <cell r="U503" t="str">
            <v>610-6690-10</v>
          </cell>
          <cell r="V503">
            <v>589.29</v>
          </cell>
          <cell r="W503" t="str">
            <v>520-6010-10</v>
          </cell>
          <cell r="X503">
            <v>6276.77</v>
          </cell>
        </row>
        <row r="504">
          <cell r="A504" t="str">
            <v>620-6210-10</v>
          </cell>
          <cell r="B504">
            <v>62.68</v>
          </cell>
          <cell r="C504" t="str">
            <v>610-6240-10</v>
          </cell>
          <cell r="D504">
            <v>107.75</v>
          </cell>
          <cell r="E504" t="str">
            <v>610-6470-10</v>
          </cell>
          <cell r="F504">
            <v>1766.82</v>
          </cell>
          <cell r="G504" t="str">
            <v>610-6210-10</v>
          </cell>
          <cell r="H504">
            <v>173.39</v>
          </cell>
          <cell r="I504" t="str">
            <v>610-6145-10</v>
          </cell>
          <cell r="J504">
            <v>899.28</v>
          </cell>
          <cell r="K504" t="str">
            <v>610-6240-10</v>
          </cell>
          <cell r="L504">
            <v>660.2</v>
          </cell>
          <cell r="M504" t="str">
            <v>610-6190-10</v>
          </cell>
          <cell r="N504">
            <v>91.31</v>
          </cell>
          <cell r="O504" t="str">
            <v>620-6010-10</v>
          </cell>
          <cell r="P504">
            <v>3199.36</v>
          </cell>
          <cell r="Q504" t="str">
            <v>610-6180-10</v>
          </cell>
          <cell r="R504">
            <v>160.78</v>
          </cell>
          <cell r="S504" t="str">
            <v>610-6390-10</v>
          </cell>
          <cell r="T504">
            <v>781.13</v>
          </cell>
          <cell r="U504" t="str">
            <v>610-6700-10</v>
          </cell>
          <cell r="V504">
            <v>2907.49</v>
          </cell>
          <cell r="W504" t="str">
            <v>520-6070-10</v>
          </cell>
          <cell r="X504">
            <v>1972.7</v>
          </cell>
        </row>
        <row r="505">
          <cell r="A505" t="str">
            <v>630-6020-10</v>
          </cell>
          <cell r="B505">
            <v>1066.98</v>
          </cell>
          <cell r="C505" t="str">
            <v>610-6250-10</v>
          </cell>
          <cell r="D505">
            <v>23.06</v>
          </cell>
          <cell r="E505" t="str">
            <v>610-6480-10</v>
          </cell>
          <cell r="F505">
            <v>725.32</v>
          </cell>
          <cell r="G505" t="str">
            <v>610-6220-10</v>
          </cell>
          <cell r="H505">
            <v>479</v>
          </cell>
          <cell r="I505" t="str">
            <v>610-6170-10</v>
          </cell>
          <cell r="J505">
            <v>530.16999999999996</v>
          </cell>
          <cell r="K505" t="str">
            <v>610-6250-10</v>
          </cell>
          <cell r="L505">
            <v>414.54</v>
          </cell>
          <cell r="M505" t="str">
            <v>610-6200-10</v>
          </cell>
          <cell r="N505">
            <v>421.4</v>
          </cell>
          <cell r="O505" t="str">
            <v>620-6170-10</v>
          </cell>
          <cell r="P505">
            <v>257.62</v>
          </cell>
          <cell r="Q505" t="str">
            <v>610-6190-10</v>
          </cell>
          <cell r="R505">
            <v>83.28</v>
          </cell>
          <cell r="S505" t="str">
            <v>610-6460-10</v>
          </cell>
          <cell r="T505">
            <v>3917.49</v>
          </cell>
          <cell r="U505" t="str">
            <v>610-6900-10</v>
          </cell>
          <cell r="V505">
            <v>9091.27</v>
          </cell>
          <cell r="W505" t="str">
            <v>520-6170-10</v>
          </cell>
          <cell r="X505">
            <v>696.88</v>
          </cell>
        </row>
        <row r="506">
          <cell r="A506" t="str">
            <v>630-6122-10</v>
          </cell>
          <cell r="B506">
            <v>33.26</v>
          </cell>
          <cell r="C506" t="str">
            <v>610-6310-10</v>
          </cell>
          <cell r="D506">
            <v>991.86</v>
          </cell>
          <cell r="E506" t="str">
            <v>610-6690-10</v>
          </cell>
          <cell r="F506">
            <v>489.87</v>
          </cell>
          <cell r="G506" t="str">
            <v>610-6240-10</v>
          </cell>
          <cell r="H506">
            <v>1396.36</v>
          </cell>
          <cell r="I506" t="str">
            <v>610-6180-10</v>
          </cell>
          <cell r="J506">
            <v>169.97</v>
          </cell>
          <cell r="K506" t="str">
            <v>610-6310-10</v>
          </cell>
          <cell r="L506">
            <v>4612.1000000000004</v>
          </cell>
          <cell r="M506" t="str">
            <v>610-6210-10</v>
          </cell>
          <cell r="N506">
            <v>193.65</v>
          </cell>
          <cell r="O506" t="str">
            <v>620-6180-10</v>
          </cell>
          <cell r="P506">
            <v>62.39</v>
          </cell>
          <cell r="Q506" t="str">
            <v>610-6200-10</v>
          </cell>
          <cell r="R506">
            <v>382.07</v>
          </cell>
          <cell r="S506" t="str">
            <v>610-6470-10</v>
          </cell>
          <cell r="T506">
            <v>3293.4</v>
          </cell>
          <cell r="U506" t="str">
            <v>610-6901-10</v>
          </cell>
          <cell r="V506">
            <v>-4545.6000000000004</v>
          </cell>
          <cell r="W506" t="str">
            <v>520-6180-10</v>
          </cell>
          <cell r="X506">
            <v>160.86000000000001</v>
          </cell>
        </row>
        <row r="507">
          <cell r="A507" t="str">
            <v>630-6170-10</v>
          </cell>
          <cell r="B507">
            <v>76.95</v>
          </cell>
          <cell r="C507" t="str">
            <v>610-6360-10</v>
          </cell>
          <cell r="D507">
            <v>6495.77</v>
          </cell>
          <cell r="E507" t="str">
            <v>610-6700-10</v>
          </cell>
          <cell r="F507">
            <v>3485.55</v>
          </cell>
          <cell r="G507" t="str">
            <v>610-6250-10</v>
          </cell>
          <cell r="H507">
            <v>343.4</v>
          </cell>
          <cell r="I507" t="str">
            <v>610-6190-10</v>
          </cell>
          <cell r="J507">
            <v>88.05</v>
          </cell>
          <cell r="K507" t="str">
            <v>610-6360-10</v>
          </cell>
          <cell r="L507">
            <v>4755.5200000000004</v>
          </cell>
          <cell r="M507" t="str">
            <v>610-6220-10</v>
          </cell>
          <cell r="N507">
            <v>383</v>
          </cell>
          <cell r="O507" t="str">
            <v>620-6190-10</v>
          </cell>
          <cell r="P507">
            <v>32.32</v>
          </cell>
          <cell r="Q507" t="str">
            <v>610-6210-10</v>
          </cell>
          <cell r="R507">
            <v>101.59</v>
          </cell>
          <cell r="S507" t="str">
            <v>610-6480-10</v>
          </cell>
          <cell r="T507">
            <v>1339.57</v>
          </cell>
          <cell r="U507" t="str">
            <v>610-6902-10</v>
          </cell>
          <cell r="V507">
            <v>-3168.15</v>
          </cell>
          <cell r="W507" t="str">
            <v>520-6190-10</v>
          </cell>
          <cell r="X507">
            <v>36.94</v>
          </cell>
        </row>
        <row r="508">
          <cell r="A508" t="str">
            <v>630-6180-10</v>
          </cell>
          <cell r="B508">
            <v>21.87</v>
          </cell>
          <cell r="C508" t="str">
            <v>610-6370-10</v>
          </cell>
          <cell r="D508">
            <v>1756.77</v>
          </cell>
          <cell r="E508" t="str">
            <v>610-6900-10</v>
          </cell>
          <cell r="F508">
            <v>4836.22</v>
          </cell>
          <cell r="G508" t="str">
            <v>610-6310-10</v>
          </cell>
          <cell r="H508">
            <v>2757.79</v>
          </cell>
          <cell r="I508" t="str">
            <v>610-6200-10</v>
          </cell>
          <cell r="J508">
            <v>406.75</v>
          </cell>
          <cell r="K508" t="str">
            <v>610-6390-10</v>
          </cell>
          <cell r="L508">
            <v>446.97</v>
          </cell>
          <cell r="M508" t="str">
            <v>610-6240-10</v>
          </cell>
          <cell r="N508">
            <v>244.88</v>
          </cell>
          <cell r="O508" t="str">
            <v>620-6700-10</v>
          </cell>
          <cell r="P508">
            <v>110.08</v>
          </cell>
          <cell r="Q508" t="str">
            <v>610-6220-10</v>
          </cell>
          <cell r="R508">
            <v>446</v>
          </cell>
          <cell r="S508" t="str">
            <v>610-6650-10</v>
          </cell>
          <cell r="T508">
            <v>5.03</v>
          </cell>
          <cell r="U508" t="str">
            <v>610-6903-10</v>
          </cell>
          <cell r="V508">
            <v>0</v>
          </cell>
          <cell r="W508" t="str">
            <v>520-6200-10</v>
          </cell>
          <cell r="X508">
            <v>170.88</v>
          </cell>
        </row>
        <row r="509">
          <cell r="A509" t="str">
            <v>630-6190-10</v>
          </cell>
          <cell r="B509">
            <v>11.33</v>
          </cell>
          <cell r="C509" t="str">
            <v>610-6390-10</v>
          </cell>
          <cell r="D509">
            <v>1155.3499999999999</v>
          </cell>
          <cell r="E509" t="str">
            <v>610-6901-10</v>
          </cell>
          <cell r="F509">
            <v>9424.7999999999993</v>
          </cell>
          <cell r="G509" t="str">
            <v>610-6360-10</v>
          </cell>
          <cell r="H509">
            <v>5330.33</v>
          </cell>
          <cell r="I509" t="str">
            <v>610-6210-10</v>
          </cell>
          <cell r="J509">
            <v>186.72</v>
          </cell>
          <cell r="K509" t="str">
            <v>610-6460-10</v>
          </cell>
          <cell r="L509">
            <v>313.18</v>
          </cell>
          <cell r="M509" t="str">
            <v>610-6250-10</v>
          </cell>
          <cell r="N509">
            <v>55.62</v>
          </cell>
          <cell r="O509" t="str">
            <v>630-6020-10</v>
          </cell>
          <cell r="P509">
            <v>1094.1400000000001</v>
          </cell>
          <cell r="Q509" t="str">
            <v>610-6240-10</v>
          </cell>
          <cell r="R509">
            <v>805.16</v>
          </cell>
          <cell r="S509" t="str">
            <v>610-6690-10</v>
          </cell>
          <cell r="T509">
            <v>497.96</v>
          </cell>
          <cell r="U509" t="str">
            <v>610-6904-10</v>
          </cell>
          <cell r="V509">
            <v>0</v>
          </cell>
          <cell r="W509" t="str">
            <v>520-6210-10</v>
          </cell>
          <cell r="X509">
            <v>79.67</v>
          </cell>
        </row>
        <row r="510">
          <cell r="A510" t="str">
            <v>630-6200-10</v>
          </cell>
          <cell r="B510">
            <v>52.07</v>
          </cell>
          <cell r="C510" t="str">
            <v>610-6460-10</v>
          </cell>
          <cell r="D510">
            <v>3598.01</v>
          </cell>
          <cell r="E510" t="str">
            <v>610-6902-10</v>
          </cell>
          <cell r="F510">
            <v>7182.69</v>
          </cell>
          <cell r="G510" t="str">
            <v>610-6370-10</v>
          </cell>
          <cell r="H510">
            <v>3126.39</v>
          </cell>
          <cell r="I510" t="str">
            <v>610-6220-10</v>
          </cell>
          <cell r="J510">
            <v>571</v>
          </cell>
          <cell r="K510" t="str">
            <v>610-6470-10</v>
          </cell>
          <cell r="L510">
            <v>3533.64</v>
          </cell>
          <cell r="M510" t="str">
            <v>610-6310-10</v>
          </cell>
          <cell r="N510">
            <v>512</v>
          </cell>
          <cell r="O510" t="str">
            <v>630-6170-10</v>
          </cell>
          <cell r="P510">
            <v>80.67</v>
          </cell>
          <cell r="Q510" t="str">
            <v>610-6250-10</v>
          </cell>
          <cell r="R510">
            <v>44.64</v>
          </cell>
          <cell r="S510" t="str">
            <v>610-6700-10</v>
          </cell>
          <cell r="T510">
            <v>3297.68</v>
          </cell>
          <cell r="U510" t="str">
            <v>610-6905-10</v>
          </cell>
          <cell r="V510">
            <v>-3026</v>
          </cell>
          <cell r="W510" t="str">
            <v>520-6220-10</v>
          </cell>
          <cell r="X510">
            <v>252.96</v>
          </cell>
        </row>
        <row r="511">
          <cell r="A511" t="str">
            <v>630-6210-10</v>
          </cell>
          <cell r="B511">
            <v>24.01</v>
          </cell>
          <cell r="C511" t="str">
            <v>610-6470-10</v>
          </cell>
          <cell r="D511">
            <v>3051.78</v>
          </cell>
          <cell r="E511" t="str">
            <v>610-6905-10</v>
          </cell>
          <cell r="F511">
            <v>-4635</v>
          </cell>
          <cell r="G511" t="str">
            <v>610-6390-10</v>
          </cell>
          <cell r="H511">
            <v>579.38</v>
          </cell>
          <cell r="I511" t="str">
            <v>610-6240-10</v>
          </cell>
          <cell r="J511">
            <v>444.94</v>
          </cell>
          <cell r="K511" t="str">
            <v>610-6480-10</v>
          </cell>
          <cell r="L511">
            <v>738.86</v>
          </cell>
          <cell r="M511" t="str">
            <v>610-6360-10</v>
          </cell>
          <cell r="N511">
            <v>3890.08</v>
          </cell>
          <cell r="O511" t="str">
            <v>630-6180-10</v>
          </cell>
          <cell r="P511">
            <v>21.35</v>
          </cell>
          <cell r="Q511" t="str">
            <v>610-6310-10</v>
          </cell>
          <cell r="R511">
            <v>1105.68</v>
          </cell>
          <cell r="S511" t="str">
            <v>610-6900-10</v>
          </cell>
          <cell r="T511">
            <v>5404.69</v>
          </cell>
          <cell r="U511" t="str">
            <v>620-6010-10</v>
          </cell>
          <cell r="V511">
            <v>3199.37</v>
          </cell>
          <cell r="W511" t="str">
            <v>520-6240-10</v>
          </cell>
          <cell r="X511">
            <v>20.55</v>
          </cell>
        </row>
        <row r="512">
          <cell r="A512" t="str">
            <v>650-4710-10</v>
          </cell>
          <cell r="B512">
            <v>-16913.8</v>
          </cell>
          <cell r="C512" t="str">
            <v>610-6480-10</v>
          </cell>
          <cell r="D512">
            <v>1978.23</v>
          </cell>
          <cell r="E512" t="str">
            <v>620-6010-10</v>
          </cell>
          <cell r="F512">
            <v>2128.19</v>
          </cell>
          <cell r="G512" t="str">
            <v>610-6460-10</v>
          </cell>
          <cell r="H512">
            <v>857.5</v>
          </cell>
          <cell r="I512" t="str">
            <v>610-6250-10</v>
          </cell>
          <cell r="J512">
            <v>286.3</v>
          </cell>
          <cell r="K512" t="str">
            <v>610-6690-10</v>
          </cell>
          <cell r="L512">
            <v>838.81</v>
          </cell>
          <cell r="M512" t="str">
            <v>610-6370-10</v>
          </cell>
          <cell r="N512">
            <v>63.82</v>
          </cell>
          <cell r="O512" t="str">
            <v>630-6190-10</v>
          </cell>
          <cell r="P512">
            <v>11.06</v>
          </cell>
          <cell r="Q512" t="str">
            <v>610-6360-10</v>
          </cell>
          <cell r="R512">
            <v>5252.19</v>
          </cell>
          <cell r="S512" t="str">
            <v>610-6901-10</v>
          </cell>
          <cell r="T512">
            <v>-4744.47</v>
          </cell>
          <cell r="U512" t="str">
            <v>620-6170-10</v>
          </cell>
          <cell r="V512">
            <v>257.62</v>
          </cell>
          <cell r="W512" t="str">
            <v>520-6270-10</v>
          </cell>
          <cell r="X512">
            <v>89.34</v>
          </cell>
        </row>
        <row r="513">
          <cell r="A513" t="str">
            <v>650-6020-10</v>
          </cell>
          <cell r="B513">
            <v>15739.72</v>
          </cell>
          <cell r="C513" t="str">
            <v>610-6690-10</v>
          </cell>
          <cell r="D513">
            <v>579</v>
          </cell>
          <cell r="E513" t="str">
            <v>620-6170-10</v>
          </cell>
          <cell r="F513">
            <v>261.42</v>
          </cell>
          <cell r="G513" t="str">
            <v>610-6470-10</v>
          </cell>
          <cell r="H513">
            <v>5300.46</v>
          </cell>
          <cell r="I513" t="str">
            <v>610-6310-10</v>
          </cell>
          <cell r="J513">
            <v>809.3</v>
          </cell>
          <cell r="K513" t="str">
            <v>610-6700-10</v>
          </cell>
          <cell r="L513">
            <v>5782.03</v>
          </cell>
          <cell r="M513" t="str">
            <v>610-6460-10</v>
          </cell>
          <cell r="N513">
            <v>1350.48</v>
          </cell>
          <cell r="O513" t="str">
            <v>630-6200-10</v>
          </cell>
          <cell r="P513">
            <v>50.74</v>
          </cell>
          <cell r="Q513" t="str">
            <v>610-6370-10</v>
          </cell>
          <cell r="R513">
            <v>244.25</v>
          </cell>
          <cell r="S513" t="str">
            <v>610-6902-10</v>
          </cell>
          <cell r="T513">
            <v>-3074.97</v>
          </cell>
          <cell r="U513" t="str">
            <v>620-6180-10</v>
          </cell>
          <cell r="V513">
            <v>62.39</v>
          </cell>
          <cell r="W513" t="str">
            <v>520-6310-10</v>
          </cell>
          <cell r="X513">
            <v>794</v>
          </cell>
        </row>
        <row r="514">
          <cell r="A514" t="str">
            <v>650-6030-10</v>
          </cell>
          <cell r="B514">
            <v>282.82</v>
          </cell>
          <cell r="C514" t="str">
            <v>610-6700-10</v>
          </cell>
          <cell r="D514">
            <v>2626.63</v>
          </cell>
          <cell r="E514" t="str">
            <v>620-6180-10</v>
          </cell>
          <cell r="F514">
            <v>41.5</v>
          </cell>
          <cell r="G514" t="str">
            <v>610-6480-10</v>
          </cell>
          <cell r="H514">
            <v>727.25</v>
          </cell>
          <cell r="I514" t="str">
            <v>610-6360-10</v>
          </cell>
          <cell r="J514">
            <v>3903.92</v>
          </cell>
          <cell r="K514" t="str">
            <v>610-6900-10</v>
          </cell>
          <cell r="L514">
            <v>10447.459999999999</v>
          </cell>
          <cell r="M514" t="str">
            <v>610-6470-10</v>
          </cell>
          <cell r="N514">
            <v>1751.2</v>
          </cell>
          <cell r="O514" t="str">
            <v>630-6210-10</v>
          </cell>
          <cell r="P514">
            <v>23.42</v>
          </cell>
          <cell r="Q514" t="str">
            <v>610-6460-10</v>
          </cell>
          <cell r="R514">
            <v>2090.04</v>
          </cell>
          <cell r="S514" t="str">
            <v>610-6903-10</v>
          </cell>
          <cell r="T514">
            <v>0</v>
          </cell>
          <cell r="U514" t="str">
            <v>620-6700-10</v>
          </cell>
          <cell r="V514">
            <v>63.71</v>
          </cell>
          <cell r="W514" t="str">
            <v>520-6330-10</v>
          </cell>
          <cell r="X514">
            <v>185.2</v>
          </cell>
        </row>
        <row r="515">
          <cell r="A515" t="str">
            <v>650-6120-10</v>
          </cell>
          <cell r="B515">
            <v>404.78</v>
          </cell>
          <cell r="C515" t="str">
            <v>610-6900-10</v>
          </cell>
          <cell r="D515">
            <v>9767.69</v>
          </cell>
          <cell r="E515" t="str">
            <v>620-6190-10</v>
          </cell>
          <cell r="F515">
            <v>21.5</v>
          </cell>
          <cell r="G515" t="str">
            <v>610-6690-10</v>
          </cell>
          <cell r="H515">
            <v>773.53</v>
          </cell>
          <cell r="I515" t="str">
            <v>610-6370-10</v>
          </cell>
          <cell r="J515">
            <v>445.74</v>
          </cell>
          <cell r="K515" t="str">
            <v>610-6901-10</v>
          </cell>
          <cell r="L515">
            <v>-5627.16</v>
          </cell>
          <cell r="M515" t="str">
            <v>610-6480-10</v>
          </cell>
          <cell r="N515">
            <v>734.03</v>
          </cell>
          <cell r="O515" t="str">
            <v>630-6460-10</v>
          </cell>
          <cell r="P515">
            <v>150</v>
          </cell>
          <cell r="Q515" t="str">
            <v>610-6470-10</v>
          </cell>
          <cell r="R515">
            <v>3587.24</v>
          </cell>
          <cell r="S515" t="str">
            <v>610-6904-10</v>
          </cell>
          <cell r="T515">
            <v>0</v>
          </cell>
          <cell r="U515" t="str">
            <v>630-6020-10</v>
          </cell>
          <cell r="V515">
            <v>966.35</v>
          </cell>
          <cell r="W515" t="str">
            <v>520-6342-10</v>
          </cell>
          <cell r="X515">
            <v>187.5</v>
          </cell>
        </row>
        <row r="516">
          <cell r="A516" t="str">
            <v>650-6170-10</v>
          </cell>
          <cell r="B516">
            <v>1187.53</v>
          </cell>
          <cell r="C516" t="str">
            <v>610-6901-10</v>
          </cell>
          <cell r="D516">
            <v>-4878.72</v>
          </cell>
          <cell r="E516" t="str">
            <v>620-6200-10</v>
          </cell>
          <cell r="F516">
            <v>101.34</v>
          </cell>
          <cell r="G516" t="str">
            <v>610-6700-10</v>
          </cell>
          <cell r="H516">
            <v>3409.56</v>
          </cell>
          <cell r="I516" t="str">
            <v>610-6390-10</v>
          </cell>
          <cell r="J516">
            <v>292.14999999999998</v>
          </cell>
          <cell r="K516" t="str">
            <v>610-6902-10</v>
          </cell>
          <cell r="L516">
            <v>-4000.48</v>
          </cell>
          <cell r="M516" t="str">
            <v>610-6650-10</v>
          </cell>
          <cell r="N516">
            <v>8.25</v>
          </cell>
          <cell r="O516" t="str">
            <v>650-4710-10</v>
          </cell>
          <cell r="P516">
            <v>-164543.97</v>
          </cell>
          <cell r="Q516" t="str">
            <v>610-6480-10</v>
          </cell>
          <cell r="R516">
            <v>3280.51</v>
          </cell>
          <cell r="S516" t="str">
            <v>610-6905-10</v>
          </cell>
          <cell r="T516">
            <v>-3026</v>
          </cell>
          <cell r="U516" t="str">
            <v>630-6030-10</v>
          </cell>
          <cell r="V516">
            <v>-14.92</v>
          </cell>
          <cell r="W516" t="str">
            <v>520-6650-10</v>
          </cell>
          <cell r="X516">
            <v>29.57</v>
          </cell>
        </row>
        <row r="517">
          <cell r="A517" t="str">
            <v>650-6180-10</v>
          </cell>
          <cell r="B517">
            <v>317.85000000000002</v>
          </cell>
          <cell r="C517" t="str">
            <v>610-6902-10</v>
          </cell>
          <cell r="D517">
            <v>-3636.8</v>
          </cell>
          <cell r="E517" t="str">
            <v>620-6210-10</v>
          </cell>
          <cell r="F517">
            <v>45.57</v>
          </cell>
          <cell r="G517" t="str">
            <v>610-6900-10</v>
          </cell>
          <cell r="H517">
            <v>2569.9899999999998</v>
          </cell>
          <cell r="I517" t="str">
            <v>610-6460-10</v>
          </cell>
          <cell r="J517">
            <v>610</v>
          </cell>
          <cell r="K517" t="str">
            <v>610-6903-10</v>
          </cell>
          <cell r="L517">
            <v>0</v>
          </cell>
          <cell r="M517" t="str">
            <v>610-6690-10</v>
          </cell>
          <cell r="N517">
            <v>832.49</v>
          </cell>
          <cell r="O517" t="str">
            <v>650-6020-10</v>
          </cell>
          <cell r="P517">
            <v>13240.16</v>
          </cell>
          <cell r="Q517" t="str">
            <v>610-6650-10</v>
          </cell>
          <cell r="R517">
            <v>15</v>
          </cell>
          <cell r="S517" t="str">
            <v>620-6010-10</v>
          </cell>
          <cell r="T517">
            <v>3053.94</v>
          </cell>
          <cell r="U517" t="str">
            <v>630-6050-10</v>
          </cell>
          <cell r="V517">
            <v>3040</v>
          </cell>
          <cell r="W517" t="str">
            <v>520-6700-10</v>
          </cell>
          <cell r="X517">
            <v>37.200000000000003</v>
          </cell>
        </row>
        <row r="518">
          <cell r="A518" t="str">
            <v>650-6190-10</v>
          </cell>
          <cell r="B518">
            <v>164.63</v>
          </cell>
          <cell r="C518" t="str">
            <v>610-6905-10</v>
          </cell>
          <cell r="D518">
            <v>1545</v>
          </cell>
          <cell r="E518" t="str">
            <v>620-6700-10</v>
          </cell>
          <cell r="F518">
            <v>109.71</v>
          </cell>
          <cell r="G518" t="str">
            <v>610-6901-10</v>
          </cell>
          <cell r="H518">
            <v>-18295.2</v>
          </cell>
          <cell r="I518" t="str">
            <v>610-6470-10</v>
          </cell>
          <cell r="J518">
            <v>3356.4</v>
          </cell>
          <cell r="K518" t="str">
            <v>610-6904-10</v>
          </cell>
          <cell r="L518">
            <v>0</v>
          </cell>
          <cell r="M518" t="str">
            <v>610-6700-10</v>
          </cell>
          <cell r="N518">
            <v>2810.8</v>
          </cell>
          <cell r="O518" t="str">
            <v>650-6050-10</v>
          </cell>
          <cell r="P518">
            <v>1501.9</v>
          </cell>
          <cell r="Q518" t="str">
            <v>610-6690-10</v>
          </cell>
          <cell r="R518">
            <v>793</v>
          </cell>
          <cell r="S518" t="str">
            <v>620-6170-10</v>
          </cell>
          <cell r="T518">
            <v>245.91</v>
          </cell>
          <cell r="U518" t="str">
            <v>630-6170-10</v>
          </cell>
          <cell r="V518">
            <v>83.49</v>
          </cell>
          <cell r="W518" t="str">
            <v>520-6901-10</v>
          </cell>
          <cell r="X518">
            <v>0</v>
          </cell>
        </row>
        <row r="519">
          <cell r="A519" t="str">
            <v>650-6200-10</v>
          </cell>
          <cell r="B519">
            <v>764.84</v>
          </cell>
          <cell r="C519" t="str">
            <v>620-6010-10</v>
          </cell>
          <cell r="D519">
            <v>2837.58</v>
          </cell>
          <cell r="E519" t="str">
            <v>630-6020-10</v>
          </cell>
          <cell r="F519">
            <v>1104.96</v>
          </cell>
          <cell r="G519" t="str">
            <v>610-6902-10</v>
          </cell>
          <cell r="H519">
            <v>-13865.31</v>
          </cell>
          <cell r="I519" t="str">
            <v>610-6480-10</v>
          </cell>
          <cell r="J519">
            <v>727.25</v>
          </cell>
          <cell r="K519" t="str">
            <v>610-6905-10</v>
          </cell>
          <cell r="L519">
            <v>-10431</v>
          </cell>
          <cell r="M519" t="str">
            <v>610-6900-10</v>
          </cell>
          <cell r="N519">
            <v>7958.01</v>
          </cell>
          <cell r="O519" t="str">
            <v>650-6070-10</v>
          </cell>
          <cell r="P519">
            <v>3657.6</v>
          </cell>
          <cell r="Q519" t="str">
            <v>610-6700-10</v>
          </cell>
          <cell r="R519">
            <v>3753.95</v>
          </cell>
          <cell r="S519" t="str">
            <v>620-6180-10</v>
          </cell>
          <cell r="T519">
            <v>59.56</v>
          </cell>
          <cell r="U519" t="str">
            <v>630-6180-10</v>
          </cell>
          <cell r="V519">
            <v>18.54</v>
          </cell>
          <cell r="W519" t="str">
            <v>530-6010-10</v>
          </cell>
          <cell r="X519">
            <v>7026.93</v>
          </cell>
        </row>
        <row r="520">
          <cell r="A520" t="str">
            <v>650-6210-10</v>
          </cell>
          <cell r="B520">
            <v>349.1</v>
          </cell>
          <cell r="C520" t="str">
            <v>620-6170-10</v>
          </cell>
          <cell r="D520">
            <v>227.32</v>
          </cell>
          <cell r="E520" t="str">
            <v>630-6170-10</v>
          </cell>
          <cell r="F520">
            <v>84.34</v>
          </cell>
          <cell r="G520" t="str">
            <v>610-6905-10</v>
          </cell>
          <cell r="H520">
            <v>-1545</v>
          </cell>
          <cell r="I520" t="str">
            <v>610-6690-10</v>
          </cell>
          <cell r="J520">
            <v>420.36</v>
          </cell>
          <cell r="K520" t="str">
            <v>620-6010-10</v>
          </cell>
          <cell r="L520">
            <v>3092.55</v>
          </cell>
          <cell r="M520" t="str">
            <v>610-6901-10</v>
          </cell>
          <cell r="N520">
            <v>-5211.3599999999997</v>
          </cell>
          <cell r="O520" t="str">
            <v>650-6170-10</v>
          </cell>
          <cell r="P520">
            <v>1243.6600000000001</v>
          </cell>
          <cell r="Q520" t="str">
            <v>610-6900-10</v>
          </cell>
          <cell r="R520">
            <v>5820.05</v>
          </cell>
          <cell r="S520" t="str">
            <v>620-6190-10</v>
          </cell>
          <cell r="T520">
            <v>-2.94</v>
          </cell>
          <cell r="U520" t="str">
            <v>630-6190-10</v>
          </cell>
          <cell r="V520">
            <v>9.6</v>
          </cell>
          <cell r="W520" t="str">
            <v>530-6070-10</v>
          </cell>
          <cell r="X520">
            <v>669.24</v>
          </cell>
        </row>
        <row r="521">
          <cell r="A521" t="str">
            <v>650-6220-10</v>
          </cell>
          <cell r="B521">
            <v>600</v>
          </cell>
          <cell r="C521" t="str">
            <v>620-6180-10</v>
          </cell>
          <cell r="D521">
            <v>55.34</v>
          </cell>
          <cell r="E521" t="str">
            <v>630-6180-10</v>
          </cell>
          <cell r="F521">
            <v>21.56</v>
          </cell>
          <cell r="G521" t="str">
            <v>620-6010-10</v>
          </cell>
          <cell r="H521">
            <v>3121.34</v>
          </cell>
          <cell r="I521" t="str">
            <v>610-6700-10</v>
          </cell>
          <cell r="J521">
            <v>1440.62</v>
          </cell>
          <cell r="K521" t="str">
            <v>620-6170-10</v>
          </cell>
          <cell r="L521">
            <v>269.33</v>
          </cell>
          <cell r="M521" t="str">
            <v>610-6902-10</v>
          </cell>
          <cell r="N521">
            <v>-3454.96</v>
          </cell>
          <cell r="O521" t="str">
            <v>650-6180-10</v>
          </cell>
          <cell r="P521">
            <v>343.5</v>
          </cell>
          <cell r="Q521" t="str">
            <v>610-6901-10</v>
          </cell>
          <cell r="R521">
            <v>-4435.2</v>
          </cell>
          <cell r="S521" t="str">
            <v>620-6700-10</v>
          </cell>
          <cell r="T521">
            <v>148.11000000000001</v>
          </cell>
          <cell r="U521" t="str">
            <v>630-6200-10</v>
          </cell>
          <cell r="V521">
            <v>2.17</v>
          </cell>
          <cell r="W521" t="str">
            <v>530-6170-10</v>
          </cell>
          <cell r="X521">
            <v>640.80999999999995</v>
          </cell>
        </row>
        <row r="522">
          <cell r="A522" t="str">
            <v>650-6330-10</v>
          </cell>
          <cell r="B522">
            <v>40</v>
          </cell>
          <cell r="C522" t="str">
            <v>620-6190-10</v>
          </cell>
          <cell r="D522">
            <v>28.66</v>
          </cell>
          <cell r="E522" t="str">
            <v>630-6190-10</v>
          </cell>
          <cell r="F522">
            <v>11.16</v>
          </cell>
          <cell r="G522" t="str">
            <v>620-6170-10</v>
          </cell>
          <cell r="H522">
            <v>250.05</v>
          </cell>
          <cell r="I522" t="str">
            <v>610-6900-10</v>
          </cell>
          <cell r="J522">
            <v>4681.54</v>
          </cell>
          <cell r="K522" t="str">
            <v>620-6180-10</v>
          </cell>
          <cell r="L522">
            <v>57.21</v>
          </cell>
          <cell r="M522" t="str">
            <v>610-6903-10</v>
          </cell>
          <cell r="N522">
            <v>0</v>
          </cell>
          <cell r="O522" t="str">
            <v>650-6190-10</v>
          </cell>
          <cell r="P522">
            <v>177.92</v>
          </cell>
          <cell r="Q522" t="str">
            <v>610-6902-10</v>
          </cell>
          <cell r="R522">
            <v>-3182.2</v>
          </cell>
          <cell r="S522" t="str">
            <v>630-6020-10</v>
          </cell>
          <cell r="T522">
            <v>1095.73</v>
          </cell>
          <cell r="U522" t="str">
            <v>630-6210-10</v>
          </cell>
          <cell r="V522">
            <v>-0.33</v>
          </cell>
          <cell r="W522" t="str">
            <v>530-6180-10</v>
          </cell>
          <cell r="X522">
            <v>150.07</v>
          </cell>
        </row>
        <row r="523">
          <cell r="A523" t="str">
            <v>650-6460-10</v>
          </cell>
          <cell r="B523">
            <v>283.17</v>
          </cell>
          <cell r="C523" t="str">
            <v>620-6200-10</v>
          </cell>
          <cell r="D523">
            <v>135.12</v>
          </cell>
          <cell r="E523" t="str">
            <v>630-6200-10</v>
          </cell>
          <cell r="F523">
            <v>51.23</v>
          </cell>
          <cell r="G523" t="str">
            <v>620-6180-10</v>
          </cell>
          <cell r="H523">
            <v>60.88</v>
          </cell>
          <cell r="I523" t="str">
            <v>610-6901-10</v>
          </cell>
          <cell r="J523">
            <v>-6264.72</v>
          </cell>
          <cell r="K523" t="str">
            <v>620-6190-10</v>
          </cell>
          <cell r="L523">
            <v>31.34</v>
          </cell>
          <cell r="M523" t="str">
            <v>610-6904-10</v>
          </cell>
          <cell r="N523">
            <v>0</v>
          </cell>
          <cell r="O523" t="str">
            <v>650-6200-10</v>
          </cell>
          <cell r="P523">
            <v>600.59</v>
          </cell>
          <cell r="Q523" t="str">
            <v>610-6903-10</v>
          </cell>
          <cell r="R523">
            <v>0</v>
          </cell>
          <cell r="S523" t="str">
            <v>630-6030-10</v>
          </cell>
          <cell r="T523">
            <v>51.82</v>
          </cell>
          <cell r="U523" t="str">
            <v>630-6460-10</v>
          </cell>
          <cell r="V523">
            <v>198.9</v>
          </cell>
          <cell r="W523" t="str">
            <v>530-6190-10</v>
          </cell>
          <cell r="X523">
            <v>78.41</v>
          </cell>
        </row>
        <row r="524">
          <cell r="A524" t="str">
            <v>650-6900-10</v>
          </cell>
          <cell r="B524">
            <v>129.47</v>
          </cell>
          <cell r="C524" t="str">
            <v>620-6210-10</v>
          </cell>
          <cell r="D524">
            <v>60.76</v>
          </cell>
          <cell r="E524" t="str">
            <v>630-6210-10</v>
          </cell>
          <cell r="F524">
            <v>23.66</v>
          </cell>
          <cell r="G524" t="str">
            <v>620-6190-10</v>
          </cell>
          <cell r="H524">
            <v>31.53</v>
          </cell>
          <cell r="I524" t="str">
            <v>610-6902-10</v>
          </cell>
          <cell r="J524">
            <v>-4205.05</v>
          </cell>
          <cell r="K524" t="str">
            <v>620-6200-10</v>
          </cell>
          <cell r="L524">
            <v>8.17</v>
          </cell>
          <cell r="M524" t="str">
            <v>610-6905-10</v>
          </cell>
          <cell r="N524">
            <v>-3026</v>
          </cell>
          <cell r="O524" t="str">
            <v>650-6210-10</v>
          </cell>
          <cell r="P524">
            <v>127.48</v>
          </cell>
          <cell r="Q524" t="str">
            <v>610-6904-10</v>
          </cell>
          <cell r="R524">
            <v>0</v>
          </cell>
          <cell r="S524" t="str">
            <v>630-6050-10</v>
          </cell>
          <cell r="T524">
            <v>2420</v>
          </cell>
          <cell r="U524" t="str">
            <v>650-4710-10</v>
          </cell>
          <cell r="V524">
            <v>-69467.929999999993</v>
          </cell>
          <cell r="W524" t="str">
            <v>530-6200-10</v>
          </cell>
          <cell r="X524">
            <v>365.63</v>
          </cell>
        </row>
        <row r="525">
          <cell r="A525" t="str">
            <v>650-6901-10</v>
          </cell>
          <cell r="B525">
            <v>-128</v>
          </cell>
          <cell r="C525" t="str">
            <v>620-6700-10</v>
          </cell>
          <cell r="D525">
            <v>108.04</v>
          </cell>
          <cell r="E525" t="str">
            <v>650-4710-10</v>
          </cell>
          <cell r="F525">
            <v>-13869.65</v>
          </cell>
          <cell r="G525" t="str">
            <v>620-6200-10</v>
          </cell>
          <cell r="H525">
            <v>148.63</v>
          </cell>
          <cell r="I525" t="str">
            <v>610-6903-10</v>
          </cell>
          <cell r="J525">
            <v>-304.92</v>
          </cell>
          <cell r="K525" t="str">
            <v>620-6210-10</v>
          </cell>
          <cell r="L525">
            <v>-21.59</v>
          </cell>
          <cell r="M525" t="str">
            <v>620-6010-10</v>
          </cell>
          <cell r="N525">
            <v>1745.1</v>
          </cell>
          <cell r="O525" t="str">
            <v>650-6220-10</v>
          </cell>
          <cell r="P525">
            <v>855</v>
          </cell>
          <cell r="Q525" t="str">
            <v>610-6905-10</v>
          </cell>
          <cell r="R525">
            <v>-3026</v>
          </cell>
          <cell r="S525" t="str">
            <v>630-6170-10</v>
          </cell>
          <cell r="T525">
            <v>92.99</v>
          </cell>
          <cell r="U525" t="str">
            <v>650-6020-10</v>
          </cell>
          <cell r="V525">
            <v>17302.580000000002</v>
          </cell>
          <cell r="W525" t="str">
            <v>530-6210-10</v>
          </cell>
          <cell r="X525">
            <v>167.5</v>
          </cell>
        </row>
        <row r="526">
          <cell r="A526" t="str">
            <v>655-6220-10</v>
          </cell>
          <cell r="B526">
            <v>278</v>
          </cell>
          <cell r="C526" t="str">
            <v>630-6020-10</v>
          </cell>
          <cell r="D526">
            <v>998.39</v>
          </cell>
          <cell r="E526" t="str">
            <v>650-6020-10</v>
          </cell>
          <cell r="F526">
            <v>17665.84</v>
          </cell>
          <cell r="G526" t="str">
            <v>620-6210-10</v>
          </cell>
          <cell r="H526">
            <v>66.84</v>
          </cell>
          <cell r="I526" t="str">
            <v>610-6904-10</v>
          </cell>
          <cell r="J526">
            <v>-250.03</v>
          </cell>
          <cell r="K526" t="str">
            <v>620-6700-10</v>
          </cell>
          <cell r="L526">
            <v>106.26</v>
          </cell>
          <cell r="M526" t="str">
            <v>620-6170-10</v>
          </cell>
          <cell r="N526">
            <v>257.62</v>
          </cell>
          <cell r="O526" t="str">
            <v>650-6690-10</v>
          </cell>
          <cell r="P526">
            <v>42.5</v>
          </cell>
          <cell r="Q526" t="str">
            <v>620-6010-10</v>
          </cell>
          <cell r="R526">
            <v>2617.66</v>
          </cell>
          <cell r="S526" t="str">
            <v>630-6180-10</v>
          </cell>
          <cell r="T526">
            <v>22.39</v>
          </cell>
          <cell r="U526" t="str">
            <v>650-6030-10</v>
          </cell>
          <cell r="V526">
            <v>885.35</v>
          </cell>
          <cell r="W526" t="str">
            <v>530-6220-10</v>
          </cell>
          <cell r="X526">
            <v>297</v>
          </cell>
        </row>
        <row r="527">
          <cell r="A527" t="str">
            <v>655-6690-10</v>
          </cell>
          <cell r="B527">
            <v>56.05</v>
          </cell>
          <cell r="C527" t="str">
            <v>630-6170-10</v>
          </cell>
          <cell r="D527">
            <v>73.34</v>
          </cell>
          <cell r="E527" t="str">
            <v>650-6170-10</v>
          </cell>
          <cell r="F527">
            <v>1300.19</v>
          </cell>
          <cell r="G527" t="str">
            <v>620-6700-10</v>
          </cell>
          <cell r="H527">
            <v>96.33</v>
          </cell>
          <cell r="I527" t="str">
            <v>610-6905-10</v>
          </cell>
          <cell r="J527">
            <v>-1545</v>
          </cell>
          <cell r="K527" t="str">
            <v>630-6020-10</v>
          </cell>
          <cell r="L527">
            <v>1172.02</v>
          </cell>
          <cell r="M527" t="str">
            <v>620-6180-10</v>
          </cell>
          <cell r="N527">
            <v>34.03</v>
          </cell>
          <cell r="O527" t="str">
            <v>650-6700-10</v>
          </cell>
          <cell r="P527">
            <v>114.8</v>
          </cell>
          <cell r="Q527" t="str">
            <v>620-6170-10</v>
          </cell>
          <cell r="R527">
            <v>257.62</v>
          </cell>
          <cell r="S527" t="str">
            <v>630-6190-10</v>
          </cell>
          <cell r="T527">
            <v>11.6</v>
          </cell>
          <cell r="U527" t="str">
            <v>650-6070-10</v>
          </cell>
          <cell r="V527">
            <v>17.579999999999998</v>
          </cell>
          <cell r="W527" t="str">
            <v>530-6230-10</v>
          </cell>
          <cell r="X527">
            <v>748.92</v>
          </cell>
        </row>
        <row r="528">
          <cell r="A528" t="str">
            <v>655-6905-10</v>
          </cell>
          <cell r="B528">
            <v>-1868</v>
          </cell>
          <cell r="C528" t="str">
            <v>630-6180-10</v>
          </cell>
          <cell r="D528">
            <v>19.48</v>
          </cell>
          <cell r="E528" t="str">
            <v>650-6180-10</v>
          </cell>
          <cell r="F528">
            <v>344.49</v>
          </cell>
          <cell r="G528" t="str">
            <v>630-6020-10</v>
          </cell>
          <cell r="H528">
            <v>1178.8900000000001</v>
          </cell>
          <cell r="I528" t="str">
            <v>620-6010-10</v>
          </cell>
          <cell r="J528">
            <v>3319.97</v>
          </cell>
          <cell r="K528" t="str">
            <v>630-6030-10</v>
          </cell>
          <cell r="L528">
            <v>-12.46</v>
          </cell>
          <cell r="M528" t="str">
            <v>620-6190-10</v>
          </cell>
          <cell r="N528">
            <v>17.63</v>
          </cell>
          <cell r="O528" t="str">
            <v>650-6900-10</v>
          </cell>
          <cell r="P528">
            <v>492.6</v>
          </cell>
          <cell r="Q528" t="str">
            <v>620-6180-10</v>
          </cell>
          <cell r="R528">
            <v>51.04</v>
          </cell>
          <cell r="S528" t="str">
            <v>630-6200-10</v>
          </cell>
          <cell r="T528">
            <v>12.51</v>
          </cell>
          <cell r="U528" t="str">
            <v>650-6170-10</v>
          </cell>
          <cell r="V528">
            <v>1284.6400000000001</v>
          </cell>
          <cell r="W528" t="str">
            <v>530-6620-10</v>
          </cell>
          <cell r="X528">
            <v>90.88</v>
          </cell>
        </row>
        <row r="529">
          <cell r="A529" t="str">
            <v>660-4720-10</v>
          </cell>
          <cell r="B529">
            <v>-42682.5</v>
          </cell>
          <cell r="C529" t="str">
            <v>630-6190-10</v>
          </cell>
          <cell r="D529">
            <v>10.08</v>
          </cell>
          <cell r="E529" t="str">
            <v>650-6190-10</v>
          </cell>
          <cell r="F529">
            <v>178.43</v>
          </cell>
          <cell r="G529" t="str">
            <v>630-6170-10</v>
          </cell>
          <cell r="H529">
            <v>80.680000000000007</v>
          </cell>
          <cell r="I529" t="str">
            <v>620-6170-10</v>
          </cell>
          <cell r="J529">
            <v>262.35000000000002</v>
          </cell>
          <cell r="K529" t="str">
            <v>630-6050-10</v>
          </cell>
          <cell r="L529">
            <v>2775</v>
          </cell>
          <cell r="M529" t="str">
            <v>620-6700-10</v>
          </cell>
          <cell r="N529">
            <v>114.27</v>
          </cell>
          <cell r="O529" t="str">
            <v>650-6901-10</v>
          </cell>
          <cell r="P529">
            <v>0</v>
          </cell>
          <cell r="Q529" t="str">
            <v>620-6190-10</v>
          </cell>
          <cell r="R529">
            <v>26.44</v>
          </cell>
          <cell r="S529" t="str">
            <v>630-6210-10</v>
          </cell>
          <cell r="T529">
            <v>4.7300000000000004</v>
          </cell>
          <cell r="U529" t="str">
            <v>650-6180-10</v>
          </cell>
          <cell r="V529">
            <v>355</v>
          </cell>
          <cell r="W529" t="str">
            <v>530-6650-10</v>
          </cell>
          <cell r="X529">
            <v>18</v>
          </cell>
        </row>
        <row r="530">
          <cell r="A530" t="str">
            <v>660-4800-10</v>
          </cell>
          <cell r="B530">
            <v>-115020.79</v>
          </cell>
          <cell r="C530" t="str">
            <v>630-6200-10</v>
          </cell>
          <cell r="D530">
            <v>46.3</v>
          </cell>
          <cell r="E530" t="str">
            <v>650-6200-10</v>
          </cell>
          <cell r="F530">
            <v>828.51</v>
          </cell>
          <cell r="G530" t="str">
            <v>630-6180-10</v>
          </cell>
          <cell r="H530">
            <v>22.99</v>
          </cell>
          <cell r="I530" t="str">
            <v>620-6180-10</v>
          </cell>
          <cell r="J530">
            <v>64.739999999999995</v>
          </cell>
          <cell r="K530" t="str">
            <v>630-6170-10</v>
          </cell>
          <cell r="L530">
            <v>80.680000000000007</v>
          </cell>
          <cell r="M530" t="str">
            <v>630-6020-10</v>
          </cell>
          <cell r="N530">
            <v>1011.64</v>
          </cell>
          <cell r="O530" t="str">
            <v>650-6903-10</v>
          </cell>
          <cell r="P530">
            <v>0</v>
          </cell>
          <cell r="Q530" t="str">
            <v>620-6650-10</v>
          </cell>
          <cell r="R530">
            <v>24.87</v>
          </cell>
          <cell r="S530" t="str">
            <v>650-4710-10</v>
          </cell>
          <cell r="T530">
            <v>-82634.45</v>
          </cell>
          <cell r="U530" t="str">
            <v>650-6190-10</v>
          </cell>
          <cell r="V530">
            <v>183.86</v>
          </cell>
          <cell r="W530" t="str">
            <v>530-6700-10</v>
          </cell>
          <cell r="X530">
            <v>33.479999999999997</v>
          </cell>
        </row>
        <row r="531">
          <cell r="A531" t="str">
            <v>660-4810-10</v>
          </cell>
          <cell r="B531">
            <v>115385.52</v>
          </cell>
          <cell r="C531" t="str">
            <v>630-6210-10</v>
          </cell>
          <cell r="D531">
            <v>21.38</v>
          </cell>
          <cell r="E531" t="str">
            <v>650-6210-10</v>
          </cell>
          <cell r="F531">
            <v>378.37</v>
          </cell>
          <cell r="G531" t="str">
            <v>630-6190-10</v>
          </cell>
          <cell r="H531">
            <v>11.92</v>
          </cell>
          <cell r="I531" t="str">
            <v>620-6190-10</v>
          </cell>
          <cell r="J531">
            <v>33.53</v>
          </cell>
          <cell r="K531" t="str">
            <v>630-6180-10</v>
          </cell>
          <cell r="L531">
            <v>22.62</v>
          </cell>
          <cell r="M531" t="str">
            <v>630-6030-10</v>
          </cell>
          <cell r="N531">
            <v>137.21</v>
          </cell>
          <cell r="O531" t="str">
            <v>655-6220-10</v>
          </cell>
          <cell r="P531">
            <v>396</v>
          </cell>
          <cell r="Q531" t="str">
            <v>620-6700-10</v>
          </cell>
          <cell r="R531">
            <v>121.93</v>
          </cell>
          <cell r="S531" t="str">
            <v>650-6020-10</v>
          </cell>
          <cell r="T531">
            <v>16684.93</v>
          </cell>
          <cell r="U531" t="str">
            <v>650-6220-10</v>
          </cell>
          <cell r="V531">
            <v>1199</v>
          </cell>
          <cell r="W531" t="str">
            <v>610-6020-10</v>
          </cell>
          <cell r="X531">
            <v>6671.37</v>
          </cell>
        </row>
        <row r="532">
          <cell r="A532" t="str">
            <v>660-6020-10</v>
          </cell>
          <cell r="B532">
            <v>139017.43</v>
          </cell>
          <cell r="C532" t="str">
            <v>630-6460-10</v>
          </cell>
          <cell r="D532">
            <v>225</v>
          </cell>
          <cell r="E532" t="str">
            <v>650-6220-10</v>
          </cell>
          <cell r="F532">
            <v>1035</v>
          </cell>
          <cell r="G532" t="str">
            <v>630-6200-10</v>
          </cell>
          <cell r="H532">
            <v>54.69</v>
          </cell>
          <cell r="I532" t="str">
            <v>620-6200-10</v>
          </cell>
          <cell r="J532">
            <v>158.74</v>
          </cell>
          <cell r="K532" t="str">
            <v>630-6190-10</v>
          </cell>
          <cell r="L532">
            <v>11.72</v>
          </cell>
          <cell r="M532" t="str">
            <v>630-6050-10</v>
          </cell>
          <cell r="N532">
            <v>5492</v>
          </cell>
          <cell r="O532" t="str">
            <v>655-6905-10</v>
          </cell>
          <cell r="P532">
            <v>-1133</v>
          </cell>
          <cell r="Q532" t="str">
            <v>630-6020-10</v>
          </cell>
          <cell r="R532">
            <v>1029.6199999999999</v>
          </cell>
          <cell r="S532" t="str">
            <v>650-6030-10</v>
          </cell>
          <cell r="T532">
            <v>571.67999999999995</v>
          </cell>
          <cell r="U532" t="str">
            <v>650-6700-10</v>
          </cell>
          <cell r="V532">
            <v>87.7</v>
          </cell>
          <cell r="W532" t="str">
            <v>610-6030-10</v>
          </cell>
          <cell r="X532">
            <v>144.88999999999999</v>
          </cell>
        </row>
        <row r="533">
          <cell r="A533" t="str">
            <v>660-6030-10</v>
          </cell>
          <cell r="B533">
            <v>9894.7800000000007</v>
          </cell>
          <cell r="C533" t="str">
            <v>650-4710-10</v>
          </cell>
          <cell r="D533">
            <v>-10378.14</v>
          </cell>
          <cell r="E533" t="str">
            <v>650-6240-10</v>
          </cell>
          <cell r="F533">
            <v>110.06</v>
          </cell>
          <cell r="G533" t="str">
            <v>630-6210-10</v>
          </cell>
          <cell r="H533">
            <v>25.26</v>
          </cell>
          <cell r="I533" t="str">
            <v>620-6210-10</v>
          </cell>
          <cell r="J533">
            <v>71.11</v>
          </cell>
          <cell r="K533" t="str">
            <v>630-6200-10</v>
          </cell>
          <cell r="L533">
            <v>53.75</v>
          </cell>
          <cell r="M533" t="str">
            <v>630-6170-10</v>
          </cell>
          <cell r="N533">
            <v>80.67</v>
          </cell>
          <cell r="O533" t="str">
            <v>660-4720-10</v>
          </cell>
          <cell r="P533">
            <v>-32070</v>
          </cell>
          <cell r="Q533" t="str">
            <v>630-6050-10</v>
          </cell>
          <cell r="R533">
            <v>5509</v>
          </cell>
          <cell r="S533" t="str">
            <v>650-6050-10</v>
          </cell>
          <cell r="T533">
            <v>367.68</v>
          </cell>
          <cell r="U533" t="str">
            <v>650-6900-10</v>
          </cell>
          <cell r="V533">
            <v>782.22</v>
          </cell>
          <cell r="W533" t="str">
            <v>610-6050-10</v>
          </cell>
          <cell r="X533">
            <v>5582.4</v>
          </cell>
        </row>
        <row r="534">
          <cell r="A534" t="str">
            <v>660-6040-10</v>
          </cell>
          <cell r="B534">
            <v>1014.48</v>
          </cell>
          <cell r="C534" t="str">
            <v>650-6020-10</v>
          </cell>
          <cell r="D534">
            <v>14142.4</v>
          </cell>
          <cell r="E534" t="str">
            <v>650-6260-10</v>
          </cell>
          <cell r="F534">
            <v>409.59</v>
          </cell>
          <cell r="G534" t="str">
            <v>650-4710-10</v>
          </cell>
          <cell r="H534">
            <v>-10152.14</v>
          </cell>
          <cell r="I534" t="str">
            <v>620-6700-10</v>
          </cell>
          <cell r="J534">
            <v>109.57</v>
          </cell>
          <cell r="K534" t="str">
            <v>630-6210-10</v>
          </cell>
          <cell r="L534">
            <v>24.84</v>
          </cell>
          <cell r="M534" t="str">
            <v>630-6180-10</v>
          </cell>
          <cell r="N534">
            <v>22.41</v>
          </cell>
          <cell r="O534" t="str">
            <v>660-4800-10</v>
          </cell>
          <cell r="P534">
            <v>-4362.18</v>
          </cell>
          <cell r="Q534" t="str">
            <v>630-6170-10</v>
          </cell>
          <cell r="R534">
            <v>80.680000000000007</v>
          </cell>
          <cell r="S534" t="str">
            <v>650-6070-10</v>
          </cell>
          <cell r="T534">
            <v>2811.16</v>
          </cell>
          <cell r="U534" t="str">
            <v>650-6901-10</v>
          </cell>
          <cell r="V534">
            <v>0</v>
          </cell>
          <cell r="W534" t="str">
            <v>610-6070-10</v>
          </cell>
          <cell r="X534">
            <v>2290.27</v>
          </cell>
        </row>
        <row r="535">
          <cell r="A535" t="str">
            <v>660-6050-10</v>
          </cell>
          <cell r="B535">
            <v>14525.07</v>
          </cell>
          <cell r="C535" t="str">
            <v>650-6030-10</v>
          </cell>
          <cell r="D535">
            <v>128</v>
          </cell>
          <cell r="E535" t="str">
            <v>650-6330-10</v>
          </cell>
          <cell r="F535">
            <v>638.5</v>
          </cell>
          <cell r="G535" t="str">
            <v>650-6020-10</v>
          </cell>
          <cell r="H535">
            <v>16897.759999999998</v>
          </cell>
          <cell r="I535" t="str">
            <v>630-6020-10</v>
          </cell>
          <cell r="J535">
            <v>931.92</v>
          </cell>
          <cell r="K535" t="str">
            <v>650-4710-10</v>
          </cell>
          <cell r="L535">
            <v>-18069.34</v>
          </cell>
          <cell r="M535" t="str">
            <v>630-6190-10</v>
          </cell>
          <cell r="N535">
            <v>11.61</v>
          </cell>
          <cell r="O535" t="str">
            <v>660-4810-10</v>
          </cell>
          <cell r="P535">
            <v>5826.84</v>
          </cell>
          <cell r="Q535" t="str">
            <v>630-6180-10</v>
          </cell>
          <cell r="R535">
            <v>20.079999999999998</v>
          </cell>
          <cell r="S535" t="str">
            <v>650-6170-10</v>
          </cell>
          <cell r="T535">
            <v>1418.45</v>
          </cell>
          <cell r="U535" t="str">
            <v>650-6903-10</v>
          </cell>
          <cell r="V535">
            <v>-599.82000000000005</v>
          </cell>
          <cell r="W535" t="str">
            <v>610-6170-10</v>
          </cell>
          <cell r="X535">
            <v>636.4</v>
          </cell>
        </row>
        <row r="536">
          <cell r="A536" t="str">
            <v>660-6070-10</v>
          </cell>
          <cell r="B536">
            <v>7064.27</v>
          </cell>
          <cell r="C536" t="str">
            <v>650-6070-10</v>
          </cell>
          <cell r="D536">
            <v>1219.2</v>
          </cell>
          <cell r="E536" t="str">
            <v>650-6690-10</v>
          </cell>
          <cell r="F536">
            <v>28.22</v>
          </cell>
          <cell r="G536" t="str">
            <v>650-6030-10</v>
          </cell>
          <cell r="H536">
            <v>338.92</v>
          </cell>
          <cell r="I536" t="str">
            <v>630-6030-10</v>
          </cell>
          <cell r="J536">
            <v>158</v>
          </cell>
          <cell r="K536" t="str">
            <v>650-6020-10</v>
          </cell>
          <cell r="L536">
            <v>14744.96</v>
          </cell>
          <cell r="M536" t="str">
            <v>630-6200-10</v>
          </cell>
          <cell r="N536">
            <v>53.68</v>
          </cell>
          <cell r="O536" t="str">
            <v>660-6020-10</v>
          </cell>
          <cell r="P536">
            <v>115965.46</v>
          </cell>
          <cell r="Q536" t="str">
            <v>630-6190-10</v>
          </cell>
          <cell r="R536">
            <v>10.39</v>
          </cell>
          <cell r="S536" t="str">
            <v>650-6180-10</v>
          </cell>
          <cell r="T536">
            <v>391.32</v>
          </cell>
          <cell r="U536" t="str">
            <v>655-6905-10</v>
          </cell>
          <cell r="V536">
            <v>-1133</v>
          </cell>
          <cell r="W536" t="str">
            <v>610-6180-10</v>
          </cell>
          <cell r="X536">
            <v>177.59</v>
          </cell>
        </row>
        <row r="537">
          <cell r="A537" t="str">
            <v>660-6120-10</v>
          </cell>
          <cell r="B537">
            <v>5343.2</v>
          </cell>
          <cell r="C537" t="str">
            <v>650-6170-10</v>
          </cell>
          <cell r="D537">
            <v>1130.5999999999999</v>
          </cell>
          <cell r="E537" t="str">
            <v>650-6700-10</v>
          </cell>
          <cell r="F537">
            <v>112.87</v>
          </cell>
          <cell r="G537" t="str">
            <v>650-6050-10</v>
          </cell>
          <cell r="H537">
            <v>297</v>
          </cell>
          <cell r="I537" t="str">
            <v>630-6145-10</v>
          </cell>
          <cell r="J537">
            <v>99.92</v>
          </cell>
          <cell r="K537" t="str">
            <v>650-6030-10</v>
          </cell>
          <cell r="L537">
            <v>588.79999999999995</v>
          </cell>
          <cell r="M537" t="str">
            <v>630-6210-10</v>
          </cell>
          <cell r="N537">
            <v>24.6</v>
          </cell>
          <cell r="O537" t="str">
            <v>660-6030-10</v>
          </cell>
          <cell r="P537">
            <v>15666.38</v>
          </cell>
          <cell r="Q537" t="str">
            <v>630-6200-10</v>
          </cell>
          <cell r="R537">
            <v>47.75</v>
          </cell>
          <cell r="S537" t="str">
            <v>650-6190-10</v>
          </cell>
          <cell r="T537">
            <v>202.69</v>
          </cell>
          <cell r="U537" t="str">
            <v>660-4720-10</v>
          </cell>
          <cell r="V537">
            <v>-68026.5</v>
          </cell>
          <cell r="W537" t="str">
            <v>610-6190-10</v>
          </cell>
          <cell r="X537">
            <v>92.72</v>
          </cell>
        </row>
        <row r="538">
          <cell r="A538" t="str">
            <v>660-6122-10</v>
          </cell>
          <cell r="B538">
            <v>1388</v>
          </cell>
          <cell r="C538" t="str">
            <v>650-6180-10</v>
          </cell>
          <cell r="D538">
            <v>299.56</v>
          </cell>
          <cell r="E538" t="str">
            <v>650-6900-10</v>
          </cell>
          <cell r="F538">
            <v>486.56</v>
          </cell>
          <cell r="G538" t="str">
            <v>650-6170-10</v>
          </cell>
          <cell r="H538">
            <v>1243.6600000000001</v>
          </cell>
          <cell r="I538" t="str">
            <v>630-6170-10</v>
          </cell>
          <cell r="J538">
            <v>77</v>
          </cell>
          <cell r="K538" t="str">
            <v>650-6050-10</v>
          </cell>
          <cell r="L538">
            <v>581.4</v>
          </cell>
          <cell r="M538" t="str">
            <v>650-4710-10</v>
          </cell>
          <cell r="N538">
            <v>-20155.759999999998</v>
          </cell>
          <cell r="O538" t="str">
            <v>660-6040-10</v>
          </cell>
          <cell r="P538">
            <v>13720.32</v>
          </cell>
          <cell r="Q538" t="str">
            <v>630-6210-10</v>
          </cell>
          <cell r="R538">
            <v>10.119999999999999</v>
          </cell>
          <cell r="S538" t="str">
            <v>650-6220-10</v>
          </cell>
          <cell r="T538">
            <v>789</v>
          </cell>
          <cell r="U538" t="str">
            <v>660-4800-10</v>
          </cell>
          <cell r="V538">
            <v>-12218.28</v>
          </cell>
          <cell r="W538" t="str">
            <v>610-6200-10</v>
          </cell>
          <cell r="X538">
            <v>179.33</v>
          </cell>
        </row>
        <row r="539">
          <cell r="A539" t="str">
            <v>660-6130-10</v>
          </cell>
          <cell r="B539">
            <v>2857.95</v>
          </cell>
          <cell r="C539" t="str">
            <v>650-6190-10</v>
          </cell>
          <cell r="D539">
            <v>155.16</v>
          </cell>
          <cell r="E539" t="str">
            <v>650-6901-10</v>
          </cell>
          <cell r="F539">
            <v>128</v>
          </cell>
          <cell r="G539" t="str">
            <v>650-6180-10</v>
          </cell>
          <cell r="H539">
            <v>333.44</v>
          </cell>
          <cell r="I539" t="str">
            <v>630-6180-10</v>
          </cell>
          <cell r="J539">
            <v>23.21</v>
          </cell>
          <cell r="K539" t="str">
            <v>650-6070-10</v>
          </cell>
          <cell r="L539">
            <v>2152.8000000000002</v>
          </cell>
          <cell r="M539" t="str">
            <v>650-6020-10</v>
          </cell>
          <cell r="N539">
            <v>15227.68</v>
          </cell>
          <cell r="O539" t="str">
            <v>660-6050-10</v>
          </cell>
          <cell r="P539">
            <v>20514.849999999999</v>
          </cell>
          <cell r="Q539" t="str">
            <v>630-6460-10</v>
          </cell>
          <cell r="R539">
            <v>416.15</v>
          </cell>
          <cell r="S539" t="str">
            <v>650-6600-10</v>
          </cell>
          <cell r="T539">
            <v>17.309999999999999</v>
          </cell>
          <cell r="U539" t="str">
            <v>660-4810-10</v>
          </cell>
          <cell r="V539">
            <v>9409.2999999999993</v>
          </cell>
          <cell r="W539" t="str">
            <v>610-6210-10</v>
          </cell>
          <cell r="X539">
            <v>85.83</v>
          </cell>
        </row>
        <row r="540">
          <cell r="A540" t="str">
            <v>660-6170-10</v>
          </cell>
          <cell r="B540">
            <v>11870.87</v>
          </cell>
          <cell r="C540" t="str">
            <v>650-6200-10</v>
          </cell>
          <cell r="D540">
            <v>720.44</v>
          </cell>
          <cell r="E540" t="str">
            <v>655-6220-10</v>
          </cell>
          <cell r="F540">
            <v>480</v>
          </cell>
          <cell r="G540" t="str">
            <v>650-6190-10</v>
          </cell>
          <cell r="H540">
            <v>172.72</v>
          </cell>
          <cell r="I540" t="str">
            <v>630-6190-10</v>
          </cell>
          <cell r="J540">
            <v>12.01</v>
          </cell>
          <cell r="K540" t="str">
            <v>650-6170-10</v>
          </cell>
          <cell r="L540">
            <v>1243.6600000000001</v>
          </cell>
          <cell r="M540" t="str">
            <v>650-6030-10</v>
          </cell>
          <cell r="N540">
            <v>-70.680000000000007</v>
          </cell>
          <cell r="O540" t="str">
            <v>660-6070-10</v>
          </cell>
          <cell r="P540">
            <v>28575.14</v>
          </cell>
          <cell r="Q540" t="str">
            <v>630-6600-10</v>
          </cell>
          <cell r="R540">
            <v>54.7</v>
          </cell>
          <cell r="S540" t="str">
            <v>650-6690-10</v>
          </cell>
          <cell r="T540">
            <v>101.22</v>
          </cell>
          <cell r="U540" t="str">
            <v>660-6020-10</v>
          </cell>
          <cell r="V540">
            <v>135264.81</v>
          </cell>
          <cell r="W540" t="str">
            <v>610-6220-10</v>
          </cell>
          <cell r="X540">
            <v>284</v>
          </cell>
        </row>
        <row r="541">
          <cell r="A541" t="str">
            <v>660-6180-10</v>
          </cell>
          <cell r="B541">
            <v>3260.09</v>
          </cell>
          <cell r="C541" t="str">
            <v>650-6210-10</v>
          </cell>
          <cell r="D541">
            <v>329.02</v>
          </cell>
          <cell r="E541" t="str">
            <v>655-6905-10</v>
          </cell>
          <cell r="F541">
            <v>-5604</v>
          </cell>
          <cell r="G541" t="str">
            <v>650-6200-10</v>
          </cell>
          <cell r="H541">
            <v>802.43</v>
          </cell>
          <cell r="I541" t="str">
            <v>630-6200-10</v>
          </cell>
          <cell r="J541">
            <v>55.66</v>
          </cell>
          <cell r="K541" t="str">
            <v>650-6180-10</v>
          </cell>
          <cell r="L541">
            <v>329.51</v>
          </cell>
          <cell r="M541" t="str">
            <v>650-6050-10</v>
          </cell>
          <cell r="N541">
            <v>2451.1999999999998</v>
          </cell>
          <cell r="O541" t="str">
            <v>660-6120-10</v>
          </cell>
          <cell r="P541">
            <v>1295</v>
          </cell>
          <cell r="Q541" t="str">
            <v>650-4710-10</v>
          </cell>
          <cell r="R541">
            <v>-92848.56</v>
          </cell>
          <cell r="S541" t="str">
            <v>650-6700-10</v>
          </cell>
          <cell r="T541">
            <v>159.18</v>
          </cell>
          <cell r="U541" t="str">
            <v>660-6030-10</v>
          </cell>
          <cell r="V541">
            <v>43625.91</v>
          </cell>
          <cell r="W541" t="str">
            <v>610-6225-10</v>
          </cell>
          <cell r="X541">
            <v>234.69</v>
          </cell>
        </row>
        <row r="542">
          <cell r="A542" t="str">
            <v>660-6190-10</v>
          </cell>
          <cell r="B542">
            <v>1688.62</v>
          </cell>
          <cell r="C542" t="str">
            <v>650-6220-10</v>
          </cell>
          <cell r="D542">
            <v>382</v>
          </cell>
          <cell r="E542" t="str">
            <v>660-4720-10</v>
          </cell>
          <cell r="F542">
            <v>-27970</v>
          </cell>
          <cell r="G542" t="str">
            <v>650-6210-10</v>
          </cell>
          <cell r="H542">
            <v>366.23</v>
          </cell>
          <cell r="I542" t="str">
            <v>630-6210-10</v>
          </cell>
          <cell r="J542">
            <v>25.46</v>
          </cell>
          <cell r="K542" t="str">
            <v>650-6190-10</v>
          </cell>
          <cell r="L542">
            <v>170.67</v>
          </cell>
          <cell r="M542" t="str">
            <v>650-6070-10</v>
          </cell>
          <cell r="N542">
            <v>1914.4</v>
          </cell>
          <cell r="O542" t="str">
            <v>660-6122-10</v>
          </cell>
          <cell r="P542">
            <v>555.20000000000005</v>
          </cell>
          <cell r="Q542" t="str">
            <v>650-6020-10</v>
          </cell>
          <cell r="R542">
            <v>14474.72</v>
          </cell>
          <cell r="S542" t="str">
            <v>650-6820-10</v>
          </cell>
          <cell r="T542">
            <v>6859.09</v>
          </cell>
          <cell r="U542" t="str">
            <v>660-6050-10</v>
          </cell>
          <cell r="V542">
            <v>31959.35</v>
          </cell>
          <cell r="W542" t="str">
            <v>610-6240-10</v>
          </cell>
          <cell r="X542">
            <v>2349.04</v>
          </cell>
        </row>
        <row r="543">
          <cell r="A543" t="str">
            <v>660-6200-10</v>
          </cell>
          <cell r="B543">
            <v>7893.5</v>
          </cell>
          <cell r="C543" t="str">
            <v>650-6250-10</v>
          </cell>
          <cell r="D543">
            <v>-415.8</v>
          </cell>
          <cell r="E543" t="str">
            <v>660-4800-10</v>
          </cell>
          <cell r="F543">
            <v>-50444.76</v>
          </cell>
          <cell r="G543" t="str">
            <v>650-6220-10</v>
          </cell>
          <cell r="H543">
            <v>851</v>
          </cell>
          <cell r="I543" t="str">
            <v>650-4710-10</v>
          </cell>
          <cell r="J543">
            <v>-16519.330000000002</v>
          </cell>
          <cell r="K543" t="str">
            <v>650-6200-10</v>
          </cell>
          <cell r="L543">
            <v>792.49</v>
          </cell>
          <cell r="M543" t="str">
            <v>650-6170-10</v>
          </cell>
          <cell r="N543">
            <v>1267.3599999999999</v>
          </cell>
          <cell r="O543" t="str">
            <v>660-6130-10</v>
          </cell>
          <cell r="P543">
            <v>3027.78</v>
          </cell>
          <cell r="Q543" t="str">
            <v>650-6030-10</v>
          </cell>
          <cell r="R543">
            <v>128</v>
          </cell>
          <cell r="S543" t="str">
            <v>650-6901-10</v>
          </cell>
          <cell r="T543">
            <v>-137.47999999999999</v>
          </cell>
          <cell r="U543" t="str">
            <v>660-6070-10</v>
          </cell>
          <cell r="V543">
            <v>9764.4699999999993</v>
          </cell>
          <cell r="W543" t="str">
            <v>610-6250-10</v>
          </cell>
          <cell r="X543">
            <v>1657.89</v>
          </cell>
        </row>
        <row r="544">
          <cell r="A544" t="str">
            <v>660-6210-10</v>
          </cell>
          <cell r="B544">
            <v>3583.75</v>
          </cell>
          <cell r="C544" t="str">
            <v>650-6330-10</v>
          </cell>
          <cell r="D544">
            <v>112</v>
          </cell>
          <cell r="E544" t="str">
            <v>660-4810-10</v>
          </cell>
          <cell r="F544">
            <v>112151.62</v>
          </cell>
          <cell r="G544" t="str">
            <v>650-6690-10</v>
          </cell>
          <cell r="H544">
            <v>1735.15</v>
          </cell>
          <cell r="I544" t="str">
            <v>650-6020-10</v>
          </cell>
          <cell r="J544">
            <v>15028.24</v>
          </cell>
          <cell r="K544" t="str">
            <v>650-6210-10</v>
          </cell>
          <cell r="L544">
            <v>361.92</v>
          </cell>
          <cell r="M544" t="str">
            <v>650-6180-10</v>
          </cell>
          <cell r="N544">
            <v>336.9</v>
          </cell>
          <cell r="O544" t="str">
            <v>660-6170-10</v>
          </cell>
          <cell r="P544">
            <v>11916.04</v>
          </cell>
          <cell r="Q544" t="str">
            <v>650-6050-10</v>
          </cell>
          <cell r="R544">
            <v>61.28</v>
          </cell>
          <cell r="S544" t="str">
            <v>650-6903-10</v>
          </cell>
          <cell r="T544">
            <v>-268.68</v>
          </cell>
          <cell r="U544" t="str">
            <v>660-6120-10</v>
          </cell>
          <cell r="V544">
            <v>7675.38</v>
          </cell>
          <cell r="W544" t="str">
            <v>610-6285-10</v>
          </cell>
          <cell r="X544">
            <v>41.46</v>
          </cell>
        </row>
        <row r="545">
          <cell r="A545" t="str">
            <v>660-6220-10</v>
          </cell>
          <cell r="B545">
            <v>6297</v>
          </cell>
          <cell r="C545" t="str">
            <v>650-6690-10</v>
          </cell>
          <cell r="D545">
            <v>39.75</v>
          </cell>
          <cell r="E545" t="str">
            <v>660-6020-10</v>
          </cell>
          <cell r="F545">
            <v>132452.95000000001</v>
          </cell>
          <cell r="G545" t="str">
            <v>650-6700-10</v>
          </cell>
          <cell r="H545">
            <v>142.66</v>
          </cell>
          <cell r="I545" t="str">
            <v>650-6030-10</v>
          </cell>
          <cell r="J545">
            <v>134.12</v>
          </cell>
          <cell r="K545" t="str">
            <v>650-6220-10</v>
          </cell>
          <cell r="L545">
            <v>1236</v>
          </cell>
          <cell r="M545" t="str">
            <v>650-6190-10</v>
          </cell>
          <cell r="N545">
            <v>174.5</v>
          </cell>
          <cell r="O545" t="str">
            <v>660-6180-10</v>
          </cell>
          <cell r="P545">
            <v>3504.47</v>
          </cell>
          <cell r="Q545" t="str">
            <v>650-6070-10</v>
          </cell>
          <cell r="R545">
            <v>1719.04</v>
          </cell>
          <cell r="S545" t="str">
            <v>655-6905-10</v>
          </cell>
          <cell r="T545">
            <v>-1133</v>
          </cell>
          <cell r="U545" t="str">
            <v>660-6122-10</v>
          </cell>
          <cell r="V545">
            <v>383.56</v>
          </cell>
          <cell r="W545" t="str">
            <v>610-6310-10</v>
          </cell>
          <cell r="X545">
            <v>4760.0600000000004</v>
          </cell>
        </row>
        <row r="546">
          <cell r="A546" t="str">
            <v>660-6240-10</v>
          </cell>
          <cell r="B546">
            <v>3373.03</v>
          </cell>
          <cell r="C546" t="str">
            <v>650-6700-10</v>
          </cell>
          <cell r="D546">
            <v>113.47</v>
          </cell>
          <cell r="E546" t="str">
            <v>660-6030-10</v>
          </cell>
          <cell r="F546">
            <v>19125.240000000002</v>
          </cell>
          <cell r="G546" t="str">
            <v>650-6820-10</v>
          </cell>
          <cell r="H546">
            <v>939.6</v>
          </cell>
          <cell r="I546" t="str">
            <v>650-6050-10</v>
          </cell>
          <cell r="J546">
            <v>250</v>
          </cell>
          <cell r="K546" t="str">
            <v>650-6250-10</v>
          </cell>
          <cell r="L546">
            <v>191.65</v>
          </cell>
          <cell r="M546" t="str">
            <v>650-6200-10</v>
          </cell>
          <cell r="N546">
            <v>811.2</v>
          </cell>
          <cell r="O546" t="str">
            <v>660-6190-10</v>
          </cell>
          <cell r="P546">
            <v>1815.12</v>
          </cell>
          <cell r="Q546" t="str">
            <v>650-6120-10</v>
          </cell>
          <cell r="R546">
            <v>576</v>
          </cell>
          <cell r="S546" t="str">
            <v>660-4720-10</v>
          </cell>
          <cell r="T546">
            <v>-100416</v>
          </cell>
          <cell r="U546" t="str">
            <v>660-6130-10</v>
          </cell>
          <cell r="V546">
            <v>3123.31</v>
          </cell>
          <cell r="W546" t="str">
            <v>610-6360-10</v>
          </cell>
          <cell r="X546">
            <v>5245.44</v>
          </cell>
        </row>
        <row r="547">
          <cell r="A547" t="str">
            <v>660-6250-10</v>
          </cell>
          <cell r="B547">
            <v>665.19</v>
          </cell>
          <cell r="C547" t="str">
            <v>650-6901-10</v>
          </cell>
          <cell r="D547">
            <v>0</v>
          </cell>
          <cell r="E547" t="str">
            <v>660-6050-10</v>
          </cell>
          <cell r="F547">
            <v>15210.23</v>
          </cell>
          <cell r="G547" t="str">
            <v>650-6900-10</v>
          </cell>
          <cell r="H547">
            <v>892.2</v>
          </cell>
          <cell r="I547" t="str">
            <v>650-6070-10</v>
          </cell>
          <cell r="J547">
            <v>1053.44</v>
          </cell>
          <cell r="K547" t="str">
            <v>650-6490-10</v>
          </cell>
          <cell r="L547">
            <v>7</v>
          </cell>
          <cell r="M547" t="str">
            <v>650-6210-10</v>
          </cell>
          <cell r="N547">
            <v>367.35</v>
          </cell>
          <cell r="O547" t="str">
            <v>660-6200-10</v>
          </cell>
          <cell r="P547">
            <v>1333.13</v>
          </cell>
          <cell r="Q547" t="str">
            <v>650-6170-10</v>
          </cell>
          <cell r="R547">
            <v>1243.6600000000001</v>
          </cell>
          <cell r="S547" t="str">
            <v>660-4800-10</v>
          </cell>
          <cell r="T547">
            <v>-3905.23</v>
          </cell>
          <cell r="U547" t="str">
            <v>660-6170-10</v>
          </cell>
          <cell r="V547">
            <v>12425.62</v>
          </cell>
          <cell r="W547" t="str">
            <v>610-6370-10</v>
          </cell>
          <cell r="X547">
            <v>749.38</v>
          </cell>
        </row>
        <row r="548">
          <cell r="A548" t="str">
            <v>660-6260-10</v>
          </cell>
          <cell r="B548">
            <v>682</v>
          </cell>
          <cell r="C548" t="str">
            <v>655-6220-10</v>
          </cell>
          <cell r="D548">
            <v>177</v>
          </cell>
          <cell r="E548" t="str">
            <v>660-6070-10</v>
          </cell>
          <cell r="F548">
            <v>15483.64</v>
          </cell>
          <cell r="G548" t="str">
            <v>650-6901-10</v>
          </cell>
          <cell r="H548">
            <v>-262.12</v>
          </cell>
          <cell r="I548" t="str">
            <v>650-6120-10</v>
          </cell>
          <cell r="J548">
            <v>48</v>
          </cell>
          <cell r="K548" t="str">
            <v>650-6690-10</v>
          </cell>
          <cell r="L548">
            <v>38.61</v>
          </cell>
          <cell r="M548" t="str">
            <v>650-6220-10</v>
          </cell>
          <cell r="N548">
            <v>681</v>
          </cell>
          <cell r="O548" t="str">
            <v>660-6210-10</v>
          </cell>
          <cell r="P548">
            <v>505.03</v>
          </cell>
          <cell r="Q548" t="str">
            <v>650-6180-10</v>
          </cell>
          <cell r="R548">
            <v>332.01</v>
          </cell>
          <cell r="S548" t="str">
            <v>660-4810-10</v>
          </cell>
          <cell r="T548">
            <v>3905.23</v>
          </cell>
          <cell r="U548" t="str">
            <v>660-6180-10</v>
          </cell>
          <cell r="V548">
            <v>3997</v>
          </cell>
          <cell r="W548" t="str">
            <v>610-6390-10</v>
          </cell>
          <cell r="X548">
            <v>434.75</v>
          </cell>
        </row>
        <row r="549">
          <cell r="A549" t="str">
            <v>660-6270-10</v>
          </cell>
          <cell r="B549">
            <v>6914.42</v>
          </cell>
          <cell r="C549" t="str">
            <v>655-6905-10</v>
          </cell>
          <cell r="D549">
            <v>1868</v>
          </cell>
          <cell r="E549" t="str">
            <v>660-6120-10</v>
          </cell>
          <cell r="F549">
            <v>12910.55</v>
          </cell>
          <cell r="G549" t="str">
            <v>650-6903-10</v>
          </cell>
          <cell r="H549">
            <v>-332.8</v>
          </cell>
          <cell r="I549" t="str">
            <v>650-6170-10</v>
          </cell>
          <cell r="J549">
            <v>1187.1300000000001</v>
          </cell>
          <cell r="K549" t="str">
            <v>650-6700-10</v>
          </cell>
          <cell r="L549">
            <v>115.15</v>
          </cell>
          <cell r="M549" t="str">
            <v>650-6690-10</v>
          </cell>
          <cell r="N549">
            <v>38.14</v>
          </cell>
          <cell r="O549" t="str">
            <v>660-6220-10</v>
          </cell>
          <cell r="P549">
            <v>8966</v>
          </cell>
          <cell r="Q549" t="str">
            <v>650-6190-10</v>
          </cell>
          <cell r="R549">
            <v>171.96</v>
          </cell>
          <cell r="S549" t="str">
            <v>660-6020-10</v>
          </cell>
          <cell r="T549">
            <v>158135.82</v>
          </cell>
          <cell r="U549" t="str">
            <v>660-6190-10</v>
          </cell>
          <cell r="V549">
            <v>723.84</v>
          </cell>
          <cell r="W549" t="str">
            <v>610-6460-10</v>
          </cell>
          <cell r="X549">
            <v>1274</v>
          </cell>
        </row>
        <row r="550">
          <cell r="A550" t="str">
            <v>660-6280-10</v>
          </cell>
          <cell r="B550">
            <v>2200</v>
          </cell>
          <cell r="C550" t="str">
            <v>660-4720-10</v>
          </cell>
          <cell r="D550">
            <v>-36334.5</v>
          </cell>
          <cell r="E550" t="str">
            <v>660-6122-10</v>
          </cell>
          <cell r="F550">
            <v>2725.08</v>
          </cell>
          <cell r="G550" t="str">
            <v>655-6220-10</v>
          </cell>
          <cell r="H550">
            <v>395</v>
          </cell>
          <cell r="I550" t="str">
            <v>650-6180-10</v>
          </cell>
          <cell r="J550">
            <v>315.83999999999997</v>
          </cell>
          <cell r="K550" t="str">
            <v>650-6900-10</v>
          </cell>
          <cell r="L550">
            <v>1689</v>
          </cell>
          <cell r="M550" t="str">
            <v>650-6700-10</v>
          </cell>
          <cell r="N550">
            <v>107.15</v>
          </cell>
          <cell r="O550" t="str">
            <v>660-6240-10</v>
          </cell>
          <cell r="P550">
            <v>354.48</v>
          </cell>
          <cell r="Q550" t="str">
            <v>650-6200-10</v>
          </cell>
          <cell r="R550">
            <v>66.510000000000005</v>
          </cell>
          <cell r="S550" t="str">
            <v>660-6030-10</v>
          </cell>
          <cell r="T550">
            <v>46596.160000000003</v>
          </cell>
          <cell r="U550" t="str">
            <v>660-6220-10</v>
          </cell>
          <cell r="V550">
            <v>12578</v>
          </cell>
          <cell r="W550" t="str">
            <v>610-6470-10</v>
          </cell>
          <cell r="X550">
            <v>5139.84</v>
          </cell>
        </row>
        <row r="551">
          <cell r="A551" t="str">
            <v>660-6285-10</v>
          </cell>
          <cell r="B551">
            <v>528.34</v>
          </cell>
          <cell r="C551" t="str">
            <v>660-4800-10</v>
          </cell>
          <cell r="D551">
            <v>-125715.73</v>
          </cell>
          <cell r="E551" t="str">
            <v>660-6130-10</v>
          </cell>
          <cell r="F551">
            <v>3117.42</v>
          </cell>
          <cell r="G551" t="str">
            <v>655-6905-10</v>
          </cell>
          <cell r="H551">
            <v>-1868</v>
          </cell>
          <cell r="I551" t="str">
            <v>650-6190-10</v>
          </cell>
          <cell r="J551">
            <v>163.6</v>
          </cell>
          <cell r="K551" t="str">
            <v>650-6901-10</v>
          </cell>
          <cell r="L551">
            <v>0</v>
          </cell>
          <cell r="M551" t="str">
            <v>650-6900-10</v>
          </cell>
          <cell r="N551">
            <v>165.98</v>
          </cell>
          <cell r="O551" t="str">
            <v>660-6250-10</v>
          </cell>
          <cell r="P551">
            <v>331.56</v>
          </cell>
          <cell r="Q551" t="str">
            <v>650-6210-10</v>
          </cell>
          <cell r="R551">
            <v>-6.67</v>
          </cell>
          <cell r="S551" t="str">
            <v>660-6040-10</v>
          </cell>
          <cell r="T551">
            <v>-531.42999999999995</v>
          </cell>
          <cell r="U551" t="str">
            <v>660-6225-10</v>
          </cell>
          <cell r="V551">
            <v>20</v>
          </cell>
          <cell r="W551" t="str">
            <v>610-6480-10</v>
          </cell>
          <cell r="X551">
            <v>1245.6500000000001</v>
          </cell>
        </row>
        <row r="552">
          <cell r="A552" t="str">
            <v>660-6290-10</v>
          </cell>
          <cell r="B552">
            <v>21556.66</v>
          </cell>
          <cell r="C552" t="str">
            <v>660-4810-10</v>
          </cell>
          <cell r="D552">
            <v>123203.99</v>
          </cell>
          <cell r="E552" t="str">
            <v>660-6170-10</v>
          </cell>
          <cell r="F552">
            <v>12699.04</v>
          </cell>
          <cell r="G552" t="str">
            <v>660-4720-10</v>
          </cell>
          <cell r="H552">
            <v>-43598.5</v>
          </cell>
          <cell r="I552" t="str">
            <v>650-6200-10</v>
          </cell>
          <cell r="J552">
            <v>759.77</v>
          </cell>
          <cell r="K552" t="str">
            <v>650-6903-10</v>
          </cell>
          <cell r="L552">
            <v>-384</v>
          </cell>
          <cell r="M552" t="str">
            <v>650-6901-10</v>
          </cell>
          <cell r="N552">
            <v>-134.12</v>
          </cell>
          <cell r="O552" t="str">
            <v>660-6260-10</v>
          </cell>
          <cell r="P552">
            <v>2637.31</v>
          </cell>
          <cell r="Q552" t="str">
            <v>650-6220-10</v>
          </cell>
          <cell r="R552">
            <v>4244</v>
          </cell>
          <cell r="S552" t="str">
            <v>660-6050-10</v>
          </cell>
          <cell r="T552">
            <v>25257.79</v>
          </cell>
          <cell r="U552" t="str">
            <v>660-6240-10</v>
          </cell>
          <cell r="V552">
            <v>-3574.76</v>
          </cell>
          <cell r="W552" t="str">
            <v>610-6650-10</v>
          </cell>
          <cell r="X552">
            <v>64.08</v>
          </cell>
        </row>
        <row r="553">
          <cell r="A553" t="str">
            <v>660-6310-10</v>
          </cell>
          <cell r="B553">
            <v>222.21</v>
          </cell>
          <cell r="C553" t="str">
            <v>660-6020-10</v>
          </cell>
          <cell r="D553">
            <v>130534.48</v>
          </cell>
          <cell r="E553" t="str">
            <v>660-6180-10</v>
          </cell>
          <cell r="F553">
            <v>3473.9</v>
          </cell>
          <cell r="G553" t="str">
            <v>660-4800-10</v>
          </cell>
          <cell r="H553">
            <v>-392873.34</v>
          </cell>
          <cell r="I553" t="str">
            <v>650-6210-10</v>
          </cell>
          <cell r="J553">
            <v>346.91</v>
          </cell>
          <cell r="K553" t="str">
            <v>655-6220-10</v>
          </cell>
          <cell r="L553">
            <v>573</v>
          </cell>
          <cell r="M553" t="str">
            <v>650-6903-10</v>
          </cell>
          <cell r="N553">
            <v>0</v>
          </cell>
          <cell r="O553" t="str">
            <v>660-6270-10</v>
          </cell>
          <cell r="P553">
            <v>4115.41</v>
          </cell>
          <cell r="Q553" t="str">
            <v>650-6250-10</v>
          </cell>
          <cell r="R553">
            <v>50</v>
          </cell>
          <cell r="S553" t="str">
            <v>660-6070-10</v>
          </cell>
          <cell r="T553">
            <v>14811.53</v>
          </cell>
          <cell r="U553" t="str">
            <v>660-6250-10</v>
          </cell>
          <cell r="V553">
            <v>557.82000000000005</v>
          </cell>
          <cell r="W553" t="str">
            <v>610-6690-10</v>
          </cell>
          <cell r="X553">
            <v>775.43</v>
          </cell>
        </row>
        <row r="554">
          <cell r="A554" t="str">
            <v>660-6330-10</v>
          </cell>
          <cell r="B554">
            <v>5323.07</v>
          </cell>
          <cell r="C554" t="str">
            <v>660-6030-10</v>
          </cell>
          <cell r="D554">
            <v>14273.24</v>
          </cell>
          <cell r="E554" t="str">
            <v>660-6190-10</v>
          </cell>
          <cell r="F554">
            <v>1799.31</v>
          </cell>
          <cell r="G554" t="str">
            <v>660-4810-10</v>
          </cell>
          <cell r="H554">
            <v>296897.68</v>
          </cell>
          <cell r="I554" t="str">
            <v>650-6220-10</v>
          </cell>
          <cell r="J554">
            <v>1014</v>
          </cell>
          <cell r="K554" t="str">
            <v>655-6905-10</v>
          </cell>
          <cell r="L554">
            <v>2542</v>
          </cell>
          <cell r="M554" t="str">
            <v>655-6220-10</v>
          </cell>
          <cell r="N554">
            <v>316</v>
          </cell>
          <cell r="O554" t="str">
            <v>660-6280-10</v>
          </cell>
          <cell r="P554">
            <v>2096.7600000000002</v>
          </cell>
          <cell r="Q554" t="str">
            <v>650-6260-10</v>
          </cell>
          <cell r="R554">
            <v>420.11</v>
          </cell>
          <cell r="S554" t="str">
            <v>660-6120-10</v>
          </cell>
          <cell r="T554">
            <v>2031.05</v>
          </cell>
          <cell r="U554" t="str">
            <v>660-6260-10</v>
          </cell>
          <cell r="V554">
            <v>1608.13</v>
          </cell>
          <cell r="W554" t="str">
            <v>610-6700-10</v>
          </cell>
          <cell r="X554">
            <v>3388.58</v>
          </cell>
        </row>
        <row r="555">
          <cell r="A555" t="str">
            <v>660-6450-10</v>
          </cell>
          <cell r="B555">
            <v>3523.33</v>
          </cell>
          <cell r="C555" t="str">
            <v>660-6050-10</v>
          </cell>
          <cell r="D555">
            <v>5476.56</v>
          </cell>
          <cell r="E555" t="str">
            <v>660-6200-10</v>
          </cell>
          <cell r="F555">
            <v>8428.58</v>
          </cell>
          <cell r="G555" t="str">
            <v>660-6020-10</v>
          </cell>
          <cell r="H555">
            <v>134540.10999999999</v>
          </cell>
          <cell r="I555" t="str">
            <v>650-6310-10</v>
          </cell>
          <cell r="J555">
            <v>1357.39</v>
          </cell>
          <cell r="K555" t="str">
            <v>660-4720-10</v>
          </cell>
          <cell r="L555">
            <v>-36694.5</v>
          </cell>
          <cell r="M555" t="str">
            <v>655-6905-10</v>
          </cell>
          <cell r="N555">
            <v>-1133</v>
          </cell>
          <cell r="O555" t="str">
            <v>660-6285-10</v>
          </cell>
          <cell r="P555">
            <v>528.34</v>
          </cell>
          <cell r="Q555" t="str">
            <v>650-6700-10</v>
          </cell>
          <cell r="R555">
            <v>181.28</v>
          </cell>
          <cell r="S555" t="str">
            <v>660-6122-10</v>
          </cell>
          <cell r="T555">
            <v>1691.93</v>
          </cell>
          <cell r="U555" t="str">
            <v>660-6270-10</v>
          </cell>
          <cell r="V555">
            <v>7114.81</v>
          </cell>
          <cell r="W555" t="str">
            <v>610-6900-10</v>
          </cell>
          <cell r="X555">
            <v>10248.67</v>
          </cell>
        </row>
        <row r="556">
          <cell r="A556" t="str">
            <v>660-6460-10</v>
          </cell>
          <cell r="B556">
            <v>676.81</v>
          </cell>
          <cell r="C556" t="str">
            <v>660-6070-10</v>
          </cell>
          <cell r="D556">
            <v>4081.12</v>
          </cell>
          <cell r="E556" t="str">
            <v>660-6210-10</v>
          </cell>
          <cell r="F556">
            <v>3815.5</v>
          </cell>
          <cell r="G556" t="str">
            <v>660-6030-10</v>
          </cell>
          <cell r="H556">
            <v>19739.099999999999</v>
          </cell>
          <cell r="I556" t="str">
            <v>650-6330-10</v>
          </cell>
          <cell r="J556">
            <v>106</v>
          </cell>
          <cell r="K556" t="str">
            <v>660-4800-10</v>
          </cell>
          <cell r="L556">
            <v>-20139.650000000001</v>
          </cell>
          <cell r="M556" t="str">
            <v>660-4720-10</v>
          </cell>
          <cell r="N556">
            <v>-39149</v>
          </cell>
          <cell r="O556" t="str">
            <v>660-6290-10</v>
          </cell>
          <cell r="P556">
            <v>20614.310000000001</v>
          </cell>
          <cell r="Q556" t="str">
            <v>650-6900-10</v>
          </cell>
          <cell r="R556">
            <v>585.57000000000005</v>
          </cell>
          <cell r="S556" t="str">
            <v>660-6130-10</v>
          </cell>
          <cell r="T556">
            <v>3107.27</v>
          </cell>
          <cell r="U556" t="str">
            <v>660-6280-10</v>
          </cell>
          <cell r="V556">
            <v>2096.7600000000002</v>
          </cell>
          <cell r="W556" t="str">
            <v>610-6901-10</v>
          </cell>
          <cell r="X556">
            <v>-6988.86</v>
          </cell>
        </row>
        <row r="557">
          <cell r="A557" t="str">
            <v>660-6490-10</v>
          </cell>
          <cell r="B557">
            <v>164.8</v>
          </cell>
          <cell r="C557" t="str">
            <v>660-6120-10</v>
          </cell>
          <cell r="D557">
            <v>10969.61</v>
          </cell>
          <cell r="E557" t="str">
            <v>660-6220-10</v>
          </cell>
          <cell r="F557">
            <v>10856</v>
          </cell>
          <cell r="G557" t="str">
            <v>660-6050-10</v>
          </cell>
          <cell r="H557">
            <v>20006.759999999998</v>
          </cell>
          <cell r="I557" t="str">
            <v>650-6342-10</v>
          </cell>
          <cell r="J557">
            <v>104</v>
          </cell>
          <cell r="K557" t="str">
            <v>660-4810-10</v>
          </cell>
          <cell r="L557">
            <v>17889.919999999998</v>
          </cell>
          <cell r="M557" t="str">
            <v>660-4800-10</v>
          </cell>
          <cell r="N557">
            <v>-115488.52</v>
          </cell>
          <cell r="O557" t="str">
            <v>660-6310-10</v>
          </cell>
          <cell r="P557">
            <v>436.83</v>
          </cell>
          <cell r="Q557" t="str">
            <v>650-6901-10</v>
          </cell>
          <cell r="R557">
            <v>0</v>
          </cell>
          <cell r="S557" t="str">
            <v>660-6170-10</v>
          </cell>
          <cell r="T557">
            <v>13860.05</v>
          </cell>
          <cell r="U557" t="str">
            <v>660-6285-10</v>
          </cell>
          <cell r="V557">
            <v>528.26</v>
          </cell>
          <cell r="W557" t="str">
            <v>610-6902-10</v>
          </cell>
          <cell r="X557">
            <v>-4379.5200000000004</v>
          </cell>
        </row>
        <row r="558">
          <cell r="A558" t="str">
            <v>660-6650-10</v>
          </cell>
          <cell r="B558">
            <v>169.06</v>
          </cell>
          <cell r="C558" t="str">
            <v>660-6122-10</v>
          </cell>
          <cell r="D558">
            <v>721.76</v>
          </cell>
          <cell r="E558" t="str">
            <v>660-6230-10</v>
          </cell>
          <cell r="F558">
            <v>40</v>
          </cell>
          <cell r="G558" t="str">
            <v>660-6070-10</v>
          </cell>
          <cell r="H558">
            <v>8393.36</v>
          </cell>
          <cell r="I558" t="str">
            <v>650-6690-10</v>
          </cell>
          <cell r="J558">
            <v>45.99</v>
          </cell>
          <cell r="K558" t="str">
            <v>660-6020-10</v>
          </cell>
          <cell r="L558">
            <v>135128.46</v>
          </cell>
          <cell r="M558" t="str">
            <v>660-4810-10</v>
          </cell>
          <cell r="N558">
            <v>109531.88</v>
          </cell>
          <cell r="O558" t="str">
            <v>660-6330-10</v>
          </cell>
          <cell r="P558">
            <v>3670.18</v>
          </cell>
          <cell r="Q558" t="str">
            <v>650-6903-10</v>
          </cell>
          <cell r="R558">
            <v>-128</v>
          </cell>
          <cell r="S558" t="str">
            <v>660-6180-10</v>
          </cell>
          <cell r="T558">
            <v>4505.38</v>
          </cell>
          <cell r="U558" t="str">
            <v>660-6290-10</v>
          </cell>
          <cell r="V558">
            <v>22157.200000000001</v>
          </cell>
          <cell r="W558" t="str">
            <v>610-6903-10</v>
          </cell>
          <cell r="X558">
            <v>0</v>
          </cell>
        </row>
        <row r="559">
          <cell r="A559" t="str">
            <v>660-6700-10</v>
          </cell>
          <cell r="B559">
            <v>53.95</v>
          </cell>
          <cell r="C559" t="str">
            <v>660-6130-10</v>
          </cell>
          <cell r="D559">
            <v>2756.7</v>
          </cell>
          <cell r="E559" t="str">
            <v>660-6240-10</v>
          </cell>
          <cell r="F559">
            <v>10160.209999999999</v>
          </cell>
          <cell r="G559" t="str">
            <v>660-6120-10</v>
          </cell>
          <cell r="H559">
            <v>10638.7</v>
          </cell>
          <cell r="I559" t="str">
            <v>650-6700-10</v>
          </cell>
          <cell r="J559">
            <v>114.5</v>
          </cell>
          <cell r="K559" t="str">
            <v>660-6030-10</v>
          </cell>
          <cell r="L559">
            <v>38317.94</v>
          </cell>
          <cell r="M559" t="str">
            <v>660-6020-10</v>
          </cell>
          <cell r="N559">
            <v>125889.2</v>
          </cell>
          <cell r="O559" t="str">
            <v>660-6450-10</v>
          </cell>
          <cell r="P559">
            <v>3523.33</v>
          </cell>
          <cell r="Q559" t="str">
            <v>655-6220-10</v>
          </cell>
          <cell r="R559">
            <v>-3085</v>
          </cell>
          <cell r="S559" t="str">
            <v>660-6190-10</v>
          </cell>
          <cell r="T559">
            <v>1973.51</v>
          </cell>
          <cell r="U559" t="str">
            <v>660-6310-10</v>
          </cell>
          <cell r="V559">
            <v>30</v>
          </cell>
          <cell r="W559" t="str">
            <v>610-6904-10</v>
          </cell>
          <cell r="X559">
            <v>0</v>
          </cell>
        </row>
        <row r="560">
          <cell r="A560" t="str">
            <v>660-6900-10</v>
          </cell>
          <cell r="B560">
            <v>84072.28</v>
          </cell>
          <cell r="C560" t="str">
            <v>660-6170-10</v>
          </cell>
          <cell r="D560">
            <v>11343.75</v>
          </cell>
          <cell r="E560" t="str">
            <v>660-6250-10</v>
          </cell>
          <cell r="F560">
            <v>230.3</v>
          </cell>
          <cell r="G560" t="str">
            <v>660-6122-10</v>
          </cell>
          <cell r="H560">
            <v>374.76</v>
          </cell>
          <cell r="I560" t="str">
            <v>650-6900-10</v>
          </cell>
          <cell r="J560">
            <v>517.9</v>
          </cell>
          <cell r="K560" t="str">
            <v>660-6040-10</v>
          </cell>
          <cell r="L560">
            <v>5532.62</v>
          </cell>
          <cell r="M560" t="str">
            <v>660-6030-10</v>
          </cell>
          <cell r="N560">
            <v>30846.34</v>
          </cell>
          <cell r="O560" t="str">
            <v>660-6460-10</v>
          </cell>
          <cell r="P560">
            <v>19.420000000000002</v>
          </cell>
          <cell r="Q560" t="str">
            <v>655-6905-10</v>
          </cell>
          <cell r="R560">
            <v>-1133</v>
          </cell>
          <cell r="S560" t="str">
            <v>660-6200-10</v>
          </cell>
          <cell r="T560">
            <v>-26.31</v>
          </cell>
          <cell r="U560" t="str">
            <v>660-6330-10</v>
          </cell>
          <cell r="V560">
            <v>4025.07</v>
          </cell>
          <cell r="W560" t="str">
            <v>610-6905-10</v>
          </cell>
          <cell r="X560">
            <v>-3026</v>
          </cell>
        </row>
        <row r="561">
          <cell r="A561" t="str">
            <v>660-6901-10</v>
          </cell>
          <cell r="B561">
            <v>-83477.25</v>
          </cell>
          <cell r="C561" t="str">
            <v>660-6180-10</v>
          </cell>
          <cell r="D561">
            <v>3106.9</v>
          </cell>
          <cell r="E561" t="str">
            <v>660-6260-10</v>
          </cell>
          <cell r="F561">
            <v>934.12</v>
          </cell>
          <cell r="G561" t="str">
            <v>660-6130-10</v>
          </cell>
          <cell r="H561">
            <v>2861.73</v>
          </cell>
          <cell r="I561" t="str">
            <v>650-6901-10</v>
          </cell>
          <cell r="J561">
            <v>-134.12</v>
          </cell>
          <cell r="K561" t="str">
            <v>660-6050-10</v>
          </cell>
          <cell r="L561">
            <v>24468.42</v>
          </cell>
          <cell r="M561" t="str">
            <v>660-6040-10</v>
          </cell>
          <cell r="N561">
            <v>5590.31</v>
          </cell>
          <cell r="O561" t="str">
            <v>660-6650-10</v>
          </cell>
          <cell r="P561">
            <v>118.33</v>
          </cell>
          <cell r="Q561" t="str">
            <v>660-4720-10</v>
          </cell>
          <cell r="R561">
            <v>-40420.5</v>
          </cell>
          <cell r="S561" t="str">
            <v>660-6210-10</v>
          </cell>
          <cell r="T561">
            <v>-12.87</v>
          </cell>
          <cell r="U561" t="str">
            <v>660-6450-10</v>
          </cell>
          <cell r="V561">
            <v>3573.92</v>
          </cell>
          <cell r="W561" t="str">
            <v>620-6010-10</v>
          </cell>
          <cell r="X561">
            <v>3126.66</v>
          </cell>
        </row>
        <row r="562">
          <cell r="A562" t="str">
            <v>660-6902-10</v>
          </cell>
          <cell r="B562">
            <v>-62077.85</v>
          </cell>
          <cell r="C562" t="str">
            <v>660-6190-10</v>
          </cell>
          <cell r="D562">
            <v>1609.23</v>
          </cell>
          <cell r="E562" t="str">
            <v>660-6270-10</v>
          </cell>
          <cell r="F562">
            <v>8199.8700000000008</v>
          </cell>
          <cell r="G562" t="str">
            <v>660-6170-10</v>
          </cell>
          <cell r="H562">
            <v>11907.19</v>
          </cell>
          <cell r="I562" t="str">
            <v>650-6903-10</v>
          </cell>
          <cell r="J562">
            <v>0</v>
          </cell>
          <cell r="K562" t="str">
            <v>660-6070-10</v>
          </cell>
          <cell r="L562">
            <v>12410.84</v>
          </cell>
          <cell r="M562" t="str">
            <v>660-6050-10</v>
          </cell>
          <cell r="N562">
            <v>22412.47</v>
          </cell>
          <cell r="O562" t="str">
            <v>660-6700-10</v>
          </cell>
          <cell r="P562">
            <v>1064.6500000000001</v>
          </cell>
          <cell r="Q562" t="str">
            <v>660-4800-10</v>
          </cell>
          <cell r="R562">
            <v>-9714.0400000000009</v>
          </cell>
          <cell r="S562" t="str">
            <v>660-6220-10</v>
          </cell>
          <cell r="T562">
            <v>8274</v>
          </cell>
          <cell r="U562" t="str">
            <v>660-6460-10</v>
          </cell>
          <cell r="V562">
            <v>2167.1799999999998</v>
          </cell>
          <cell r="W562" t="str">
            <v>620-6170-10</v>
          </cell>
          <cell r="X562">
            <v>283.31</v>
          </cell>
        </row>
        <row r="563">
          <cell r="A563" t="str">
            <v>660-6903-10</v>
          </cell>
          <cell r="B563">
            <v>-92121.88</v>
          </cell>
          <cell r="C563" t="str">
            <v>660-6200-10</v>
          </cell>
          <cell r="D563">
            <v>7540.33</v>
          </cell>
          <cell r="E563" t="str">
            <v>660-6280-10</v>
          </cell>
          <cell r="F563">
            <v>2096.75</v>
          </cell>
          <cell r="G563" t="str">
            <v>660-6180-10</v>
          </cell>
          <cell r="H563">
            <v>3343</v>
          </cell>
          <cell r="I563" t="str">
            <v>655-6220-10</v>
          </cell>
          <cell r="J563">
            <v>470</v>
          </cell>
          <cell r="K563" t="str">
            <v>660-6120-10</v>
          </cell>
          <cell r="L563">
            <v>4664.76</v>
          </cell>
          <cell r="M563" t="str">
            <v>660-6070-10</v>
          </cell>
          <cell r="N563">
            <v>20056.98</v>
          </cell>
          <cell r="O563" t="str">
            <v>660-6900-10</v>
          </cell>
          <cell r="P563">
            <v>95203.76</v>
          </cell>
          <cell r="Q563" t="str">
            <v>660-4810-10</v>
          </cell>
          <cell r="R563">
            <v>9891.6</v>
          </cell>
          <cell r="S563" t="str">
            <v>660-6240-10</v>
          </cell>
          <cell r="T563">
            <v>-13073.37</v>
          </cell>
          <cell r="U563" t="str">
            <v>660-6490-10</v>
          </cell>
          <cell r="V563">
            <v>54.2</v>
          </cell>
          <cell r="W563" t="str">
            <v>620-6180-10</v>
          </cell>
          <cell r="X563">
            <v>60.98</v>
          </cell>
        </row>
        <row r="564">
          <cell r="A564" t="str">
            <v>660-6904-10</v>
          </cell>
          <cell r="B564">
            <v>-72906.2</v>
          </cell>
          <cell r="C564" t="str">
            <v>660-6210-10</v>
          </cell>
          <cell r="D564">
            <v>3412.43</v>
          </cell>
          <cell r="E564" t="str">
            <v>660-6285-10</v>
          </cell>
          <cell r="F564">
            <v>528.34</v>
          </cell>
          <cell r="G564" t="str">
            <v>660-6190-10</v>
          </cell>
          <cell r="H564">
            <v>1731.51</v>
          </cell>
          <cell r="I564" t="str">
            <v>655-6905-10</v>
          </cell>
          <cell r="J564">
            <v>-1868</v>
          </cell>
          <cell r="K564" t="str">
            <v>660-6122-10</v>
          </cell>
          <cell r="L564">
            <v>1892.65</v>
          </cell>
          <cell r="M564" t="str">
            <v>660-6120-10</v>
          </cell>
          <cell r="N564">
            <v>4293.5200000000004</v>
          </cell>
          <cell r="O564" t="str">
            <v>660-6901-10</v>
          </cell>
          <cell r="P564">
            <v>-68759.429999999993</v>
          </cell>
          <cell r="Q564" t="str">
            <v>660-6020-10</v>
          </cell>
          <cell r="R564">
            <v>132249.21</v>
          </cell>
          <cell r="S564" t="str">
            <v>660-6250-10</v>
          </cell>
          <cell r="T564">
            <v>160.74</v>
          </cell>
          <cell r="U564" t="str">
            <v>660-6600-10</v>
          </cell>
          <cell r="V564">
            <v>57.44</v>
          </cell>
          <cell r="W564" t="str">
            <v>620-6190-10</v>
          </cell>
          <cell r="X564">
            <v>12.73</v>
          </cell>
        </row>
        <row r="565">
          <cell r="A565" t="str">
            <v>660-6905-10</v>
          </cell>
          <cell r="B565">
            <v>-1151.04</v>
          </cell>
          <cell r="C565" t="str">
            <v>660-6220-10</v>
          </cell>
          <cell r="D565">
            <v>4008</v>
          </cell>
          <cell r="E565" t="str">
            <v>660-6290-10</v>
          </cell>
          <cell r="F565">
            <v>21679.51</v>
          </cell>
          <cell r="G565" t="str">
            <v>660-6200-10</v>
          </cell>
          <cell r="H565">
            <v>8119.62</v>
          </cell>
          <cell r="I565" t="str">
            <v>660-4720-10</v>
          </cell>
          <cell r="J565">
            <v>-38187.5</v>
          </cell>
          <cell r="K565" t="str">
            <v>660-6130-10</v>
          </cell>
          <cell r="L565">
            <v>3027.78</v>
          </cell>
          <cell r="M565" t="str">
            <v>660-6122-10</v>
          </cell>
          <cell r="N565">
            <v>515.86</v>
          </cell>
          <cell r="O565" t="str">
            <v>660-6902-10</v>
          </cell>
          <cell r="P565">
            <v>-61309.59</v>
          </cell>
          <cell r="Q565" t="str">
            <v>660-6030-10</v>
          </cell>
          <cell r="R565">
            <v>26438.31</v>
          </cell>
          <cell r="S565" t="str">
            <v>660-6260-10</v>
          </cell>
          <cell r="T565">
            <v>2979.22</v>
          </cell>
          <cell r="U565" t="str">
            <v>660-6620-10</v>
          </cell>
          <cell r="V565">
            <v>29.34</v>
          </cell>
          <cell r="W565" t="str">
            <v>620-6200-10</v>
          </cell>
          <cell r="X565">
            <v>58.92</v>
          </cell>
        </row>
        <row r="566">
          <cell r="A566" t="str">
            <v>675-6250-10</v>
          </cell>
          <cell r="B566">
            <v>2870.28</v>
          </cell>
          <cell r="C566" t="str">
            <v>660-6240-10</v>
          </cell>
          <cell r="D566">
            <v>-8562.2800000000007</v>
          </cell>
          <cell r="E566" t="str">
            <v>660-6310-10</v>
          </cell>
          <cell r="F566">
            <v>55.13</v>
          </cell>
          <cell r="G566" t="str">
            <v>660-6210-10</v>
          </cell>
          <cell r="H566">
            <v>3671.65</v>
          </cell>
          <cell r="I566" t="str">
            <v>660-4800-10</v>
          </cell>
          <cell r="J566">
            <v>-22153.71</v>
          </cell>
          <cell r="K566" t="str">
            <v>660-6170-10</v>
          </cell>
          <cell r="L566">
            <v>11828.1</v>
          </cell>
          <cell r="M566" t="str">
            <v>660-6130-10</v>
          </cell>
          <cell r="N566">
            <v>3027.78</v>
          </cell>
          <cell r="O566" t="str">
            <v>660-6903-10</v>
          </cell>
          <cell r="P566">
            <v>-74945.320000000007</v>
          </cell>
          <cell r="Q566" t="str">
            <v>660-6040-10</v>
          </cell>
          <cell r="R566">
            <v>2891.81</v>
          </cell>
          <cell r="S566" t="str">
            <v>660-6270-10</v>
          </cell>
          <cell r="T566">
            <v>5596.48</v>
          </cell>
          <cell r="U566" t="str">
            <v>660-6650-10</v>
          </cell>
          <cell r="V566">
            <v>90.15</v>
          </cell>
          <cell r="W566" t="str">
            <v>620-6210-10</v>
          </cell>
          <cell r="X566">
            <v>27.46</v>
          </cell>
        </row>
        <row r="567">
          <cell r="A567" t="str">
            <v>675-6900-10</v>
          </cell>
          <cell r="B567">
            <v>14184.98</v>
          </cell>
          <cell r="C567" t="str">
            <v>660-6250-10</v>
          </cell>
          <cell r="D567">
            <v>672.14</v>
          </cell>
          <cell r="E567" t="str">
            <v>660-6330-10</v>
          </cell>
          <cell r="F567">
            <v>6158.39</v>
          </cell>
          <cell r="G567" t="str">
            <v>660-6220-10</v>
          </cell>
          <cell r="H567">
            <v>8929</v>
          </cell>
          <cell r="I567" t="str">
            <v>660-4810-10</v>
          </cell>
          <cell r="J567">
            <v>24304.959999999999</v>
          </cell>
          <cell r="K567" t="str">
            <v>660-6180-10</v>
          </cell>
          <cell r="L567">
            <v>3866.48</v>
          </cell>
          <cell r="M567" t="str">
            <v>660-6170-10</v>
          </cell>
          <cell r="N567">
            <v>11983.48</v>
          </cell>
          <cell r="O567" t="str">
            <v>660-6904-10</v>
          </cell>
          <cell r="P567">
            <v>-54796.19</v>
          </cell>
          <cell r="Q567" t="str">
            <v>660-6050-10</v>
          </cell>
          <cell r="R567">
            <v>21722.54</v>
          </cell>
          <cell r="S567" t="str">
            <v>660-6280-10</v>
          </cell>
          <cell r="T567">
            <v>2096.7600000000002</v>
          </cell>
          <cell r="U567" t="str">
            <v>660-6700-10</v>
          </cell>
          <cell r="V567">
            <v>583.74</v>
          </cell>
          <cell r="W567" t="str">
            <v>620-6690-10</v>
          </cell>
          <cell r="X567">
            <v>22</v>
          </cell>
        </row>
        <row r="568">
          <cell r="A568" t="str">
            <v>705-6050-10</v>
          </cell>
          <cell r="B568">
            <v>12460</v>
          </cell>
          <cell r="C568" t="str">
            <v>660-6260-10</v>
          </cell>
          <cell r="D568">
            <v>2568.1799999999998</v>
          </cell>
          <cell r="E568" t="str">
            <v>660-6450-10</v>
          </cell>
          <cell r="F568">
            <v>3523.33</v>
          </cell>
          <cell r="G568" t="str">
            <v>660-6240-10</v>
          </cell>
          <cell r="H568">
            <v>3024.45</v>
          </cell>
          <cell r="I568" t="str">
            <v>660-6020-10</v>
          </cell>
          <cell r="J568">
            <v>129421.28</v>
          </cell>
          <cell r="K568" t="str">
            <v>660-6190-10</v>
          </cell>
          <cell r="L568">
            <v>2002.58</v>
          </cell>
          <cell r="M568" t="str">
            <v>660-6180-10</v>
          </cell>
          <cell r="N568">
            <v>3619.25</v>
          </cell>
          <cell r="O568" t="str">
            <v>675-6050-10</v>
          </cell>
          <cell r="P568">
            <v>1447.16</v>
          </cell>
          <cell r="Q568" t="str">
            <v>660-6070-10</v>
          </cell>
          <cell r="R568">
            <v>10426.950000000001</v>
          </cell>
          <cell r="S568" t="str">
            <v>660-6285-10</v>
          </cell>
          <cell r="T568">
            <v>528.34</v>
          </cell>
          <cell r="U568" t="str">
            <v>660-6900-10</v>
          </cell>
          <cell r="V568">
            <v>64862.06</v>
          </cell>
          <cell r="W568" t="str">
            <v>630-6020-10</v>
          </cell>
          <cell r="X568">
            <v>976.2</v>
          </cell>
        </row>
        <row r="569">
          <cell r="A569" t="str">
            <v>705-6240-10</v>
          </cell>
          <cell r="B569">
            <v>306.66000000000003</v>
          </cell>
          <cell r="C569" t="str">
            <v>660-6270-10</v>
          </cell>
          <cell r="D569">
            <v>6221.2</v>
          </cell>
          <cell r="E569" t="str">
            <v>660-6460-10</v>
          </cell>
          <cell r="F569">
            <v>823.77</v>
          </cell>
          <cell r="G569" t="str">
            <v>660-6250-10</v>
          </cell>
          <cell r="H569">
            <v>580.99</v>
          </cell>
          <cell r="I569" t="str">
            <v>660-6030-10</v>
          </cell>
          <cell r="J569">
            <v>21282.55</v>
          </cell>
          <cell r="K569" t="str">
            <v>660-6200-10</v>
          </cell>
          <cell r="L569">
            <v>8806.5300000000007</v>
          </cell>
          <cell r="M569" t="str">
            <v>660-6190-10</v>
          </cell>
          <cell r="N569">
            <v>1874.6</v>
          </cell>
          <cell r="O569" t="str">
            <v>675-6250-10</v>
          </cell>
          <cell r="P569">
            <v>1120</v>
          </cell>
          <cell r="Q569" t="str">
            <v>660-6120-10</v>
          </cell>
          <cell r="R569">
            <v>8225.75</v>
          </cell>
          <cell r="S569" t="str">
            <v>660-6290-10</v>
          </cell>
          <cell r="T569">
            <v>21907.46</v>
          </cell>
          <cell r="U569" t="str">
            <v>660-6901-10</v>
          </cell>
          <cell r="V569">
            <v>-80643.100000000006</v>
          </cell>
          <cell r="W569" t="str">
            <v>630-6030-10</v>
          </cell>
          <cell r="X569">
            <v>25.57</v>
          </cell>
        </row>
        <row r="570">
          <cell r="A570" t="str">
            <v>705-6900-10</v>
          </cell>
          <cell r="B570">
            <v>4810.88</v>
          </cell>
          <cell r="C570" t="str">
            <v>660-6280-10</v>
          </cell>
          <cell r="D570">
            <v>1993.5</v>
          </cell>
          <cell r="E570" t="str">
            <v>660-6490-10</v>
          </cell>
          <cell r="F570">
            <v>45.7</v>
          </cell>
          <cell r="G570" t="str">
            <v>660-6260-10</v>
          </cell>
          <cell r="H570">
            <v>1218.55</v>
          </cell>
          <cell r="I570" t="str">
            <v>660-6040-10</v>
          </cell>
          <cell r="J570">
            <v>5859.84</v>
          </cell>
          <cell r="K570" t="str">
            <v>660-6210-10</v>
          </cell>
          <cell r="L570">
            <v>3294.69</v>
          </cell>
          <cell r="M570" t="str">
            <v>660-6200-10</v>
          </cell>
          <cell r="N570">
            <v>2208.87</v>
          </cell>
          <cell r="O570" t="str">
            <v>675-6900-10</v>
          </cell>
          <cell r="P570">
            <v>7918.42</v>
          </cell>
          <cell r="Q570" t="str">
            <v>660-6122-10</v>
          </cell>
          <cell r="R570">
            <v>427.5</v>
          </cell>
          <cell r="S570" t="str">
            <v>660-6310-10</v>
          </cell>
          <cell r="T570">
            <v>247.65</v>
          </cell>
          <cell r="U570" t="str">
            <v>660-6902-10</v>
          </cell>
          <cell r="V570">
            <v>-34665.5</v>
          </cell>
          <cell r="W570" t="str">
            <v>630-6170-10</v>
          </cell>
          <cell r="X570">
            <v>92.39</v>
          </cell>
        </row>
        <row r="571">
          <cell r="A571" t="str">
            <v>705-6910-10</v>
          </cell>
          <cell r="B571">
            <v>13504.63</v>
          </cell>
          <cell r="C571" t="str">
            <v>660-6285-10</v>
          </cell>
          <cell r="D571">
            <v>528.34</v>
          </cell>
          <cell r="E571" t="str">
            <v>660-6650-10</v>
          </cell>
          <cell r="F571">
            <v>184.72</v>
          </cell>
          <cell r="G571" t="str">
            <v>660-6270-10</v>
          </cell>
          <cell r="H571">
            <v>5741.98</v>
          </cell>
          <cell r="I571" t="str">
            <v>660-6050-10</v>
          </cell>
          <cell r="J571">
            <v>21086.86</v>
          </cell>
          <cell r="K571" t="str">
            <v>660-6220-10</v>
          </cell>
          <cell r="L571">
            <v>13062</v>
          </cell>
          <cell r="M571" t="str">
            <v>660-6210-10</v>
          </cell>
          <cell r="N571">
            <v>680.64</v>
          </cell>
          <cell r="O571" t="str">
            <v>690-6900-10</v>
          </cell>
          <cell r="P571">
            <v>-328.94</v>
          </cell>
          <cell r="Q571" t="str">
            <v>660-6130-10</v>
          </cell>
          <cell r="R571">
            <v>3027.78</v>
          </cell>
          <cell r="S571" t="str">
            <v>660-6330-10</v>
          </cell>
          <cell r="T571">
            <v>17487.439999999999</v>
          </cell>
          <cell r="U571" t="str">
            <v>660-6903-10</v>
          </cell>
          <cell r="V571">
            <v>-110681.99</v>
          </cell>
          <cell r="W571" t="str">
            <v>630-6180-10</v>
          </cell>
          <cell r="X571">
            <v>19.54</v>
          </cell>
        </row>
        <row r="572">
          <cell r="A572" t="str">
            <v>710-6900-10</v>
          </cell>
          <cell r="B572">
            <v>500.57</v>
          </cell>
          <cell r="C572" t="str">
            <v>660-6290-10</v>
          </cell>
          <cell r="D572">
            <v>17209.34</v>
          </cell>
          <cell r="E572" t="str">
            <v>660-6700-10</v>
          </cell>
          <cell r="F572">
            <v>702.11</v>
          </cell>
          <cell r="G572" t="str">
            <v>660-6280-10</v>
          </cell>
          <cell r="H572">
            <v>2096.75</v>
          </cell>
          <cell r="I572" t="str">
            <v>660-6070-10</v>
          </cell>
          <cell r="J572">
            <v>11514.62</v>
          </cell>
          <cell r="K572" t="str">
            <v>660-6240-10</v>
          </cell>
          <cell r="L572">
            <v>6695.76</v>
          </cell>
          <cell r="M572" t="str">
            <v>660-6220-10</v>
          </cell>
          <cell r="N572">
            <v>7142</v>
          </cell>
          <cell r="O572" t="str">
            <v>705-6050-10</v>
          </cell>
          <cell r="P572">
            <v>10736.45</v>
          </cell>
          <cell r="Q572" t="str">
            <v>660-6170-10</v>
          </cell>
          <cell r="R572">
            <v>11888.86</v>
          </cell>
          <cell r="S572" t="str">
            <v>660-6450-10</v>
          </cell>
          <cell r="T572">
            <v>3573.92</v>
          </cell>
          <cell r="U572" t="str">
            <v>660-6904-10</v>
          </cell>
          <cell r="V572">
            <v>-66934.34</v>
          </cell>
          <cell r="W572" t="str">
            <v>630-6190-10</v>
          </cell>
          <cell r="X572">
            <v>10.220000000000001</v>
          </cell>
        </row>
        <row r="573">
          <cell r="A573" t="str">
            <v>715-6240-10</v>
          </cell>
          <cell r="B573">
            <v>-92.57</v>
          </cell>
          <cell r="C573" t="str">
            <v>660-6330-10</v>
          </cell>
          <cell r="D573">
            <v>1278.52</v>
          </cell>
          <cell r="E573" t="str">
            <v>660-6900-10</v>
          </cell>
          <cell r="F573">
            <v>87084.21</v>
          </cell>
          <cell r="G573" t="str">
            <v>660-6285-10</v>
          </cell>
          <cell r="H573">
            <v>528.34</v>
          </cell>
          <cell r="I573" t="str">
            <v>660-6120-10</v>
          </cell>
          <cell r="J573">
            <v>6210.28</v>
          </cell>
          <cell r="K573" t="str">
            <v>660-6250-10</v>
          </cell>
          <cell r="L573">
            <v>849.68</v>
          </cell>
          <cell r="M573" t="str">
            <v>660-6230-10</v>
          </cell>
          <cell r="N573">
            <v>270.27999999999997</v>
          </cell>
          <cell r="O573" t="str">
            <v>705-6240-10</v>
          </cell>
          <cell r="P573">
            <v>171.36</v>
          </cell>
          <cell r="Q573" t="str">
            <v>660-6180-10</v>
          </cell>
          <cell r="R573">
            <v>3604.96</v>
          </cell>
          <cell r="S573" t="str">
            <v>660-6460-10</v>
          </cell>
          <cell r="T573">
            <v>2818</v>
          </cell>
          <cell r="U573" t="str">
            <v>660-6905-10</v>
          </cell>
          <cell r="V573">
            <v>-1195.31</v>
          </cell>
          <cell r="W573" t="str">
            <v>630-6200-10</v>
          </cell>
          <cell r="X573">
            <v>21.22</v>
          </cell>
        </row>
        <row r="574">
          <cell r="A574" t="str">
            <v>715-6250-10</v>
          </cell>
          <cell r="B574">
            <v>46.61</v>
          </cell>
          <cell r="C574" t="str">
            <v>660-6450-10</v>
          </cell>
          <cell r="D574">
            <v>3523.33</v>
          </cell>
          <cell r="E574" t="str">
            <v>660-6901-10</v>
          </cell>
          <cell r="F574">
            <v>161324.29</v>
          </cell>
          <cell r="G574" t="str">
            <v>660-6290-10</v>
          </cell>
          <cell r="H574">
            <v>14156.72</v>
          </cell>
          <cell r="I574" t="str">
            <v>660-6122-10</v>
          </cell>
          <cell r="J574">
            <v>1720.15</v>
          </cell>
          <cell r="K574" t="str">
            <v>660-6260-10</v>
          </cell>
          <cell r="L574">
            <v>476.13</v>
          </cell>
          <cell r="M574" t="str">
            <v>660-6240-10</v>
          </cell>
          <cell r="N574">
            <v>2092.5100000000002</v>
          </cell>
          <cell r="O574" t="str">
            <v>705-6900-10</v>
          </cell>
          <cell r="P574">
            <v>10602.7</v>
          </cell>
          <cell r="Q574" t="str">
            <v>660-6190-10</v>
          </cell>
          <cell r="R574">
            <v>1867.16</v>
          </cell>
          <cell r="S574" t="str">
            <v>660-6480-10</v>
          </cell>
          <cell r="T574">
            <v>500</v>
          </cell>
          <cell r="U574" t="str">
            <v>675-6225-10</v>
          </cell>
          <cell r="V574">
            <v>44</v>
          </cell>
          <cell r="W574" t="str">
            <v>630-6210-10</v>
          </cell>
          <cell r="X574">
            <v>10.15</v>
          </cell>
        </row>
        <row r="575">
          <cell r="A575" t="str">
            <v>715-6900-10</v>
          </cell>
          <cell r="B575">
            <v>2500.4299999999998</v>
          </cell>
          <cell r="C575" t="str">
            <v>660-6460-10</v>
          </cell>
          <cell r="D575">
            <v>92.45</v>
          </cell>
          <cell r="E575" t="str">
            <v>660-6902-10</v>
          </cell>
          <cell r="F575">
            <v>120530.21</v>
          </cell>
          <cell r="G575" t="str">
            <v>660-6310-10</v>
          </cell>
          <cell r="H575">
            <v>844.09</v>
          </cell>
          <cell r="I575" t="str">
            <v>660-6130-10</v>
          </cell>
          <cell r="J575">
            <v>2916.99</v>
          </cell>
          <cell r="K575" t="str">
            <v>660-6270-10</v>
          </cell>
          <cell r="L575">
            <v>7424.03</v>
          </cell>
          <cell r="M575" t="str">
            <v>660-6250-10</v>
          </cell>
          <cell r="N575">
            <v>295.8</v>
          </cell>
          <cell r="O575" t="str">
            <v>705-6910-10</v>
          </cell>
          <cell r="P575">
            <v>9984.4699999999993</v>
          </cell>
          <cell r="Q575" t="str">
            <v>660-6200-10</v>
          </cell>
          <cell r="R575">
            <v>350.88</v>
          </cell>
          <cell r="S575" t="str">
            <v>660-6600-10</v>
          </cell>
          <cell r="T575">
            <v>87.24</v>
          </cell>
          <cell r="U575" t="str">
            <v>675-6250-10</v>
          </cell>
          <cell r="V575">
            <v>633.82000000000005</v>
          </cell>
          <cell r="W575" t="str">
            <v>650-4710-10</v>
          </cell>
          <cell r="X575">
            <v>-119268.79</v>
          </cell>
        </row>
        <row r="576">
          <cell r="A576" t="str">
            <v>715-6910-10</v>
          </cell>
          <cell r="B576">
            <v>3896.33</v>
          </cell>
          <cell r="C576" t="str">
            <v>660-6490-10</v>
          </cell>
          <cell r="D576">
            <v>61.06</v>
          </cell>
          <cell r="E576" t="str">
            <v>660-6903-10</v>
          </cell>
          <cell r="F576">
            <v>165673.60000000001</v>
          </cell>
          <cell r="G576" t="str">
            <v>660-6330-10</v>
          </cell>
          <cell r="H576">
            <v>1778.46</v>
          </cell>
          <cell r="I576" t="str">
            <v>660-6170-10</v>
          </cell>
          <cell r="J576">
            <v>11382.78</v>
          </cell>
          <cell r="K576" t="str">
            <v>660-6280-10</v>
          </cell>
          <cell r="L576">
            <v>2096.7600000000002</v>
          </cell>
          <cell r="M576" t="str">
            <v>660-6260-10</v>
          </cell>
          <cell r="N576">
            <v>693.07</v>
          </cell>
          <cell r="O576" t="str">
            <v>710-6900-10</v>
          </cell>
          <cell r="P576">
            <v>774.72</v>
          </cell>
          <cell r="Q576" t="str">
            <v>660-6210-10</v>
          </cell>
          <cell r="R576">
            <v>49.52</v>
          </cell>
          <cell r="S576" t="str">
            <v>660-6650-10</v>
          </cell>
          <cell r="T576">
            <v>160.69999999999999</v>
          </cell>
          <cell r="U576" t="str">
            <v>675-6900-10</v>
          </cell>
          <cell r="V576">
            <v>4424.51</v>
          </cell>
          <cell r="W576" t="str">
            <v>650-6020-10</v>
          </cell>
          <cell r="X576">
            <v>15388.54</v>
          </cell>
        </row>
        <row r="577">
          <cell r="A577" t="str">
            <v>740-6020-10</v>
          </cell>
          <cell r="B577">
            <v>10473.92</v>
          </cell>
          <cell r="C577" t="str">
            <v>660-6610-10</v>
          </cell>
          <cell r="D577">
            <v>930</v>
          </cell>
          <cell r="E577" t="str">
            <v>660-6904-10</v>
          </cell>
          <cell r="F577">
            <v>131007.89</v>
          </cell>
          <cell r="G577" t="str">
            <v>660-6450-10</v>
          </cell>
          <cell r="H577">
            <v>3523.33</v>
          </cell>
          <cell r="I577" t="str">
            <v>660-6180-10</v>
          </cell>
          <cell r="J577">
            <v>3491.44</v>
          </cell>
          <cell r="K577" t="str">
            <v>660-6285-10</v>
          </cell>
          <cell r="L577">
            <v>528.34</v>
          </cell>
          <cell r="M577" t="str">
            <v>660-6270-10</v>
          </cell>
          <cell r="N577">
            <v>8210.0300000000007</v>
          </cell>
          <cell r="O577" t="str">
            <v>715-6050-10</v>
          </cell>
          <cell r="P577">
            <v>1086.4000000000001</v>
          </cell>
          <cell r="Q577" t="str">
            <v>660-6220-10</v>
          </cell>
          <cell r="R577">
            <v>8301</v>
          </cell>
          <cell r="S577" t="str">
            <v>660-6700-10</v>
          </cell>
          <cell r="T577">
            <v>1136.8399999999999</v>
          </cell>
          <cell r="U577" t="str">
            <v>705-6050-10</v>
          </cell>
          <cell r="V577">
            <v>14452.5</v>
          </cell>
          <cell r="W577" t="str">
            <v>650-6030-10</v>
          </cell>
          <cell r="X577">
            <v>-157.47</v>
          </cell>
        </row>
        <row r="578">
          <cell r="A578" t="str">
            <v>740-6030-10</v>
          </cell>
          <cell r="B578">
            <v>483.65</v>
          </cell>
          <cell r="C578" t="str">
            <v>660-6650-10</v>
          </cell>
          <cell r="D578">
            <v>56.36</v>
          </cell>
          <cell r="E578" t="str">
            <v>660-6905-10</v>
          </cell>
          <cell r="F578">
            <v>-3453.12</v>
          </cell>
          <cell r="G578" t="str">
            <v>660-6460-10</v>
          </cell>
          <cell r="H578">
            <v>739.54</v>
          </cell>
          <cell r="I578" t="str">
            <v>660-6190-10</v>
          </cell>
          <cell r="J578">
            <v>1808.45</v>
          </cell>
          <cell r="K578" t="str">
            <v>660-6290-10</v>
          </cell>
          <cell r="L578">
            <v>21396.31</v>
          </cell>
          <cell r="M578" t="str">
            <v>660-6280-10</v>
          </cell>
          <cell r="N578">
            <v>2096.7600000000002</v>
          </cell>
          <cell r="O578" t="str">
            <v>715-6900-10</v>
          </cell>
          <cell r="P578">
            <v>4685.97</v>
          </cell>
          <cell r="Q578" t="str">
            <v>660-6230-10</v>
          </cell>
          <cell r="R578">
            <v>300</v>
          </cell>
          <cell r="S578" t="str">
            <v>660-6900-10</v>
          </cell>
          <cell r="T578">
            <v>71755.649999999994</v>
          </cell>
          <cell r="U578" t="str">
            <v>705-6900-10</v>
          </cell>
          <cell r="V578">
            <v>6265.63</v>
          </cell>
          <cell r="W578" t="str">
            <v>650-6050-10</v>
          </cell>
          <cell r="X578">
            <v>183.84</v>
          </cell>
        </row>
        <row r="579">
          <cell r="A579" t="str">
            <v>740-6050-10</v>
          </cell>
          <cell r="B579">
            <v>17843.21</v>
          </cell>
          <cell r="C579" t="str">
            <v>660-6660-10</v>
          </cell>
          <cell r="D579">
            <v>2172</v>
          </cell>
          <cell r="E579" t="str">
            <v>675-6050-10</v>
          </cell>
          <cell r="F579">
            <v>367.68</v>
          </cell>
          <cell r="G579" t="str">
            <v>660-6490-10</v>
          </cell>
          <cell r="H579">
            <v>729</v>
          </cell>
          <cell r="I579" t="str">
            <v>660-6200-10</v>
          </cell>
          <cell r="J579">
            <v>8461.23</v>
          </cell>
          <cell r="K579" t="str">
            <v>660-6310-10</v>
          </cell>
          <cell r="L579">
            <v>117.99</v>
          </cell>
          <cell r="M579" t="str">
            <v>660-6285-10</v>
          </cell>
          <cell r="N579">
            <v>528.34</v>
          </cell>
          <cell r="O579" t="str">
            <v>715-6910-10</v>
          </cell>
          <cell r="P579">
            <v>8674.59</v>
          </cell>
          <cell r="Q579" t="str">
            <v>660-6240-10</v>
          </cell>
          <cell r="R579">
            <v>15479.46</v>
          </cell>
          <cell r="S579" t="str">
            <v>660-6901-10</v>
          </cell>
          <cell r="T579">
            <v>-68539.5</v>
          </cell>
          <cell r="U579" t="str">
            <v>705-6910-10</v>
          </cell>
          <cell r="V579">
            <v>11300.14</v>
          </cell>
          <cell r="W579" t="str">
            <v>650-6070-10</v>
          </cell>
          <cell r="X579">
            <v>3019.58</v>
          </cell>
        </row>
        <row r="580">
          <cell r="A580" t="str">
            <v>740-6070-10</v>
          </cell>
          <cell r="B580">
            <v>439.34</v>
          </cell>
          <cell r="C580" t="str">
            <v>660-6700-10</v>
          </cell>
          <cell r="D580">
            <v>755.18</v>
          </cell>
          <cell r="E580" t="str">
            <v>675-6250-10</v>
          </cell>
          <cell r="F580">
            <v>84.28</v>
          </cell>
          <cell r="G580" t="str">
            <v>660-6650-10</v>
          </cell>
          <cell r="H580">
            <v>118.21</v>
          </cell>
          <cell r="I580" t="str">
            <v>660-6210-10</v>
          </cell>
          <cell r="J580">
            <v>3858.34</v>
          </cell>
          <cell r="K580" t="str">
            <v>660-6330-10</v>
          </cell>
          <cell r="L580">
            <v>2012.61</v>
          </cell>
          <cell r="M580" t="str">
            <v>660-6290-10</v>
          </cell>
          <cell r="N580">
            <v>12773.64</v>
          </cell>
          <cell r="O580" t="str">
            <v>740-4811-10</v>
          </cell>
          <cell r="P580">
            <v>1783.49</v>
          </cell>
          <cell r="Q580" t="str">
            <v>660-6250-10</v>
          </cell>
          <cell r="R580">
            <v>366.52</v>
          </cell>
          <cell r="S580" t="str">
            <v>660-6902-10</v>
          </cell>
          <cell r="T580">
            <v>-51308.77</v>
          </cell>
          <cell r="U580" t="str">
            <v>710-6900-10</v>
          </cell>
          <cell r="V580">
            <v>349.91</v>
          </cell>
          <cell r="W580" t="str">
            <v>650-6170-10</v>
          </cell>
          <cell r="X580">
            <v>1448.25</v>
          </cell>
        </row>
        <row r="581">
          <cell r="A581" t="str">
            <v>740-6120-10</v>
          </cell>
          <cell r="B581">
            <v>33.54</v>
          </cell>
          <cell r="C581" t="str">
            <v>660-6900-10</v>
          </cell>
          <cell r="D581">
            <v>72499.63</v>
          </cell>
          <cell r="E581" t="str">
            <v>675-6900-10</v>
          </cell>
          <cell r="F581">
            <v>28326.49</v>
          </cell>
          <cell r="G581" t="str">
            <v>660-6700-10</v>
          </cell>
          <cell r="H581">
            <v>787.34</v>
          </cell>
          <cell r="I581" t="str">
            <v>660-6220-10</v>
          </cell>
          <cell r="J581">
            <v>10636</v>
          </cell>
          <cell r="K581" t="str">
            <v>660-6450-10</v>
          </cell>
          <cell r="L581">
            <v>3523.33</v>
          </cell>
          <cell r="M581" t="str">
            <v>660-6330-10</v>
          </cell>
          <cell r="N581">
            <v>890.95</v>
          </cell>
          <cell r="O581" t="str">
            <v>740-6020-10</v>
          </cell>
          <cell r="P581">
            <v>4946.16</v>
          </cell>
          <cell r="Q581" t="str">
            <v>660-6260-10</v>
          </cell>
          <cell r="R581">
            <v>1441.31</v>
          </cell>
          <cell r="S581" t="str">
            <v>660-6903-10</v>
          </cell>
          <cell r="T581">
            <v>-109162.38</v>
          </cell>
          <cell r="U581" t="str">
            <v>715-6050-10</v>
          </cell>
          <cell r="V581">
            <v>400.73</v>
          </cell>
          <cell r="W581" t="str">
            <v>650-6180-10</v>
          </cell>
          <cell r="X581">
            <v>355.91</v>
          </cell>
        </row>
        <row r="582">
          <cell r="A582" t="str">
            <v>740-6170-10</v>
          </cell>
          <cell r="B582">
            <v>420.4</v>
          </cell>
          <cell r="C582" t="str">
            <v>660-6901-10</v>
          </cell>
          <cell r="D582">
            <v>-77847.039999999994</v>
          </cell>
          <cell r="E582" t="str">
            <v>705-6050-10</v>
          </cell>
          <cell r="F582">
            <v>16480.46</v>
          </cell>
          <cell r="G582" t="str">
            <v>660-6900-10</v>
          </cell>
          <cell r="H582">
            <v>116693.16</v>
          </cell>
          <cell r="I582" t="str">
            <v>660-6240-10</v>
          </cell>
          <cell r="J582">
            <v>15544.82</v>
          </cell>
          <cell r="K582" t="str">
            <v>660-6460-10</v>
          </cell>
          <cell r="L582">
            <v>446.7</v>
          </cell>
          <cell r="M582" t="str">
            <v>660-6450-10</v>
          </cell>
          <cell r="N582">
            <v>3523.33</v>
          </cell>
          <cell r="O582" t="str">
            <v>740-6050-10</v>
          </cell>
          <cell r="P582">
            <v>19552.240000000002</v>
          </cell>
          <cell r="Q582" t="str">
            <v>660-6270-10</v>
          </cell>
          <cell r="R582">
            <v>5461.5</v>
          </cell>
          <cell r="S582" t="str">
            <v>660-6904-10</v>
          </cell>
          <cell r="T582">
            <v>-62587.94</v>
          </cell>
          <cell r="U582" t="str">
            <v>715-6225-10</v>
          </cell>
          <cell r="V582">
            <v>294.57</v>
          </cell>
          <cell r="W582" t="str">
            <v>650-6190-10</v>
          </cell>
          <cell r="X582">
            <v>185.93</v>
          </cell>
        </row>
        <row r="583">
          <cell r="A583" t="str">
            <v>740-6180-10</v>
          </cell>
          <cell r="B583">
            <v>222.89</v>
          </cell>
          <cell r="C583" t="str">
            <v>660-6902-10</v>
          </cell>
          <cell r="D583">
            <v>-58452.36</v>
          </cell>
          <cell r="E583" t="str">
            <v>705-6225-10</v>
          </cell>
          <cell r="F583">
            <v>253.8</v>
          </cell>
          <cell r="G583" t="str">
            <v>660-6901-10</v>
          </cell>
          <cell r="H583">
            <v>-351125.11</v>
          </cell>
          <cell r="I583" t="str">
            <v>660-6250-10</v>
          </cell>
          <cell r="J583">
            <v>4670.1499999999996</v>
          </cell>
          <cell r="K583" t="str">
            <v>660-6490-10</v>
          </cell>
          <cell r="L583">
            <v>709.32</v>
          </cell>
          <cell r="M583" t="str">
            <v>660-6460-10</v>
          </cell>
          <cell r="N583">
            <v>3213.01</v>
          </cell>
          <cell r="O583" t="str">
            <v>740-6070-10</v>
          </cell>
          <cell r="P583">
            <v>1097.03</v>
          </cell>
          <cell r="Q583" t="str">
            <v>660-6280-10</v>
          </cell>
          <cell r="R583">
            <v>2096.7600000000002</v>
          </cell>
          <cell r="S583" t="str">
            <v>660-6905-10</v>
          </cell>
          <cell r="T583">
            <v>-1195.31</v>
          </cell>
          <cell r="U583" t="str">
            <v>715-6250-10</v>
          </cell>
          <cell r="V583">
            <v>29.16</v>
          </cell>
          <cell r="W583" t="str">
            <v>650-6200-10</v>
          </cell>
          <cell r="X583">
            <v>377.16</v>
          </cell>
        </row>
        <row r="584">
          <cell r="A584" t="str">
            <v>740-6190-10</v>
          </cell>
          <cell r="B584">
            <v>115.45</v>
          </cell>
          <cell r="C584" t="str">
            <v>660-6903-10</v>
          </cell>
          <cell r="D584">
            <v>-73551.72</v>
          </cell>
          <cell r="E584" t="str">
            <v>705-6240-10</v>
          </cell>
          <cell r="F584">
            <v>2480.1799999999998</v>
          </cell>
          <cell r="G584" t="str">
            <v>660-6902-10</v>
          </cell>
          <cell r="H584">
            <v>-256268.67</v>
          </cell>
          <cell r="I584" t="str">
            <v>660-6260-10</v>
          </cell>
          <cell r="J584">
            <v>603.65</v>
          </cell>
          <cell r="K584" t="str">
            <v>660-6600-10</v>
          </cell>
          <cell r="L584">
            <v>17</v>
          </cell>
          <cell r="M584" t="str">
            <v>660-6490-10</v>
          </cell>
          <cell r="N584">
            <v>140</v>
          </cell>
          <cell r="O584" t="str">
            <v>740-6170-10</v>
          </cell>
          <cell r="P584">
            <v>440.79</v>
          </cell>
          <cell r="Q584" t="str">
            <v>660-6285-10</v>
          </cell>
          <cell r="R584">
            <v>528.34</v>
          </cell>
          <cell r="S584" t="str">
            <v>675-6225-10</v>
          </cell>
          <cell r="T584">
            <v>58.67</v>
          </cell>
          <cell r="U584" t="str">
            <v>715-6900-10</v>
          </cell>
          <cell r="V584">
            <v>6304.83</v>
          </cell>
          <cell r="W584" t="str">
            <v>650-6210-10</v>
          </cell>
          <cell r="X584">
            <v>178.23</v>
          </cell>
        </row>
        <row r="585">
          <cell r="A585" t="str">
            <v>740-6200-10</v>
          </cell>
          <cell r="B585">
            <v>537.82000000000005</v>
          </cell>
          <cell r="C585" t="str">
            <v>660-6904-10</v>
          </cell>
          <cell r="D585">
            <v>-58101.69</v>
          </cell>
          <cell r="E585" t="str">
            <v>705-6900-10</v>
          </cell>
          <cell r="F585">
            <v>19170.59</v>
          </cell>
          <cell r="G585" t="str">
            <v>660-6903-10</v>
          </cell>
          <cell r="H585">
            <v>-286385.09999999998</v>
          </cell>
          <cell r="I585" t="str">
            <v>660-6270-10</v>
          </cell>
          <cell r="J585">
            <v>5948.58</v>
          </cell>
          <cell r="K585" t="str">
            <v>660-6650-10</v>
          </cell>
          <cell r="L585">
            <v>402.63</v>
          </cell>
          <cell r="M585" t="str">
            <v>660-6650-10</v>
          </cell>
          <cell r="N585">
            <v>195.92</v>
          </cell>
          <cell r="O585" t="str">
            <v>740-6180-10</v>
          </cell>
          <cell r="P585">
            <v>191.87</v>
          </cell>
          <cell r="Q585" t="str">
            <v>660-6290-10</v>
          </cell>
          <cell r="R585">
            <v>10426.280000000001</v>
          </cell>
          <cell r="S585" t="str">
            <v>675-6250-10</v>
          </cell>
          <cell r="T585">
            <v>60.99</v>
          </cell>
          <cell r="U585" t="str">
            <v>715-6910-10</v>
          </cell>
          <cell r="V585">
            <v>9715.83</v>
          </cell>
          <cell r="W585" t="str">
            <v>650-6220-10</v>
          </cell>
          <cell r="X585">
            <v>503</v>
          </cell>
        </row>
        <row r="586">
          <cell r="A586" t="str">
            <v>740-6210-10</v>
          </cell>
          <cell r="B586">
            <v>259.7</v>
          </cell>
          <cell r="C586" t="str">
            <v>660-6905-10</v>
          </cell>
          <cell r="D586">
            <v>1151.04</v>
          </cell>
          <cell r="E586" t="str">
            <v>705-6910-10</v>
          </cell>
          <cell r="F586">
            <v>17887.650000000001</v>
          </cell>
          <cell r="G586" t="str">
            <v>660-6904-10</v>
          </cell>
          <cell r="H586">
            <v>-214156.05</v>
          </cell>
          <cell r="I586" t="str">
            <v>660-6280-10</v>
          </cell>
          <cell r="J586">
            <v>2096.75</v>
          </cell>
          <cell r="K586" t="str">
            <v>660-6700-10</v>
          </cell>
          <cell r="L586">
            <v>931.07</v>
          </cell>
          <cell r="M586" t="str">
            <v>660-6660-10</v>
          </cell>
          <cell r="N586">
            <v>51.04</v>
          </cell>
          <cell r="O586" t="str">
            <v>740-6190-10</v>
          </cell>
          <cell r="P586">
            <v>99.39</v>
          </cell>
          <cell r="Q586" t="str">
            <v>660-6310-10</v>
          </cell>
          <cell r="R586">
            <v>294.83999999999997</v>
          </cell>
          <cell r="S586" t="str">
            <v>675-6900-10</v>
          </cell>
          <cell r="T586">
            <v>10175.82</v>
          </cell>
          <cell r="U586" t="str">
            <v>740-6020-10</v>
          </cell>
          <cell r="V586">
            <v>5065.05</v>
          </cell>
          <cell r="W586" t="str">
            <v>650-6250-10</v>
          </cell>
          <cell r="X586">
            <v>187.62</v>
          </cell>
        </row>
        <row r="587">
          <cell r="A587" t="str">
            <v>740-6220-10</v>
          </cell>
          <cell r="B587">
            <v>610</v>
          </cell>
          <cell r="C587" t="str">
            <v>675-6900-10</v>
          </cell>
          <cell r="D587">
            <v>8539.4</v>
          </cell>
          <cell r="E587" t="str">
            <v>710-6240-10</v>
          </cell>
          <cell r="F587">
            <v>13.14</v>
          </cell>
          <cell r="G587" t="str">
            <v>660-6905-10</v>
          </cell>
          <cell r="H587">
            <v>-1151.04</v>
          </cell>
          <cell r="I587" t="str">
            <v>660-6285-10</v>
          </cell>
          <cell r="J587">
            <v>528.34</v>
          </cell>
          <cell r="K587" t="str">
            <v>660-6900-10</v>
          </cell>
          <cell r="L587">
            <v>95505.4</v>
          </cell>
          <cell r="M587" t="str">
            <v>660-6700-10</v>
          </cell>
          <cell r="N587">
            <v>1273.45</v>
          </cell>
          <cell r="O587" t="str">
            <v>740-6200-10</v>
          </cell>
          <cell r="P587">
            <v>294.58999999999997</v>
          </cell>
          <cell r="Q587" t="str">
            <v>660-6330-10</v>
          </cell>
          <cell r="R587">
            <v>3477.38</v>
          </cell>
          <cell r="S587" t="str">
            <v>705-6030-10</v>
          </cell>
          <cell r="T587">
            <v>137.47999999999999</v>
          </cell>
          <cell r="U587" t="str">
            <v>740-6030-10</v>
          </cell>
          <cell r="V587">
            <v>5229.2</v>
          </cell>
          <cell r="W587" t="str">
            <v>650-6330-10</v>
          </cell>
          <cell r="X587">
            <v>304.98</v>
          </cell>
        </row>
        <row r="588">
          <cell r="A588" t="str">
            <v>740-6240-10</v>
          </cell>
          <cell r="B588">
            <v>214.41</v>
          </cell>
          <cell r="C588" t="str">
            <v>705-6050-10</v>
          </cell>
          <cell r="D588">
            <v>13764</v>
          </cell>
          <cell r="E588" t="str">
            <v>710-6900-10</v>
          </cell>
          <cell r="F588">
            <v>3620.32</v>
          </cell>
          <cell r="G588" t="str">
            <v>675-6250-10</v>
          </cell>
          <cell r="H588">
            <v>225</v>
          </cell>
          <cell r="I588" t="str">
            <v>660-6290-10</v>
          </cell>
          <cell r="J588">
            <v>25349.88</v>
          </cell>
          <cell r="K588" t="str">
            <v>660-6901-10</v>
          </cell>
          <cell r="L588">
            <v>-93283.46</v>
          </cell>
          <cell r="M588" t="str">
            <v>660-6900-10</v>
          </cell>
          <cell r="N588">
            <v>97302.53</v>
          </cell>
          <cell r="O588" t="str">
            <v>740-6210-10</v>
          </cell>
          <cell r="P588">
            <v>95.36</v>
          </cell>
          <cell r="Q588" t="str">
            <v>660-6450-10</v>
          </cell>
          <cell r="R588">
            <v>3573.92</v>
          </cell>
          <cell r="S588" t="str">
            <v>705-6050-10</v>
          </cell>
          <cell r="T588">
            <v>13937.5</v>
          </cell>
          <cell r="U588" t="str">
            <v>740-6050-10</v>
          </cell>
          <cell r="V588">
            <v>11601.52</v>
          </cell>
          <cell r="W588" t="str">
            <v>650-6650-10</v>
          </cell>
          <cell r="X588">
            <v>40.07</v>
          </cell>
        </row>
        <row r="589">
          <cell r="A589" t="str">
            <v>740-6270-10</v>
          </cell>
          <cell r="B589">
            <v>932.21</v>
          </cell>
          <cell r="C589" t="str">
            <v>705-6240-10</v>
          </cell>
          <cell r="D589">
            <v>1251.3499999999999</v>
          </cell>
          <cell r="E589" t="str">
            <v>715-6900-10</v>
          </cell>
          <cell r="F589">
            <v>21856.240000000002</v>
          </cell>
          <cell r="G589" t="str">
            <v>675-6900-10</v>
          </cell>
          <cell r="H589">
            <v>7074.55</v>
          </cell>
          <cell r="I589" t="str">
            <v>660-6310-10</v>
          </cell>
          <cell r="J589">
            <v>296.41000000000003</v>
          </cell>
          <cell r="K589" t="str">
            <v>660-6902-10</v>
          </cell>
          <cell r="L589">
            <v>-64590.91</v>
          </cell>
          <cell r="M589" t="str">
            <v>660-6901-10</v>
          </cell>
          <cell r="N589">
            <v>-106327.79</v>
          </cell>
          <cell r="O589" t="str">
            <v>740-6220-10</v>
          </cell>
          <cell r="P589">
            <v>869</v>
          </cell>
          <cell r="Q589" t="str">
            <v>660-6460-10</v>
          </cell>
          <cell r="R589">
            <v>540.89</v>
          </cell>
          <cell r="S589" t="str">
            <v>705-6225-10</v>
          </cell>
          <cell r="T589">
            <v>58.67</v>
          </cell>
          <cell r="U589" t="str">
            <v>740-6070-10</v>
          </cell>
          <cell r="V589">
            <v>-275.05</v>
          </cell>
          <cell r="W589" t="str">
            <v>650-6700-10</v>
          </cell>
          <cell r="X589">
            <v>45.49</v>
          </cell>
        </row>
        <row r="590">
          <cell r="A590" t="str">
            <v>740-6290-10</v>
          </cell>
          <cell r="B590">
            <v>326.48</v>
          </cell>
          <cell r="C590" t="str">
            <v>705-6290-10</v>
          </cell>
          <cell r="D590">
            <v>18.88</v>
          </cell>
          <cell r="E590" t="str">
            <v>715-6910-10</v>
          </cell>
          <cell r="F590">
            <v>4844.82</v>
          </cell>
          <cell r="G590" t="str">
            <v>705-6030-10</v>
          </cell>
          <cell r="H590">
            <v>134.12</v>
          </cell>
          <cell r="I590" t="str">
            <v>660-6330-10</v>
          </cell>
          <cell r="J590">
            <v>1807.29</v>
          </cell>
          <cell r="K590" t="str">
            <v>660-6903-10</v>
          </cell>
          <cell r="L590">
            <v>-86528.01</v>
          </cell>
          <cell r="M590" t="str">
            <v>660-6902-10</v>
          </cell>
          <cell r="N590">
            <v>-84327.039999999994</v>
          </cell>
          <cell r="O590" t="str">
            <v>740-6240-10</v>
          </cell>
          <cell r="P590">
            <v>174.31</v>
          </cell>
          <cell r="Q590" t="str">
            <v>660-6490-10</v>
          </cell>
          <cell r="R590">
            <v>110.49</v>
          </cell>
          <cell r="S590" t="str">
            <v>705-6240-10</v>
          </cell>
          <cell r="T590">
            <v>804.93</v>
          </cell>
          <cell r="U590" t="str">
            <v>740-6120-10</v>
          </cell>
          <cell r="V590">
            <v>-21.49</v>
          </cell>
          <cell r="W590" t="str">
            <v>650-6900-10</v>
          </cell>
          <cell r="X590">
            <v>623.04</v>
          </cell>
        </row>
        <row r="591">
          <cell r="A591" t="str">
            <v>740-6310-10</v>
          </cell>
          <cell r="B591">
            <v>120.96</v>
          </cell>
          <cell r="C591" t="str">
            <v>705-6900-10</v>
          </cell>
          <cell r="D591">
            <v>7358.99</v>
          </cell>
          <cell r="E591" t="str">
            <v>740-6020-10</v>
          </cell>
          <cell r="F591">
            <v>10463.42</v>
          </cell>
          <cell r="G591" t="str">
            <v>705-6050-10</v>
          </cell>
          <cell r="H591">
            <v>13421.43</v>
          </cell>
          <cell r="I591" t="str">
            <v>660-6450-10</v>
          </cell>
          <cell r="J591">
            <v>3523.33</v>
          </cell>
          <cell r="K591" t="str">
            <v>660-6904-10</v>
          </cell>
          <cell r="L591">
            <v>-57011.65</v>
          </cell>
          <cell r="M591" t="str">
            <v>660-6903-10</v>
          </cell>
          <cell r="N591">
            <v>-87788.24</v>
          </cell>
          <cell r="O591" t="str">
            <v>740-6270-10</v>
          </cell>
          <cell r="P591">
            <v>757.91</v>
          </cell>
          <cell r="Q591" t="str">
            <v>660-6600-10</v>
          </cell>
          <cell r="R591">
            <v>18.239999999999998</v>
          </cell>
          <cell r="S591" t="str">
            <v>705-6900-10</v>
          </cell>
          <cell r="T591">
            <v>9429.2000000000007</v>
          </cell>
          <cell r="U591" t="str">
            <v>740-6170-10</v>
          </cell>
          <cell r="V591">
            <v>455.14</v>
          </cell>
          <cell r="W591" t="str">
            <v>650-6901-10</v>
          </cell>
          <cell r="X591">
            <v>0</v>
          </cell>
        </row>
        <row r="592">
          <cell r="A592" t="str">
            <v>740-6342-10</v>
          </cell>
          <cell r="B592">
            <v>679.65</v>
          </cell>
          <cell r="C592" t="str">
            <v>705-6910-10</v>
          </cell>
          <cell r="D592">
            <v>12618.02</v>
          </cell>
          <cell r="E592" t="str">
            <v>740-6030-10</v>
          </cell>
          <cell r="F592">
            <v>174.41</v>
          </cell>
          <cell r="G592" t="str">
            <v>705-6240-10</v>
          </cell>
          <cell r="H592">
            <v>949.34</v>
          </cell>
          <cell r="I592" t="str">
            <v>660-6460-10</v>
          </cell>
          <cell r="J592">
            <v>541.48</v>
          </cell>
          <cell r="K592" t="str">
            <v>660-6905-10</v>
          </cell>
          <cell r="L592">
            <v>-1416.66</v>
          </cell>
          <cell r="M592" t="str">
            <v>660-6904-10</v>
          </cell>
          <cell r="N592">
            <v>-55788.21</v>
          </cell>
          <cell r="O592" t="str">
            <v>740-6290-10</v>
          </cell>
          <cell r="P592">
            <v>401.11</v>
          </cell>
          <cell r="Q592" t="str">
            <v>660-6620-10</v>
          </cell>
          <cell r="R592">
            <v>23.89</v>
          </cell>
          <cell r="S592" t="str">
            <v>705-6910-10</v>
          </cell>
          <cell r="T592">
            <v>10896.62</v>
          </cell>
          <cell r="U592" t="str">
            <v>740-6180-10</v>
          </cell>
          <cell r="V592">
            <v>211.51</v>
          </cell>
          <cell r="W592" t="str">
            <v>650-6903-10</v>
          </cell>
          <cell r="X592">
            <v>-262.39999999999998</v>
          </cell>
        </row>
        <row r="593">
          <cell r="A593" t="str">
            <v>740-6540-10</v>
          </cell>
          <cell r="B593">
            <v>325</v>
          </cell>
          <cell r="C593" t="str">
            <v>710-6900-10</v>
          </cell>
          <cell r="D593">
            <v>1691.82</v>
          </cell>
          <cell r="E593" t="str">
            <v>740-6050-10</v>
          </cell>
          <cell r="F593">
            <v>17563.66</v>
          </cell>
          <cell r="G593" t="str">
            <v>705-6250-10</v>
          </cell>
          <cell r="H593">
            <v>225</v>
          </cell>
          <cell r="I593" t="str">
            <v>660-6600-10</v>
          </cell>
          <cell r="J593">
            <v>25.55</v>
          </cell>
          <cell r="K593" t="str">
            <v>675-6050-10</v>
          </cell>
          <cell r="L593">
            <v>1145</v>
          </cell>
          <cell r="M593" t="str">
            <v>660-6905-10</v>
          </cell>
          <cell r="N593">
            <v>-1195.31</v>
          </cell>
          <cell r="O593" t="str">
            <v>740-6463-10</v>
          </cell>
          <cell r="P593">
            <v>706.84</v>
          </cell>
          <cell r="Q593" t="str">
            <v>660-6650-10</v>
          </cell>
          <cell r="R593">
            <v>202.94</v>
          </cell>
          <cell r="S593" t="str">
            <v>710-6900-10</v>
          </cell>
          <cell r="T593">
            <v>200.7</v>
          </cell>
          <cell r="U593" t="str">
            <v>740-6190-10</v>
          </cell>
          <cell r="V593">
            <v>109.55</v>
          </cell>
          <cell r="W593" t="str">
            <v>655-6905-10</v>
          </cell>
          <cell r="X593">
            <v>-1133</v>
          </cell>
        </row>
        <row r="594">
          <cell r="A594" t="str">
            <v>740-6900-10</v>
          </cell>
          <cell r="B594">
            <v>8557.68</v>
          </cell>
          <cell r="C594" t="str">
            <v>715-6225-10</v>
          </cell>
          <cell r="D594">
            <v>25.38</v>
          </cell>
          <cell r="E594" t="str">
            <v>740-6070-10</v>
          </cell>
          <cell r="F594">
            <v>790.99</v>
          </cell>
          <cell r="G594" t="str">
            <v>705-6900-10</v>
          </cell>
          <cell r="H594">
            <v>14109.63</v>
          </cell>
          <cell r="I594" t="str">
            <v>660-6650-10</v>
          </cell>
          <cell r="J594">
            <v>145.09</v>
          </cell>
          <cell r="K594" t="str">
            <v>675-6225-10</v>
          </cell>
          <cell r="L594">
            <v>50.76</v>
          </cell>
          <cell r="M594" t="str">
            <v>675-6050-10</v>
          </cell>
          <cell r="N594">
            <v>886.79</v>
          </cell>
          <cell r="O594" t="str">
            <v>740-6500-10</v>
          </cell>
          <cell r="P594">
            <v>191.48</v>
          </cell>
          <cell r="Q594" t="str">
            <v>660-6700-10</v>
          </cell>
          <cell r="R594">
            <v>867.45</v>
          </cell>
          <cell r="S594" t="str">
            <v>715-6225-10</v>
          </cell>
          <cell r="T594">
            <v>117.35</v>
          </cell>
          <cell r="U594" t="str">
            <v>740-6220-10</v>
          </cell>
          <cell r="V594">
            <v>1219</v>
          </cell>
          <cell r="W594" t="str">
            <v>660-4720-10</v>
          </cell>
          <cell r="X594">
            <v>8275.5</v>
          </cell>
        </row>
        <row r="595">
          <cell r="A595" t="str">
            <v>740-6905-10</v>
          </cell>
          <cell r="B595">
            <v>-395</v>
          </cell>
          <cell r="C595" t="str">
            <v>715-6250-10</v>
          </cell>
          <cell r="D595">
            <v>21.41</v>
          </cell>
          <cell r="E595" t="str">
            <v>740-6170-10</v>
          </cell>
          <cell r="F595">
            <v>460.83</v>
          </cell>
          <cell r="G595" t="str">
            <v>705-6910-10</v>
          </cell>
          <cell r="H595">
            <v>14849.44</v>
          </cell>
          <cell r="I595" t="str">
            <v>660-6700-10</v>
          </cell>
          <cell r="J595">
            <v>825.94</v>
          </cell>
          <cell r="K595" t="str">
            <v>675-6250-10</v>
          </cell>
          <cell r="L595">
            <v>305</v>
          </cell>
          <cell r="M595" t="str">
            <v>675-6900-10</v>
          </cell>
          <cell r="N595">
            <v>15097.46</v>
          </cell>
          <cell r="O595" t="str">
            <v>740-6900-10</v>
          </cell>
          <cell r="P595">
            <v>5785.98</v>
          </cell>
          <cell r="Q595" t="str">
            <v>660-6900-10</v>
          </cell>
          <cell r="R595">
            <v>30986.43</v>
          </cell>
          <cell r="S595" t="str">
            <v>715-6240-10</v>
          </cell>
          <cell r="T595">
            <v>120.54</v>
          </cell>
          <cell r="U595" t="str">
            <v>740-6240-10</v>
          </cell>
          <cell r="V595">
            <v>192.44</v>
          </cell>
          <cell r="W595" t="str">
            <v>660-4800-10</v>
          </cell>
          <cell r="X595">
            <v>-3402.7</v>
          </cell>
        </row>
        <row r="596">
          <cell r="A596" t="str">
            <v>760-6020-10</v>
          </cell>
          <cell r="B596">
            <v>11266.44</v>
          </cell>
          <cell r="C596" t="str">
            <v>715-6900-10</v>
          </cell>
          <cell r="D596">
            <v>2359.96</v>
          </cell>
          <cell r="E596" t="str">
            <v>740-6180-10</v>
          </cell>
          <cell r="F596">
            <v>222.07</v>
          </cell>
          <cell r="G596" t="str">
            <v>710-6050-10</v>
          </cell>
          <cell r="H596">
            <v>956.8</v>
          </cell>
          <cell r="I596" t="str">
            <v>660-6900-10</v>
          </cell>
          <cell r="J596">
            <v>97943.46</v>
          </cell>
          <cell r="K596" t="str">
            <v>675-6900-10</v>
          </cell>
          <cell r="L596">
            <v>11429.5</v>
          </cell>
          <cell r="M596" t="str">
            <v>705-6030-10</v>
          </cell>
          <cell r="N596">
            <v>134.12</v>
          </cell>
          <cell r="O596" t="str">
            <v>740-6905-10</v>
          </cell>
          <cell r="P596">
            <v>-402</v>
          </cell>
          <cell r="Q596" t="str">
            <v>660-6901-10</v>
          </cell>
          <cell r="R596">
            <v>-47141.52</v>
          </cell>
          <cell r="S596" t="str">
            <v>715-6250-10</v>
          </cell>
          <cell r="T596">
            <v>58.67</v>
          </cell>
          <cell r="U596" t="str">
            <v>740-6270-10</v>
          </cell>
          <cell r="V596">
            <v>836.71</v>
          </cell>
          <cell r="W596" t="str">
            <v>660-4810-10</v>
          </cell>
          <cell r="X596">
            <v>1556.51</v>
          </cell>
        </row>
        <row r="597">
          <cell r="A597" t="str">
            <v>760-6030-10</v>
          </cell>
          <cell r="B597">
            <v>3539.4</v>
          </cell>
          <cell r="C597" t="str">
            <v>715-6910-10</v>
          </cell>
          <cell r="D597">
            <v>6868.08</v>
          </cell>
          <cell r="E597" t="str">
            <v>740-6190-10</v>
          </cell>
          <cell r="F597">
            <v>115.03</v>
          </cell>
          <cell r="G597" t="str">
            <v>710-6240-10</v>
          </cell>
          <cell r="H597">
            <v>10.63</v>
          </cell>
          <cell r="I597" t="str">
            <v>660-6901-10</v>
          </cell>
          <cell r="J597">
            <v>-121490.25</v>
          </cell>
          <cell r="K597" t="str">
            <v>705-6050-10</v>
          </cell>
          <cell r="L597">
            <v>14284.29</v>
          </cell>
          <cell r="M597" t="str">
            <v>705-6050-10</v>
          </cell>
          <cell r="N597">
            <v>19096.580000000002</v>
          </cell>
          <cell r="O597" t="str">
            <v>760-6020-10</v>
          </cell>
          <cell r="P597">
            <v>8313.7900000000009</v>
          </cell>
          <cell r="Q597" t="str">
            <v>660-6902-10</v>
          </cell>
          <cell r="R597">
            <v>-29821.49</v>
          </cell>
          <cell r="S597" t="str">
            <v>715-6900-10</v>
          </cell>
          <cell r="T597">
            <v>4300.32</v>
          </cell>
          <cell r="U597" t="str">
            <v>740-6290-10</v>
          </cell>
          <cell r="V597">
            <v>3393.05</v>
          </cell>
          <cell r="W597" t="str">
            <v>660-6020-10</v>
          </cell>
          <cell r="X597">
            <v>126116.41</v>
          </cell>
        </row>
        <row r="598">
          <cell r="A598" t="str">
            <v>760-6040-10</v>
          </cell>
          <cell r="B598">
            <v>61.04</v>
          </cell>
          <cell r="C598" t="str">
            <v>740-6020-10</v>
          </cell>
          <cell r="D598">
            <v>9603.85</v>
          </cell>
          <cell r="E598" t="str">
            <v>740-6200-10</v>
          </cell>
          <cell r="F598">
            <v>533.09</v>
          </cell>
          <cell r="G598" t="str">
            <v>710-6900-10</v>
          </cell>
          <cell r="H598">
            <v>4808.62</v>
          </cell>
          <cell r="I598" t="str">
            <v>660-6902-10</v>
          </cell>
          <cell r="J598">
            <v>-89348.69</v>
          </cell>
          <cell r="K598" t="str">
            <v>705-6225-10</v>
          </cell>
          <cell r="L598">
            <v>164.97</v>
          </cell>
          <cell r="M598" t="str">
            <v>705-6225-10</v>
          </cell>
          <cell r="N598">
            <v>152.46</v>
          </cell>
          <cell r="O598" t="str">
            <v>760-6030-10</v>
          </cell>
          <cell r="P598">
            <v>3617.37</v>
          </cell>
          <cell r="Q598" t="str">
            <v>660-6903-10</v>
          </cell>
          <cell r="R598">
            <v>-110976.41</v>
          </cell>
          <cell r="S598" t="str">
            <v>715-6910-10</v>
          </cell>
          <cell r="T598">
            <v>12692.16</v>
          </cell>
          <cell r="U598" t="str">
            <v>740-6330-10</v>
          </cell>
          <cell r="V598">
            <v>112</v>
          </cell>
          <cell r="W598" t="str">
            <v>660-6030-10</v>
          </cell>
          <cell r="X598">
            <v>9885.09</v>
          </cell>
        </row>
        <row r="599">
          <cell r="A599" t="str">
            <v>760-6070-10</v>
          </cell>
          <cell r="B599">
            <v>371.42</v>
          </cell>
          <cell r="C599" t="str">
            <v>740-6030-10</v>
          </cell>
          <cell r="D599">
            <v>737.88</v>
          </cell>
          <cell r="E599" t="str">
            <v>740-6210-10</v>
          </cell>
          <cell r="F599">
            <v>258.54000000000002</v>
          </cell>
          <cell r="G599" t="str">
            <v>715-6050-10</v>
          </cell>
          <cell r="H599">
            <v>2730</v>
          </cell>
          <cell r="I599" t="str">
            <v>660-6903-10</v>
          </cell>
          <cell r="J599">
            <v>-84019.53</v>
          </cell>
          <cell r="K599" t="str">
            <v>705-6240-10</v>
          </cell>
          <cell r="L599">
            <v>3399.36</v>
          </cell>
          <cell r="M599" t="str">
            <v>705-6240-10</v>
          </cell>
          <cell r="N599">
            <v>4531.54</v>
          </cell>
          <cell r="O599" t="str">
            <v>760-6070-10</v>
          </cell>
          <cell r="P599">
            <v>4719.2</v>
          </cell>
          <cell r="Q599" t="str">
            <v>660-6904-10</v>
          </cell>
          <cell r="R599">
            <v>-82419.539999999994</v>
          </cell>
          <cell r="S599" t="str">
            <v>740-6020-10</v>
          </cell>
          <cell r="T599">
            <v>6115.62</v>
          </cell>
          <cell r="U599" t="str">
            <v>740-6463-10</v>
          </cell>
          <cell r="V599">
            <v>706.84</v>
          </cell>
          <cell r="W599" t="str">
            <v>660-6050-10</v>
          </cell>
          <cell r="X599">
            <v>9043.67</v>
          </cell>
        </row>
        <row r="600">
          <cell r="A600" t="str">
            <v>760-6170-10</v>
          </cell>
          <cell r="B600">
            <v>883.54</v>
          </cell>
          <cell r="C600" t="str">
            <v>740-6050-10</v>
          </cell>
          <cell r="D600">
            <v>18977.34</v>
          </cell>
          <cell r="E600" t="str">
            <v>740-6220-10</v>
          </cell>
          <cell r="F600">
            <v>1052</v>
          </cell>
          <cell r="G600" t="str">
            <v>715-6250-10</v>
          </cell>
          <cell r="H600">
            <v>7.5</v>
          </cell>
          <cell r="I600" t="str">
            <v>660-6904-10</v>
          </cell>
          <cell r="J600">
            <v>-60486.36</v>
          </cell>
          <cell r="K600" t="str">
            <v>705-6900-10</v>
          </cell>
          <cell r="L600">
            <v>9852.11</v>
          </cell>
          <cell r="M600" t="str">
            <v>705-6900-10</v>
          </cell>
          <cell r="N600">
            <v>13929.38</v>
          </cell>
          <cell r="O600" t="str">
            <v>760-6120-10</v>
          </cell>
          <cell r="P600">
            <v>57.26</v>
          </cell>
          <cell r="Q600" t="str">
            <v>660-6905-10</v>
          </cell>
          <cell r="R600">
            <v>-1195.31</v>
          </cell>
          <cell r="S600" t="str">
            <v>740-6030-10</v>
          </cell>
          <cell r="T600">
            <v>4280.3100000000004</v>
          </cell>
          <cell r="U600" t="str">
            <v>740-6650-10</v>
          </cell>
          <cell r="V600">
            <v>58.46</v>
          </cell>
          <cell r="W600" t="str">
            <v>660-6070-10</v>
          </cell>
          <cell r="X600">
            <v>24305.51</v>
          </cell>
        </row>
        <row r="601">
          <cell r="A601" t="str">
            <v>760-6180-10</v>
          </cell>
          <cell r="B601">
            <v>261.14999999999998</v>
          </cell>
          <cell r="C601" t="str">
            <v>740-6070-10</v>
          </cell>
          <cell r="D601">
            <v>505.47</v>
          </cell>
          <cell r="E601" t="str">
            <v>740-6240-10</v>
          </cell>
          <cell r="F601">
            <v>221.93</v>
          </cell>
          <cell r="G601" t="str">
            <v>715-6900-10</v>
          </cell>
          <cell r="H601">
            <v>20679.900000000001</v>
          </cell>
          <cell r="I601" t="str">
            <v>660-6905-10</v>
          </cell>
          <cell r="J601">
            <v>-1151.04</v>
          </cell>
          <cell r="K601" t="str">
            <v>705-6910-10</v>
          </cell>
          <cell r="L601">
            <v>16415.13</v>
          </cell>
          <cell r="M601" t="str">
            <v>705-6910-10</v>
          </cell>
          <cell r="N601">
            <v>14857.92</v>
          </cell>
          <cell r="O601" t="str">
            <v>760-6170-10</v>
          </cell>
          <cell r="P601">
            <v>1006.14</v>
          </cell>
          <cell r="Q601" t="str">
            <v>675-6900-10</v>
          </cell>
          <cell r="R601">
            <v>6148.67</v>
          </cell>
          <cell r="S601" t="str">
            <v>740-6050-10</v>
          </cell>
          <cell r="T601">
            <v>20619.689999999999</v>
          </cell>
          <cell r="U601" t="str">
            <v>740-6900-10</v>
          </cell>
          <cell r="V601">
            <v>3711.57</v>
          </cell>
          <cell r="W601" t="str">
            <v>660-6120-10</v>
          </cell>
          <cell r="X601">
            <v>4947.4799999999996</v>
          </cell>
        </row>
        <row r="602">
          <cell r="A602" t="str">
            <v>760-6190-10</v>
          </cell>
          <cell r="B602">
            <v>135.26</v>
          </cell>
          <cell r="C602" t="str">
            <v>740-6170-10</v>
          </cell>
          <cell r="D602">
            <v>400.72</v>
          </cell>
          <cell r="E602" t="str">
            <v>740-6250-10</v>
          </cell>
          <cell r="F602">
            <v>102.91</v>
          </cell>
          <cell r="G602" t="str">
            <v>715-6910-10</v>
          </cell>
          <cell r="H602">
            <v>6698.21</v>
          </cell>
          <cell r="I602" t="str">
            <v>675-6250-10</v>
          </cell>
          <cell r="J602">
            <v>6600</v>
          </cell>
          <cell r="K602" t="str">
            <v>710-6240-10</v>
          </cell>
          <cell r="L602">
            <v>28.69</v>
          </cell>
          <cell r="M602" t="str">
            <v>710-6240-10</v>
          </cell>
          <cell r="N602">
            <v>93.69</v>
          </cell>
          <cell r="O602" t="str">
            <v>760-6180-10</v>
          </cell>
          <cell r="P602">
            <v>325.79000000000002</v>
          </cell>
          <cell r="Q602" t="str">
            <v>705-6050-10</v>
          </cell>
          <cell r="R602">
            <v>16020.67</v>
          </cell>
          <cell r="S602" t="str">
            <v>740-6070-10</v>
          </cell>
          <cell r="T602">
            <v>825.11</v>
          </cell>
          <cell r="U602" t="str">
            <v>740-6905-10</v>
          </cell>
          <cell r="V602">
            <v>-402</v>
          </cell>
          <cell r="W602" t="str">
            <v>660-6122-10</v>
          </cell>
          <cell r="X602">
            <v>853.68</v>
          </cell>
        </row>
        <row r="603">
          <cell r="A603" t="str">
            <v>760-6200-10</v>
          </cell>
          <cell r="B603">
            <v>633.05999999999995</v>
          </cell>
          <cell r="C603" t="str">
            <v>740-6180-10</v>
          </cell>
          <cell r="D603">
            <v>197.12</v>
          </cell>
          <cell r="E603" t="str">
            <v>740-6270-10</v>
          </cell>
          <cell r="F603">
            <v>964.92</v>
          </cell>
          <cell r="G603" t="str">
            <v>740-4811-10</v>
          </cell>
          <cell r="H603">
            <v>258.94</v>
          </cell>
          <cell r="I603" t="str">
            <v>675-6900-10</v>
          </cell>
          <cell r="J603">
            <v>10104.48</v>
          </cell>
          <cell r="K603" t="str">
            <v>710-6900-10</v>
          </cell>
          <cell r="L603">
            <v>6790.14</v>
          </cell>
          <cell r="M603" t="str">
            <v>710-6250-10</v>
          </cell>
          <cell r="N603">
            <v>112.28</v>
          </cell>
          <cell r="O603" t="str">
            <v>760-6190-10</v>
          </cell>
          <cell r="P603">
            <v>168.75</v>
          </cell>
          <cell r="Q603" t="str">
            <v>705-6225-10</v>
          </cell>
          <cell r="R603">
            <v>25.42</v>
          </cell>
          <cell r="S603" t="str">
            <v>740-6120-10</v>
          </cell>
          <cell r="T603">
            <v>64.47</v>
          </cell>
          <cell r="U603" t="str">
            <v>760-6020-10</v>
          </cell>
          <cell r="V603">
            <v>12369.39</v>
          </cell>
          <cell r="W603" t="str">
            <v>660-6130-10</v>
          </cell>
          <cell r="X603">
            <v>3413.16</v>
          </cell>
        </row>
        <row r="604">
          <cell r="A604" t="str">
            <v>760-6210-10</v>
          </cell>
          <cell r="B604">
            <v>287.08</v>
          </cell>
          <cell r="C604" t="str">
            <v>740-6190-10</v>
          </cell>
          <cell r="D604">
            <v>102.1</v>
          </cell>
          <cell r="E604" t="str">
            <v>740-6290-10</v>
          </cell>
          <cell r="F604">
            <v>1313.09</v>
          </cell>
          <cell r="G604" t="str">
            <v>740-6020-10</v>
          </cell>
          <cell r="H604">
            <v>11101.55</v>
          </cell>
          <cell r="I604" t="str">
            <v>705-6050-10</v>
          </cell>
          <cell r="J604">
            <v>12452.5</v>
          </cell>
          <cell r="K604" t="str">
            <v>715-6225-10</v>
          </cell>
          <cell r="L604">
            <v>304.56</v>
          </cell>
          <cell r="M604" t="str">
            <v>710-6900-10</v>
          </cell>
          <cell r="N604">
            <v>6496.85</v>
          </cell>
          <cell r="O604" t="str">
            <v>760-6220-10</v>
          </cell>
          <cell r="P604">
            <v>896</v>
          </cell>
          <cell r="Q604" t="str">
            <v>705-6900-10</v>
          </cell>
          <cell r="R604">
            <v>10893.76</v>
          </cell>
          <cell r="S604" t="str">
            <v>740-6170-10</v>
          </cell>
          <cell r="T604">
            <v>501.46</v>
          </cell>
          <cell r="U604" t="str">
            <v>760-6030-10</v>
          </cell>
          <cell r="V604">
            <v>7700.7</v>
          </cell>
          <cell r="W604" t="str">
            <v>660-6170-10</v>
          </cell>
          <cell r="X604">
            <v>13584</v>
          </cell>
        </row>
        <row r="605">
          <cell r="A605" t="str">
            <v>760-6220-10</v>
          </cell>
          <cell r="B605">
            <v>629</v>
          </cell>
          <cell r="C605" t="str">
            <v>740-6200-10</v>
          </cell>
          <cell r="D605">
            <v>473.76</v>
          </cell>
          <cell r="E605" t="str">
            <v>740-6342-10</v>
          </cell>
          <cell r="F605">
            <v>679.65</v>
          </cell>
          <cell r="G605" t="str">
            <v>740-6030-10</v>
          </cell>
          <cell r="H605">
            <v>295.14999999999998</v>
          </cell>
          <cell r="I605" t="str">
            <v>705-6240-10</v>
          </cell>
          <cell r="J605">
            <v>712.07</v>
          </cell>
          <cell r="K605" t="str">
            <v>715-6240-10</v>
          </cell>
          <cell r="L605">
            <v>53.78</v>
          </cell>
          <cell r="M605" t="str">
            <v>715-6050-10</v>
          </cell>
          <cell r="N605">
            <v>1000</v>
          </cell>
          <cell r="O605" t="str">
            <v>760-6240-10</v>
          </cell>
          <cell r="P605">
            <v>10.54</v>
          </cell>
          <cell r="Q605" t="str">
            <v>705-6910-10</v>
          </cell>
          <cell r="R605">
            <v>9964.2900000000009</v>
          </cell>
          <cell r="S605" t="str">
            <v>740-6180-10</v>
          </cell>
          <cell r="T605">
            <v>286.83999999999997</v>
          </cell>
          <cell r="U605" t="str">
            <v>760-6120-10</v>
          </cell>
          <cell r="V605">
            <v>71.709999999999994</v>
          </cell>
          <cell r="W605" t="str">
            <v>660-6180-10</v>
          </cell>
          <cell r="X605">
            <v>3534.04</v>
          </cell>
        </row>
        <row r="606">
          <cell r="A606" t="str">
            <v>760-6240-10</v>
          </cell>
          <cell r="B606">
            <v>38.61</v>
          </cell>
          <cell r="C606" t="str">
            <v>740-6210-10</v>
          </cell>
          <cell r="D606">
            <v>229.82</v>
          </cell>
          <cell r="E606" t="str">
            <v>740-6620-10</v>
          </cell>
          <cell r="F606">
            <v>95.24</v>
          </cell>
          <cell r="G606" t="str">
            <v>740-6050-10</v>
          </cell>
          <cell r="H606">
            <v>16860</v>
          </cell>
          <cell r="I606" t="str">
            <v>705-6900-10</v>
          </cell>
          <cell r="J606">
            <v>12513.91</v>
          </cell>
          <cell r="K606" t="str">
            <v>715-6900-10</v>
          </cell>
          <cell r="L606">
            <v>12295.41</v>
          </cell>
          <cell r="M606" t="str">
            <v>715-6225-10</v>
          </cell>
          <cell r="N606">
            <v>127.03</v>
          </cell>
          <cell r="O606" t="str">
            <v>760-6260-10</v>
          </cell>
          <cell r="P606">
            <v>285.58</v>
          </cell>
          <cell r="Q606" t="str">
            <v>710-6900-10</v>
          </cell>
          <cell r="R606">
            <v>496.16</v>
          </cell>
          <cell r="S606" t="str">
            <v>740-6190-10</v>
          </cell>
          <cell r="T606">
            <v>148.57</v>
          </cell>
          <cell r="U606" t="str">
            <v>760-6170-10</v>
          </cell>
          <cell r="V606">
            <v>1042.6400000000001</v>
          </cell>
          <cell r="W606" t="str">
            <v>660-6190-10</v>
          </cell>
          <cell r="X606">
            <v>1015.5</v>
          </cell>
        </row>
        <row r="607">
          <cell r="A607" t="str">
            <v>760-6330-10</v>
          </cell>
          <cell r="B607">
            <v>300.47000000000003</v>
          </cell>
          <cell r="C607" t="str">
            <v>740-6220-10</v>
          </cell>
          <cell r="D607">
            <v>389</v>
          </cell>
          <cell r="E607" t="str">
            <v>740-6700-10</v>
          </cell>
          <cell r="F607">
            <v>178.98</v>
          </cell>
          <cell r="G607" t="str">
            <v>740-6070-10</v>
          </cell>
          <cell r="H607">
            <v>18.7</v>
          </cell>
          <cell r="I607" t="str">
            <v>705-6910-10</v>
          </cell>
          <cell r="J607">
            <v>17996.37</v>
          </cell>
          <cell r="K607" t="str">
            <v>715-6910-10</v>
          </cell>
          <cell r="L607">
            <v>11970.8</v>
          </cell>
          <cell r="M607" t="str">
            <v>715-6240-10</v>
          </cell>
          <cell r="N607">
            <v>242.65</v>
          </cell>
          <cell r="O607" t="str">
            <v>760-6450-10</v>
          </cell>
          <cell r="P607">
            <v>216.5</v>
          </cell>
          <cell r="Q607" t="str">
            <v>715-6050-10</v>
          </cell>
          <cell r="R607">
            <v>306.39999999999998</v>
          </cell>
          <cell r="S607" t="str">
            <v>740-6200-10</v>
          </cell>
          <cell r="T607">
            <v>-42.18</v>
          </cell>
          <cell r="U607" t="str">
            <v>760-6180-10</v>
          </cell>
          <cell r="V607">
            <v>412.76</v>
          </cell>
          <cell r="W607" t="str">
            <v>660-6200-10</v>
          </cell>
          <cell r="X607">
            <v>3724.64</v>
          </cell>
        </row>
        <row r="608">
          <cell r="A608" t="str">
            <v>760-6450-10</v>
          </cell>
          <cell r="B608">
            <v>285.72000000000003</v>
          </cell>
          <cell r="C608" t="str">
            <v>740-6240-10</v>
          </cell>
          <cell r="D608">
            <v>217.24</v>
          </cell>
          <cell r="E608" t="str">
            <v>740-6900-10</v>
          </cell>
          <cell r="F608">
            <v>6150.91</v>
          </cell>
          <cell r="G608" t="str">
            <v>740-6170-10</v>
          </cell>
          <cell r="H608">
            <v>440.79</v>
          </cell>
          <cell r="I608" t="str">
            <v>710-6250-10</v>
          </cell>
          <cell r="J608">
            <v>4.37</v>
          </cell>
          <cell r="K608" t="str">
            <v>740-4811-10</v>
          </cell>
          <cell r="L608">
            <v>164.47</v>
          </cell>
          <cell r="M608" t="str">
            <v>715-6250-10</v>
          </cell>
          <cell r="N608">
            <v>77.22</v>
          </cell>
          <cell r="O608" t="str">
            <v>760-6700-10</v>
          </cell>
          <cell r="P608">
            <v>100.91</v>
          </cell>
          <cell r="Q608" t="str">
            <v>715-6225-10</v>
          </cell>
          <cell r="R608">
            <v>63.56</v>
          </cell>
          <cell r="S608" t="str">
            <v>740-6220-10</v>
          </cell>
          <cell r="T608">
            <v>802</v>
          </cell>
          <cell r="U608" t="str">
            <v>760-6190-10</v>
          </cell>
          <cell r="V608">
            <v>-13.56</v>
          </cell>
          <cell r="W608" t="str">
            <v>660-6210-10</v>
          </cell>
          <cell r="X608">
            <v>1746.31</v>
          </cell>
        </row>
        <row r="609">
          <cell r="A609" t="str">
            <v>760-6460-10</v>
          </cell>
          <cell r="B609">
            <v>112.5</v>
          </cell>
          <cell r="C609" t="str">
            <v>740-6270-10</v>
          </cell>
          <cell r="D609">
            <v>944.51</v>
          </cell>
          <cell r="E609" t="str">
            <v>740-6905-10</v>
          </cell>
          <cell r="F609">
            <v>-1314.47</v>
          </cell>
          <cell r="G609" t="str">
            <v>740-6180-10</v>
          </cell>
          <cell r="H609">
            <v>216.83</v>
          </cell>
          <cell r="I609" t="str">
            <v>710-6900-10</v>
          </cell>
          <cell r="J609">
            <v>2970.09</v>
          </cell>
          <cell r="K609" t="str">
            <v>740-6020-10</v>
          </cell>
          <cell r="L609">
            <v>11547.12</v>
          </cell>
          <cell r="M609" t="str">
            <v>715-6900-10</v>
          </cell>
          <cell r="N609">
            <v>7725.83</v>
          </cell>
          <cell r="O609" t="str">
            <v>760-6900-10</v>
          </cell>
          <cell r="P609">
            <v>12230.12</v>
          </cell>
          <cell r="Q609" t="str">
            <v>715-6240-10</v>
          </cell>
          <cell r="R609">
            <v>522.78</v>
          </cell>
          <cell r="S609" t="str">
            <v>740-6240-10</v>
          </cell>
          <cell r="T609">
            <v>171.04</v>
          </cell>
          <cell r="U609" t="str">
            <v>760-6220-10</v>
          </cell>
          <cell r="V609">
            <v>1257</v>
          </cell>
          <cell r="W609" t="str">
            <v>660-6220-10</v>
          </cell>
          <cell r="X609">
            <v>5280</v>
          </cell>
        </row>
        <row r="610">
          <cell r="A610" t="str">
            <v>760-6540-10</v>
          </cell>
          <cell r="B610">
            <v>325</v>
          </cell>
          <cell r="C610" t="str">
            <v>740-6290-10</v>
          </cell>
          <cell r="D610">
            <v>1131.24</v>
          </cell>
          <cell r="E610" t="str">
            <v>760-6020-10</v>
          </cell>
          <cell r="F610">
            <v>11638.38</v>
          </cell>
          <cell r="G610" t="str">
            <v>740-6190-10</v>
          </cell>
          <cell r="H610">
            <v>112.31</v>
          </cell>
          <cell r="I610" t="str">
            <v>715-6050-10</v>
          </cell>
          <cell r="J610">
            <v>1465.24</v>
          </cell>
          <cell r="K610" t="str">
            <v>740-6030-10</v>
          </cell>
          <cell r="L610">
            <v>268.32</v>
          </cell>
          <cell r="M610" t="str">
            <v>715-6910-10</v>
          </cell>
          <cell r="N610">
            <v>10987.65</v>
          </cell>
          <cell r="O610" t="str">
            <v>760-6901-10</v>
          </cell>
          <cell r="P610">
            <v>-12018.88</v>
          </cell>
          <cell r="Q610" t="str">
            <v>715-6900-10</v>
          </cell>
          <cell r="R610">
            <v>6169.87</v>
          </cell>
          <cell r="S610" t="str">
            <v>740-6270-10</v>
          </cell>
          <cell r="T610">
            <v>743.65</v>
          </cell>
          <cell r="U610" t="str">
            <v>760-6240-10</v>
          </cell>
          <cell r="V610">
            <v>671.88</v>
          </cell>
          <cell r="W610" t="str">
            <v>660-6230-10</v>
          </cell>
          <cell r="X610">
            <v>385</v>
          </cell>
        </row>
        <row r="611">
          <cell r="A611" t="str">
            <v>760-6650-10</v>
          </cell>
          <cell r="B611">
            <v>34.24</v>
          </cell>
          <cell r="C611" t="str">
            <v>740-6330-10</v>
          </cell>
          <cell r="D611">
            <v>145.79</v>
          </cell>
          <cell r="E611" t="str">
            <v>760-6030-10</v>
          </cell>
          <cell r="F611">
            <v>3695.55</v>
          </cell>
          <cell r="G611" t="str">
            <v>740-6200-10</v>
          </cell>
          <cell r="H611">
            <v>521.14</v>
          </cell>
          <cell r="I611" t="str">
            <v>715-6240-10</v>
          </cell>
          <cell r="J611">
            <v>3381.41</v>
          </cell>
          <cell r="K611" t="str">
            <v>740-6050-10</v>
          </cell>
          <cell r="L611">
            <v>19520.740000000002</v>
          </cell>
          <cell r="M611" t="str">
            <v>740-6020-10</v>
          </cell>
          <cell r="N611">
            <v>-26504.68</v>
          </cell>
          <cell r="O611" t="str">
            <v>760-6902-10</v>
          </cell>
          <cell r="P611">
            <v>-6104.86</v>
          </cell>
          <cell r="Q611" t="str">
            <v>715-6910-10</v>
          </cell>
          <cell r="R611">
            <v>10004.31</v>
          </cell>
          <cell r="S611" t="str">
            <v>740-6290-10</v>
          </cell>
          <cell r="T611">
            <v>807.17</v>
          </cell>
          <cell r="U611" t="str">
            <v>760-6250-10</v>
          </cell>
          <cell r="V611">
            <v>2340</v>
          </cell>
          <cell r="W611" t="str">
            <v>660-6240-10</v>
          </cell>
          <cell r="X611">
            <v>2191.39</v>
          </cell>
        </row>
        <row r="612">
          <cell r="A612" t="str">
            <v>760-6900-10</v>
          </cell>
          <cell r="B612">
            <v>5734.19</v>
          </cell>
          <cell r="C612" t="str">
            <v>740-6342-10</v>
          </cell>
          <cell r="D612">
            <v>679.65</v>
          </cell>
          <cell r="E612" t="str">
            <v>760-6070-10</v>
          </cell>
          <cell r="F612">
            <v>1082.6400000000001</v>
          </cell>
          <cell r="G612" t="str">
            <v>740-6210-10</v>
          </cell>
          <cell r="H612">
            <v>252.81</v>
          </cell>
          <cell r="I612" t="str">
            <v>715-6900-10</v>
          </cell>
          <cell r="J612">
            <v>8066.46</v>
          </cell>
          <cell r="K612" t="str">
            <v>740-6070-10</v>
          </cell>
          <cell r="L612">
            <v>-426.87</v>
          </cell>
          <cell r="M612" t="str">
            <v>740-6050-10</v>
          </cell>
          <cell r="N612">
            <v>19846.3</v>
          </cell>
          <cell r="O612" t="str">
            <v>760-6903-10</v>
          </cell>
          <cell r="P612">
            <v>-3103.92</v>
          </cell>
          <cell r="Q612" t="str">
            <v>740-4801-10</v>
          </cell>
          <cell r="R612">
            <v>-1959.88</v>
          </cell>
          <cell r="S612" t="str">
            <v>740-6310-10</v>
          </cell>
          <cell r="T612">
            <v>227.25</v>
          </cell>
          <cell r="U612" t="str">
            <v>760-6260-10</v>
          </cell>
          <cell r="V612">
            <v>20.18</v>
          </cell>
          <cell r="W612" t="str">
            <v>660-6250-10</v>
          </cell>
          <cell r="X612">
            <v>1511.19</v>
          </cell>
        </row>
        <row r="613">
          <cell r="A613" t="str">
            <v>760-6901-10</v>
          </cell>
          <cell r="B613">
            <v>-9993.6</v>
          </cell>
          <cell r="C613" t="str">
            <v>740-6650-10</v>
          </cell>
          <cell r="D613">
            <v>20.82</v>
          </cell>
          <cell r="E613" t="str">
            <v>760-6120-10</v>
          </cell>
          <cell r="F613">
            <v>277.60000000000002</v>
          </cell>
          <cell r="G613" t="str">
            <v>740-6220-10</v>
          </cell>
          <cell r="H613">
            <v>866</v>
          </cell>
          <cell r="I613" t="str">
            <v>715-6910-10</v>
          </cell>
          <cell r="J613">
            <v>8620.17</v>
          </cell>
          <cell r="K613" t="str">
            <v>740-6170-10</v>
          </cell>
          <cell r="L613">
            <v>440.79</v>
          </cell>
          <cell r="M613" t="str">
            <v>740-6070-10</v>
          </cell>
          <cell r="N613">
            <v>-413.3</v>
          </cell>
          <cell r="O613" t="str">
            <v>760-6904-10</v>
          </cell>
          <cell r="P613">
            <v>-930.46</v>
          </cell>
          <cell r="Q613" t="str">
            <v>740-4811-10</v>
          </cell>
          <cell r="R613">
            <v>854.58</v>
          </cell>
          <cell r="S613" t="str">
            <v>740-6330-10</v>
          </cell>
          <cell r="T613">
            <v>96</v>
          </cell>
          <cell r="U613" t="str">
            <v>760-6330-10</v>
          </cell>
          <cell r="V613">
            <v>3416.09</v>
          </cell>
          <cell r="W613" t="str">
            <v>660-6260-10</v>
          </cell>
          <cell r="X613">
            <v>3119.31</v>
          </cell>
        </row>
        <row r="614">
          <cell r="A614" t="str">
            <v>760-6902-10</v>
          </cell>
          <cell r="B614">
            <v>-5747.67</v>
          </cell>
          <cell r="C614" t="str">
            <v>740-6700-10</v>
          </cell>
          <cell r="D614">
            <v>65.290000000000006</v>
          </cell>
          <cell r="E614" t="str">
            <v>760-6170-10</v>
          </cell>
          <cell r="F614">
            <v>985.28</v>
          </cell>
          <cell r="G614" t="str">
            <v>740-6240-10</v>
          </cell>
          <cell r="H614">
            <v>231.48</v>
          </cell>
          <cell r="I614" t="str">
            <v>740-4801-10</v>
          </cell>
          <cell r="J614">
            <v>-232.08</v>
          </cell>
          <cell r="K614" t="str">
            <v>740-6180-10</v>
          </cell>
          <cell r="L614">
            <v>216.83</v>
          </cell>
          <cell r="M614" t="str">
            <v>740-6170-10</v>
          </cell>
          <cell r="N614">
            <v>440.79</v>
          </cell>
          <cell r="O614" t="str">
            <v>800-6010-10</v>
          </cell>
          <cell r="P614">
            <v>-32519.23</v>
          </cell>
          <cell r="Q614" t="str">
            <v>740-6020-10</v>
          </cell>
          <cell r="R614">
            <v>5829.66</v>
          </cell>
          <cell r="S614" t="str">
            <v>740-6460-10</v>
          </cell>
          <cell r="T614">
            <v>75</v>
          </cell>
          <cell r="U614" t="str">
            <v>760-6500-10</v>
          </cell>
          <cell r="V614">
            <v>194.78</v>
          </cell>
          <cell r="W614" t="str">
            <v>660-6270-10</v>
          </cell>
          <cell r="X614">
            <v>4510.28</v>
          </cell>
        </row>
        <row r="615">
          <cell r="A615" t="str">
            <v>760-6903-10</v>
          </cell>
          <cell r="B615">
            <v>-4663.72</v>
          </cell>
          <cell r="C615" t="str">
            <v>740-6900-10</v>
          </cell>
          <cell r="D615">
            <v>6709.09</v>
          </cell>
          <cell r="E615" t="str">
            <v>760-6180-10</v>
          </cell>
          <cell r="F615">
            <v>318.51</v>
          </cell>
          <cell r="G615" t="str">
            <v>740-6270-10</v>
          </cell>
          <cell r="H615">
            <v>1006.44</v>
          </cell>
          <cell r="I615" t="str">
            <v>740-4811-10</v>
          </cell>
          <cell r="J615">
            <v>0</v>
          </cell>
          <cell r="K615" t="str">
            <v>740-6190-10</v>
          </cell>
          <cell r="L615">
            <v>112.31</v>
          </cell>
          <cell r="M615" t="str">
            <v>740-6180-10</v>
          </cell>
          <cell r="N615">
            <v>214.76</v>
          </cell>
          <cell r="O615" t="str">
            <v>800-6070-10</v>
          </cell>
          <cell r="P615">
            <v>-3000</v>
          </cell>
          <cell r="Q615" t="str">
            <v>740-6050-10</v>
          </cell>
          <cell r="R615">
            <v>18034.8</v>
          </cell>
          <cell r="S615" t="str">
            <v>740-6463-10</v>
          </cell>
          <cell r="T615">
            <v>706.84</v>
          </cell>
          <cell r="U615" t="str">
            <v>760-6600-10</v>
          </cell>
          <cell r="V615">
            <v>36.28</v>
          </cell>
          <cell r="W615" t="str">
            <v>660-6280-10</v>
          </cell>
          <cell r="X615">
            <v>2096.6799999999998</v>
          </cell>
        </row>
        <row r="616">
          <cell r="A616" t="str">
            <v>760-6904-10</v>
          </cell>
          <cell r="B616">
            <v>-3596.63</v>
          </cell>
          <cell r="C616" t="str">
            <v>740-6905-10</v>
          </cell>
          <cell r="D616">
            <v>-222.81</v>
          </cell>
          <cell r="E616" t="str">
            <v>760-6190-10</v>
          </cell>
          <cell r="F616">
            <v>164.97</v>
          </cell>
          <cell r="G616" t="str">
            <v>740-6290-10</v>
          </cell>
          <cell r="H616">
            <v>807.32</v>
          </cell>
          <cell r="I616" t="str">
            <v>740-6020-10</v>
          </cell>
          <cell r="J616">
            <v>9543.56</v>
          </cell>
          <cell r="K616" t="str">
            <v>740-6200-10</v>
          </cell>
          <cell r="L616">
            <v>521.13</v>
          </cell>
          <cell r="M616" t="str">
            <v>740-6190-10</v>
          </cell>
          <cell r="N616">
            <v>111.24</v>
          </cell>
          <cell r="O616" t="str">
            <v>800-6170-10</v>
          </cell>
          <cell r="P616">
            <v>350.47</v>
          </cell>
          <cell r="Q616" t="str">
            <v>740-6070-10</v>
          </cell>
          <cell r="R616">
            <v>781.2</v>
          </cell>
          <cell r="S616" t="str">
            <v>740-6900-10</v>
          </cell>
          <cell r="T616">
            <v>4876.1099999999997</v>
          </cell>
          <cell r="U616" t="str">
            <v>760-6650-10</v>
          </cell>
          <cell r="V616">
            <v>5.95</v>
          </cell>
          <cell r="W616" t="str">
            <v>660-6285-10</v>
          </cell>
          <cell r="X616">
            <v>563.33000000000004</v>
          </cell>
        </row>
        <row r="617">
          <cell r="A617" t="str">
            <v>800-6010-10</v>
          </cell>
          <cell r="B617">
            <v>13490.73</v>
          </cell>
          <cell r="C617" t="str">
            <v>760-6020-10</v>
          </cell>
          <cell r="D617">
            <v>10888.88</v>
          </cell>
          <cell r="E617" t="str">
            <v>760-6200-10</v>
          </cell>
          <cell r="F617">
            <v>777.86</v>
          </cell>
          <cell r="G617" t="str">
            <v>740-6310-10</v>
          </cell>
          <cell r="H617">
            <v>522.74</v>
          </cell>
          <cell r="I617" t="str">
            <v>740-6050-10</v>
          </cell>
          <cell r="J617">
            <v>22912.15</v>
          </cell>
          <cell r="K617" t="str">
            <v>740-6210-10</v>
          </cell>
          <cell r="L617">
            <v>252.8</v>
          </cell>
          <cell r="M617" t="str">
            <v>740-6200-10</v>
          </cell>
          <cell r="N617">
            <v>515.88</v>
          </cell>
          <cell r="O617" t="str">
            <v>800-6180-10</v>
          </cell>
          <cell r="P617">
            <v>189.75</v>
          </cell>
          <cell r="Q617" t="str">
            <v>740-6170-10</v>
          </cell>
          <cell r="R617">
            <v>440.79</v>
          </cell>
          <cell r="S617" t="str">
            <v>740-6905-10</v>
          </cell>
          <cell r="T617">
            <v>-402</v>
          </cell>
          <cell r="U617" t="str">
            <v>760-6700-10</v>
          </cell>
          <cell r="V617">
            <v>61.63</v>
          </cell>
          <cell r="W617" t="str">
            <v>660-6290-10</v>
          </cell>
          <cell r="X617">
            <v>10765.83</v>
          </cell>
        </row>
        <row r="618">
          <cell r="A618" t="str">
            <v>800-6070-10</v>
          </cell>
          <cell r="B618">
            <v>329.24</v>
          </cell>
          <cell r="C618" t="str">
            <v>760-6030-10</v>
          </cell>
          <cell r="D618">
            <v>4164</v>
          </cell>
          <cell r="E618" t="str">
            <v>760-6210-10</v>
          </cell>
          <cell r="F618">
            <v>349.8</v>
          </cell>
          <cell r="G618" t="str">
            <v>740-6342-10</v>
          </cell>
          <cell r="H618">
            <v>679.65</v>
          </cell>
          <cell r="I618" t="str">
            <v>740-6070-10</v>
          </cell>
          <cell r="J618">
            <v>1071.24</v>
          </cell>
          <cell r="K618" t="str">
            <v>740-6220-10</v>
          </cell>
          <cell r="L618">
            <v>1256</v>
          </cell>
          <cell r="M618" t="str">
            <v>740-6210-10</v>
          </cell>
          <cell r="N618">
            <v>242.9</v>
          </cell>
          <cell r="O618" t="str">
            <v>800-6190-10</v>
          </cell>
          <cell r="P618">
            <v>98.28</v>
          </cell>
          <cell r="Q618" t="str">
            <v>740-6180-10</v>
          </cell>
          <cell r="R618">
            <v>220.99</v>
          </cell>
          <cell r="S618" t="str">
            <v>760-6020-10</v>
          </cell>
          <cell r="T618">
            <v>14301.97</v>
          </cell>
          <cell r="U618" t="str">
            <v>760-6900-10</v>
          </cell>
          <cell r="V618">
            <v>8113.65</v>
          </cell>
          <cell r="W618" t="str">
            <v>660-6310-10</v>
          </cell>
          <cell r="X618">
            <v>642.01</v>
          </cell>
        </row>
        <row r="619">
          <cell r="A619" t="str">
            <v>800-6170-10</v>
          </cell>
          <cell r="B619">
            <v>680.61</v>
          </cell>
          <cell r="C619" t="str">
            <v>760-6070-10</v>
          </cell>
          <cell r="D619">
            <v>277.60000000000002</v>
          </cell>
          <cell r="E619" t="str">
            <v>760-6220-10</v>
          </cell>
          <cell r="F619">
            <v>1085</v>
          </cell>
          <cell r="G619" t="str">
            <v>740-6600-10</v>
          </cell>
          <cell r="H619">
            <v>102.74</v>
          </cell>
          <cell r="I619" t="str">
            <v>740-6170-10</v>
          </cell>
          <cell r="J619">
            <v>420.76</v>
          </cell>
          <cell r="K619" t="str">
            <v>740-6240-10</v>
          </cell>
          <cell r="L619">
            <v>257.72000000000003</v>
          </cell>
          <cell r="M619" t="str">
            <v>740-6220-10</v>
          </cell>
          <cell r="N619">
            <v>692</v>
          </cell>
          <cell r="O619" t="str">
            <v>800-6200-10</v>
          </cell>
          <cell r="P619">
            <v>460.36</v>
          </cell>
          <cell r="Q619" t="str">
            <v>740-6190-10</v>
          </cell>
          <cell r="R619">
            <v>114.46</v>
          </cell>
          <cell r="S619" t="str">
            <v>760-6030-10</v>
          </cell>
          <cell r="T619">
            <v>6811.43</v>
          </cell>
          <cell r="U619" t="str">
            <v>760-6901-10</v>
          </cell>
          <cell r="V619">
            <v>-9088.7800000000007</v>
          </cell>
          <cell r="W619" t="str">
            <v>660-6330-10</v>
          </cell>
          <cell r="X619">
            <v>4865.7</v>
          </cell>
        </row>
        <row r="620">
          <cell r="A620" t="str">
            <v>800-6180-10</v>
          </cell>
          <cell r="B620">
            <v>269.5</v>
          </cell>
          <cell r="C620" t="str">
            <v>760-6170-10</v>
          </cell>
          <cell r="D620">
            <v>843.51</v>
          </cell>
          <cell r="E620" t="str">
            <v>760-6240-10</v>
          </cell>
          <cell r="F620">
            <v>1360.83</v>
          </cell>
          <cell r="G620" t="str">
            <v>740-6650-10</v>
          </cell>
          <cell r="H620">
            <v>21.19</v>
          </cell>
          <cell r="I620" t="str">
            <v>740-6180-10</v>
          </cell>
          <cell r="J620">
            <v>206.98</v>
          </cell>
          <cell r="K620" t="str">
            <v>740-6270-10</v>
          </cell>
          <cell r="L620">
            <v>1120.51</v>
          </cell>
          <cell r="M620" t="str">
            <v>740-6240-10</v>
          </cell>
          <cell r="N620">
            <v>299.58999999999997</v>
          </cell>
          <cell r="O620" t="str">
            <v>800-6210-10</v>
          </cell>
          <cell r="P620">
            <v>164.23</v>
          </cell>
          <cell r="Q620" t="str">
            <v>740-6200-10</v>
          </cell>
          <cell r="R620">
            <v>254.15</v>
          </cell>
          <cell r="S620" t="str">
            <v>760-6070-10</v>
          </cell>
          <cell r="T620">
            <v>-111.04</v>
          </cell>
          <cell r="U620" t="str">
            <v>760-6902-10</v>
          </cell>
          <cell r="V620">
            <v>-2934.71</v>
          </cell>
          <cell r="W620" t="str">
            <v>660-6450-10</v>
          </cell>
          <cell r="X620">
            <v>3573.92</v>
          </cell>
        </row>
        <row r="621">
          <cell r="A621" t="str">
            <v>800-6190-10</v>
          </cell>
          <cell r="B621">
            <v>139.6</v>
          </cell>
          <cell r="C621" t="str">
            <v>760-6180-10</v>
          </cell>
          <cell r="D621">
            <v>285.41000000000003</v>
          </cell>
          <cell r="E621" t="str">
            <v>760-6250-10</v>
          </cell>
          <cell r="F621">
            <v>129.69</v>
          </cell>
          <cell r="G621" t="str">
            <v>740-6700-10</v>
          </cell>
          <cell r="H621">
            <v>-23.05</v>
          </cell>
          <cell r="I621" t="str">
            <v>740-6190-10</v>
          </cell>
          <cell r="J621">
            <v>107.2</v>
          </cell>
          <cell r="K621" t="str">
            <v>740-6290-10</v>
          </cell>
          <cell r="L621">
            <v>367.73</v>
          </cell>
          <cell r="M621" t="str">
            <v>740-6270-10</v>
          </cell>
          <cell r="N621">
            <v>1302.57</v>
          </cell>
          <cell r="O621" t="str">
            <v>800-6220-10</v>
          </cell>
          <cell r="P621">
            <v>425</v>
          </cell>
          <cell r="Q621" t="str">
            <v>740-6210-10</v>
          </cell>
          <cell r="R621">
            <v>32.17</v>
          </cell>
          <cell r="S621" t="str">
            <v>760-6120-10</v>
          </cell>
          <cell r="T621">
            <v>145.76</v>
          </cell>
          <cell r="U621" t="str">
            <v>760-6903-10</v>
          </cell>
          <cell r="V621">
            <v>-10568.27</v>
          </cell>
          <cell r="W621" t="str">
            <v>660-6460-10</v>
          </cell>
          <cell r="X621">
            <v>900</v>
          </cell>
        </row>
        <row r="622">
          <cell r="A622" t="str">
            <v>800-6200-10</v>
          </cell>
          <cell r="B622">
            <v>656.1</v>
          </cell>
          <cell r="C622" t="str">
            <v>760-6190-10</v>
          </cell>
          <cell r="D622">
            <v>147.83000000000001</v>
          </cell>
          <cell r="E622" t="str">
            <v>760-6330-10</v>
          </cell>
          <cell r="F622">
            <v>58.31</v>
          </cell>
          <cell r="G622" t="str">
            <v>740-6900-10</v>
          </cell>
          <cell r="H622">
            <v>6832.32</v>
          </cell>
          <cell r="I622" t="str">
            <v>740-6200-10</v>
          </cell>
          <cell r="J622">
            <v>497.45</v>
          </cell>
          <cell r="K622" t="str">
            <v>740-6310-10</v>
          </cell>
          <cell r="L622">
            <v>273.47000000000003</v>
          </cell>
          <cell r="M622" t="str">
            <v>740-6290-10</v>
          </cell>
          <cell r="N622">
            <v>800.7</v>
          </cell>
          <cell r="O622" t="str">
            <v>800-6342-10</v>
          </cell>
          <cell r="P622">
            <v>2385.04</v>
          </cell>
          <cell r="Q622" t="str">
            <v>740-6220-10</v>
          </cell>
          <cell r="R622">
            <v>805</v>
          </cell>
          <cell r="S622" t="str">
            <v>760-6170-10</v>
          </cell>
          <cell r="T622">
            <v>1161.1500000000001</v>
          </cell>
          <cell r="U622" t="str">
            <v>760-6904-10</v>
          </cell>
          <cell r="V622">
            <v>-2425.5700000000002</v>
          </cell>
          <cell r="W622" t="str">
            <v>660-6490-10</v>
          </cell>
          <cell r="X622">
            <v>345.29</v>
          </cell>
        </row>
        <row r="623">
          <cell r="A623" t="str">
            <v>800-6210-10</v>
          </cell>
          <cell r="B623">
            <v>311.39999999999998</v>
          </cell>
          <cell r="C623" t="str">
            <v>760-6200-10</v>
          </cell>
          <cell r="D623">
            <v>697.86</v>
          </cell>
          <cell r="E623" t="str">
            <v>760-6460-10</v>
          </cell>
          <cell r="F623">
            <v>837.55</v>
          </cell>
          <cell r="G623" t="str">
            <v>740-6905-10</v>
          </cell>
          <cell r="H623">
            <v>-395</v>
          </cell>
          <cell r="I623" t="str">
            <v>740-6210-10</v>
          </cell>
          <cell r="J623">
            <v>241.31</v>
          </cell>
          <cell r="K623" t="str">
            <v>740-6463-10</v>
          </cell>
          <cell r="L623">
            <v>706.84</v>
          </cell>
          <cell r="M623" t="str">
            <v>740-6463-10</v>
          </cell>
          <cell r="N623">
            <v>706.84</v>
          </cell>
          <cell r="O623" t="str">
            <v>800-6700-10</v>
          </cell>
          <cell r="P623">
            <v>90.18</v>
          </cell>
          <cell r="Q623" t="str">
            <v>740-6240-10</v>
          </cell>
          <cell r="R623">
            <v>255.89</v>
          </cell>
          <cell r="S623" t="str">
            <v>760-6180-10</v>
          </cell>
          <cell r="T623">
            <v>434.9</v>
          </cell>
          <cell r="U623" t="str">
            <v>800-6010-10</v>
          </cell>
          <cell r="V623">
            <v>3130.77</v>
          </cell>
          <cell r="W623" t="str">
            <v>660-6600-10</v>
          </cell>
          <cell r="X623">
            <v>67.16</v>
          </cell>
        </row>
        <row r="624">
          <cell r="A624" t="str">
            <v>800-6220-10</v>
          </cell>
          <cell r="B624">
            <v>298</v>
          </cell>
          <cell r="C624" t="str">
            <v>760-6210-10</v>
          </cell>
          <cell r="D624">
            <v>313.49</v>
          </cell>
          <cell r="E624" t="str">
            <v>760-6650-10</v>
          </cell>
          <cell r="F624">
            <v>113.44</v>
          </cell>
          <cell r="G624" t="str">
            <v>760-6020-10</v>
          </cell>
          <cell r="H624">
            <v>12387.9</v>
          </cell>
          <cell r="I624" t="str">
            <v>740-6220-10</v>
          </cell>
          <cell r="J624">
            <v>1031</v>
          </cell>
          <cell r="K624" t="str">
            <v>740-6620-10</v>
          </cell>
          <cell r="L624">
            <v>43.93</v>
          </cell>
          <cell r="M624" t="str">
            <v>740-6900-10</v>
          </cell>
          <cell r="N624">
            <v>7559.51</v>
          </cell>
          <cell r="O624" t="str">
            <v>810-4730-10</v>
          </cell>
          <cell r="P624">
            <v>-158967.66</v>
          </cell>
          <cell r="Q624" t="str">
            <v>740-6270-10</v>
          </cell>
          <cell r="R624">
            <v>1055.45</v>
          </cell>
          <cell r="S624" t="str">
            <v>760-6190-10</v>
          </cell>
          <cell r="T624">
            <v>90.44</v>
          </cell>
          <cell r="U624" t="str">
            <v>800-6070-10</v>
          </cell>
          <cell r="V624">
            <v>-0.01</v>
          </cell>
          <cell r="W624" t="str">
            <v>660-6650-10</v>
          </cell>
          <cell r="X624">
            <v>118.96</v>
          </cell>
        </row>
        <row r="625">
          <cell r="A625" t="str">
            <v>800-6342-10</v>
          </cell>
          <cell r="B625">
            <v>1760.04</v>
          </cell>
          <cell r="C625" t="str">
            <v>760-6220-10</v>
          </cell>
          <cell r="D625">
            <v>401</v>
          </cell>
          <cell r="E625" t="str">
            <v>760-6700-10</v>
          </cell>
          <cell r="F625">
            <v>122.37</v>
          </cell>
          <cell r="G625" t="str">
            <v>760-6030-10</v>
          </cell>
          <cell r="H625">
            <v>2956.44</v>
          </cell>
          <cell r="I625" t="str">
            <v>740-6240-10</v>
          </cell>
          <cell r="J625">
            <v>280.88</v>
          </cell>
          <cell r="K625" t="str">
            <v>740-6700-10</v>
          </cell>
          <cell r="L625">
            <v>216</v>
          </cell>
          <cell r="M625" t="str">
            <v>740-6905-10</v>
          </cell>
          <cell r="N625">
            <v>-402</v>
          </cell>
          <cell r="O625" t="str">
            <v>810-6020-10</v>
          </cell>
          <cell r="P625">
            <v>61301.97</v>
          </cell>
          <cell r="Q625" t="str">
            <v>740-6290-10</v>
          </cell>
          <cell r="R625">
            <v>232.07</v>
          </cell>
          <cell r="S625" t="str">
            <v>760-6220-10</v>
          </cell>
          <cell r="T625">
            <v>827</v>
          </cell>
          <cell r="U625" t="str">
            <v>800-6170-10</v>
          </cell>
          <cell r="V625">
            <v>136.85</v>
          </cell>
          <cell r="W625" t="str">
            <v>660-6700-10</v>
          </cell>
          <cell r="X625">
            <v>413.93</v>
          </cell>
        </row>
        <row r="626">
          <cell r="A626" t="str">
            <v>800-6600-10</v>
          </cell>
          <cell r="B626">
            <v>24.48</v>
          </cell>
          <cell r="C626" t="str">
            <v>760-6240-10</v>
          </cell>
          <cell r="D626">
            <v>419.35</v>
          </cell>
          <cell r="E626" t="str">
            <v>760-6900-10</v>
          </cell>
          <cell r="F626">
            <v>9247.31</v>
          </cell>
          <cell r="G626" t="str">
            <v>760-6070-10</v>
          </cell>
          <cell r="H626">
            <v>-111.04</v>
          </cell>
          <cell r="I626" t="str">
            <v>740-6270-10</v>
          </cell>
          <cell r="J626">
            <v>1221.23</v>
          </cell>
          <cell r="K626" t="str">
            <v>740-6900-10</v>
          </cell>
          <cell r="L626">
            <v>5534.09</v>
          </cell>
          <cell r="M626" t="str">
            <v>760-6020-10</v>
          </cell>
          <cell r="N626">
            <v>10689.11</v>
          </cell>
          <cell r="O626" t="str">
            <v>810-6030-10</v>
          </cell>
          <cell r="P626">
            <v>2501.2399999999998</v>
          </cell>
          <cell r="Q626" t="str">
            <v>740-6463-10</v>
          </cell>
          <cell r="R626">
            <v>706.84</v>
          </cell>
          <cell r="S626" t="str">
            <v>760-6450-10</v>
          </cell>
          <cell r="T626">
            <v>145</v>
          </cell>
          <cell r="U626" t="str">
            <v>800-6180-10</v>
          </cell>
          <cell r="V626">
            <v>109.8</v>
          </cell>
          <cell r="W626" t="str">
            <v>660-6900-10</v>
          </cell>
          <cell r="X626">
            <v>174968.62</v>
          </cell>
        </row>
        <row r="627">
          <cell r="A627" t="str">
            <v>810-4730-10</v>
          </cell>
          <cell r="B627">
            <v>-28005.13</v>
          </cell>
          <cell r="C627" t="str">
            <v>760-6260-10</v>
          </cell>
          <cell r="D627">
            <v>9.19</v>
          </cell>
          <cell r="E627" t="str">
            <v>760-6901-10</v>
          </cell>
          <cell r="F627">
            <v>20885.93</v>
          </cell>
          <cell r="G627" t="str">
            <v>760-6170-10</v>
          </cell>
          <cell r="H627">
            <v>927.24</v>
          </cell>
          <cell r="I627" t="str">
            <v>740-6290-10</v>
          </cell>
          <cell r="J627">
            <v>1314.67</v>
          </cell>
          <cell r="K627" t="str">
            <v>740-6905-10</v>
          </cell>
          <cell r="L627">
            <v>-437</v>
          </cell>
          <cell r="M627" t="str">
            <v>760-6030-10</v>
          </cell>
          <cell r="N627">
            <v>4914.6000000000004</v>
          </cell>
          <cell r="O627" t="str">
            <v>810-6040-10</v>
          </cell>
          <cell r="P627">
            <v>4881.5600000000004</v>
          </cell>
          <cell r="Q627" t="str">
            <v>740-6900-10</v>
          </cell>
          <cell r="R627">
            <v>5032.8900000000003</v>
          </cell>
          <cell r="S627" t="str">
            <v>760-6460-10</v>
          </cell>
          <cell r="T627">
            <v>75</v>
          </cell>
          <cell r="U627" t="str">
            <v>800-6190-10</v>
          </cell>
          <cell r="V627">
            <v>56.87</v>
          </cell>
          <cell r="W627" t="str">
            <v>660-6901-10</v>
          </cell>
          <cell r="X627">
            <v>-117165.33</v>
          </cell>
        </row>
        <row r="628">
          <cell r="A628" t="str">
            <v>810-6020-10</v>
          </cell>
          <cell r="B628">
            <v>23865.74</v>
          </cell>
          <cell r="C628" t="str">
            <v>760-6450-10</v>
          </cell>
          <cell r="D628">
            <v>481.5</v>
          </cell>
          <cell r="E628" t="str">
            <v>760-6902-10</v>
          </cell>
          <cell r="F628">
            <v>11882.31</v>
          </cell>
          <cell r="G628" t="str">
            <v>760-6180-10</v>
          </cell>
          <cell r="H628">
            <v>298.68</v>
          </cell>
          <cell r="I628" t="str">
            <v>740-6310-10</v>
          </cell>
          <cell r="J628">
            <v>132.12</v>
          </cell>
          <cell r="K628" t="str">
            <v>760-6020-10</v>
          </cell>
          <cell r="L628">
            <v>10703.6</v>
          </cell>
          <cell r="M628" t="str">
            <v>760-6070-10</v>
          </cell>
          <cell r="N628">
            <v>1943.2</v>
          </cell>
          <cell r="O628" t="str">
            <v>810-6070-10</v>
          </cell>
          <cell r="P628">
            <v>9165.9500000000007</v>
          </cell>
          <cell r="Q628" t="str">
            <v>740-6905-10</v>
          </cell>
          <cell r="R628">
            <v>-402</v>
          </cell>
          <cell r="S628" t="str">
            <v>760-6610-10</v>
          </cell>
          <cell r="T628">
            <v>250</v>
          </cell>
          <cell r="U628" t="str">
            <v>800-6220-10</v>
          </cell>
          <cell r="V628">
            <v>596</v>
          </cell>
          <cell r="W628" t="str">
            <v>660-6902-10</v>
          </cell>
          <cell r="X628">
            <v>-114019.07</v>
          </cell>
        </row>
        <row r="629">
          <cell r="A629" t="str">
            <v>810-6030-10</v>
          </cell>
          <cell r="B629">
            <v>1356.85</v>
          </cell>
          <cell r="C629" t="str">
            <v>760-6460-10</v>
          </cell>
          <cell r="D629">
            <v>187.5</v>
          </cell>
          <cell r="E629" t="str">
            <v>760-6903-10</v>
          </cell>
          <cell r="F629">
            <v>10991.89</v>
          </cell>
          <cell r="G629" t="str">
            <v>760-6190-10</v>
          </cell>
          <cell r="H629">
            <v>154.69999999999999</v>
          </cell>
          <cell r="I629" t="str">
            <v>740-6342-10</v>
          </cell>
          <cell r="J629">
            <v>679.65</v>
          </cell>
          <cell r="K629" t="str">
            <v>760-6030-10</v>
          </cell>
          <cell r="L629">
            <v>4295.8599999999997</v>
          </cell>
          <cell r="M629" t="str">
            <v>760-6120-10</v>
          </cell>
          <cell r="N629">
            <v>-55.52</v>
          </cell>
          <cell r="O629" t="str">
            <v>810-6120-10</v>
          </cell>
          <cell r="P629">
            <v>297.31</v>
          </cell>
          <cell r="Q629" t="str">
            <v>760-6020-10</v>
          </cell>
          <cell r="R629">
            <v>12021.35</v>
          </cell>
          <cell r="S629" t="str">
            <v>760-6650-10</v>
          </cell>
          <cell r="T629">
            <v>67.05</v>
          </cell>
          <cell r="U629" t="str">
            <v>800-6330-10</v>
          </cell>
          <cell r="V629">
            <v>152.99</v>
          </cell>
          <cell r="W629" t="str">
            <v>660-6903-10</v>
          </cell>
          <cell r="X629">
            <v>-106460.92</v>
          </cell>
        </row>
        <row r="630">
          <cell r="A630" t="str">
            <v>810-6070-10</v>
          </cell>
          <cell r="B630">
            <v>1651.68</v>
          </cell>
          <cell r="C630" t="str">
            <v>760-6650-10</v>
          </cell>
          <cell r="D630">
            <v>10.46</v>
          </cell>
          <cell r="E630" t="str">
            <v>760-6904-10</v>
          </cell>
          <cell r="F630">
            <v>7551.76</v>
          </cell>
          <cell r="G630" t="str">
            <v>760-6200-10</v>
          </cell>
          <cell r="H630">
            <v>728.85</v>
          </cell>
          <cell r="I630" t="str">
            <v>740-6590-10</v>
          </cell>
          <cell r="J630">
            <v>269.62</v>
          </cell>
          <cell r="K630" t="str">
            <v>760-6070-10</v>
          </cell>
          <cell r="L630">
            <v>1582.32</v>
          </cell>
          <cell r="M630" t="str">
            <v>760-6170-10</v>
          </cell>
          <cell r="N630">
            <v>956.34</v>
          </cell>
          <cell r="O630" t="str">
            <v>810-6122-10</v>
          </cell>
          <cell r="P630">
            <v>332.87</v>
          </cell>
          <cell r="Q630" t="str">
            <v>760-6030-10</v>
          </cell>
          <cell r="R630">
            <v>6586.99</v>
          </cell>
          <cell r="S630" t="str">
            <v>760-6700-10</v>
          </cell>
          <cell r="T630">
            <v>123.9</v>
          </cell>
          <cell r="U630" t="str">
            <v>800-6342-10</v>
          </cell>
          <cell r="V630">
            <v>-21975.4</v>
          </cell>
          <cell r="W630" t="str">
            <v>660-6904-10</v>
          </cell>
          <cell r="X630">
            <v>-69726.820000000007</v>
          </cell>
        </row>
        <row r="631">
          <cell r="A631" t="str">
            <v>810-6120-10</v>
          </cell>
          <cell r="B631">
            <v>832.17</v>
          </cell>
          <cell r="C631" t="str">
            <v>760-6700-10</v>
          </cell>
          <cell r="D631">
            <v>167.8</v>
          </cell>
          <cell r="E631" t="str">
            <v>800-6010-10</v>
          </cell>
          <cell r="F631">
            <v>13832.25</v>
          </cell>
          <cell r="G631" t="str">
            <v>760-6210-10</v>
          </cell>
          <cell r="H631">
            <v>328.04</v>
          </cell>
          <cell r="I631" t="str">
            <v>740-6650-10</v>
          </cell>
          <cell r="J631">
            <v>4.5999999999999996</v>
          </cell>
          <cell r="K631" t="str">
            <v>760-6120-10</v>
          </cell>
          <cell r="L631">
            <v>124.92</v>
          </cell>
          <cell r="M631" t="str">
            <v>760-6180-10</v>
          </cell>
          <cell r="N631">
            <v>335.67</v>
          </cell>
          <cell r="O631" t="str">
            <v>810-6170-10</v>
          </cell>
          <cell r="P631">
            <v>2333.25</v>
          </cell>
          <cell r="Q631" t="str">
            <v>760-6070-10</v>
          </cell>
          <cell r="R631">
            <v>222.08</v>
          </cell>
          <cell r="S631" t="str">
            <v>760-6900-10</v>
          </cell>
          <cell r="T631">
            <v>6412.46</v>
          </cell>
          <cell r="U631" t="str">
            <v>800-6700-10</v>
          </cell>
          <cell r="V631">
            <v>79.540000000000006</v>
          </cell>
          <cell r="W631" t="str">
            <v>660-6905-10</v>
          </cell>
          <cell r="X631">
            <v>-1195.31</v>
          </cell>
        </row>
        <row r="632">
          <cell r="A632" t="str">
            <v>810-6170-10</v>
          </cell>
          <cell r="B632">
            <v>1875.73</v>
          </cell>
          <cell r="C632" t="str">
            <v>760-6900-10</v>
          </cell>
          <cell r="D632">
            <v>6574.33</v>
          </cell>
          <cell r="E632" t="str">
            <v>800-6120-10</v>
          </cell>
          <cell r="F632">
            <v>1030.0899999999999</v>
          </cell>
          <cell r="G632" t="str">
            <v>760-6220-10</v>
          </cell>
          <cell r="H632">
            <v>892</v>
          </cell>
          <cell r="I632" t="str">
            <v>740-6700-10</v>
          </cell>
          <cell r="J632">
            <v>65.290000000000006</v>
          </cell>
          <cell r="K632" t="str">
            <v>760-6170-10</v>
          </cell>
          <cell r="L632">
            <v>940.24</v>
          </cell>
          <cell r="M632" t="str">
            <v>760-6190-10</v>
          </cell>
          <cell r="N632">
            <v>173.85</v>
          </cell>
          <cell r="O632" t="str">
            <v>810-6180-10</v>
          </cell>
          <cell r="P632">
            <v>744.48</v>
          </cell>
          <cell r="Q632" t="str">
            <v>760-6120-10</v>
          </cell>
          <cell r="R632">
            <v>485.8</v>
          </cell>
          <cell r="S632" t="str">
            <v>760-6901-10</v>
          </cell>
          <cell r="T632">
            <v>-8573.58</v>
          </cell>
          <cell r="U632" t="str">
            <v>800-6730-10</v>
          </cell>
          <cell r="V632">
            <v>24651.61</v>
          </cell>
          <cell r="W632" t="str">
            <v>675-6050-10</v>
          </cell>
          <cell r="X632">
            <v>1160.3399999999999</v>
          </cell>
        </row>
        <row r="633">
          <cell r="A633" t="str">
            <v>810-6180-10</v>
          </cell>
          <cell r="B633">
            <v>534.76</v>
          </cell>
          <cell r="C633" t="str">
            <v>760-6901-10</v>
          </cell>
          <cell r="D633">
            <v>-10892.33</v>
          </cell>
          <cell r="E633" t="str">
            <v>800-6170-10</v>
          </cell>
          <cell r="F633">
            <v>746.1</v>
          </cell>
          <cell r="G633" t="str">
            <v>760-6240-10</v>
          </cell>
          <cell r="H633">
            <v>98.29</v>
          </cell>
          <cell r="I633" t="str">
            <v>740-6900-10</v>
          </cell>
          <cell r="J633">
            <v>6434.26</v>
          </cell>
          <cell r="K633" t="str">
            <v>760-6180-10</v>
          </cell>
          <cell r="L633">
            <v>327.42</v>
          </cell>
          <cell r="M633" t="str">
            <v>760-6200-10</v>
          </cell>
          <cell r="N633">
            <v>-13.92</v>
          </cell>
          <cell r="O633" t="str">
            <v>810-6190-10</v>
          </cell>
          <cell r="P633">
            <v>385.65</v>
          </cell>
          <cell r="Q633" t="str">
            <v>760-6170-10</v>
          </cell>
          <cell r="R633">
            <v>984.59</v>
          </cell>
          <cell r="S633" t="str">
            <v>760-6902-10</v>
          </cell>
          <cell r="T633">
            <v>-3343.18</v>
          </cell>
          <cell r="U633" t="str">
            <v>810-4730-10</v>
          </cell>
          <cell r="V633">
            <v>-84793.74</v>
          </cell>
          <cell r="W633" t="str">
            <v>675-6250-10</v>
          </cell>
          <cell r="X633">
            <v>65</v>
          </cell>
        </row>
        <row r="634">
          <cell r="A634" t="str">
            <v>810-6190-10</v>
          </cell>
          <cell r="B634">
            <v>277.02</v>
          </cell>
          <cell r="C634" t="str">
            <v>760-6902-10</v>
          </cell>
          <cell r="D634">
            <v>-6134.64</v>
          </cell>
          <cell r="E634" t="str">
            <v>800-6180-10</v>
          </cell>
          <cell r="F634">
            <v>289.82</v>
          </cell>
          <cell r="G634" t="str">
            <v>760-6330-10</v>
          </cell>
          <cell r="H634">
            <v>22.09</v>
          </cell>
          <cell r="I634" t="str">
            <v>740-6905-10</v>
          </cell>
          <cell r="J634">
            <v>-395</v>
          </cell>
          <cell r="K634" t="str">
            <v>760-6190-10</v>
          </cell>
          <cell r="L634">
            <v>169.59</v>
          </cell>
          <cell r="M634" t="str">
            <v>760-6210-10</v>
          </cell>
          <cell r="N634">
            <v>-56.52</v>
          </cell>
          <cell r="O634" t="str">
            <v>810-6200-10</v>
          </cell>
          <cell r="P634">
            <v>543.94000000000005</v>
          </cell>
          <cell r="Q634" t="str">
            <v>760-6180-10</v>
          </cell>
          <cell r="R634">
            <v>375.57</v>
          </cell>
          <cell r="S634" t="str">
            <v>760-6903-10</v>
          </cell>
          <cell r="T634">
            <v>-9123.3700000000008</v>
          </cell>
          <cell r="U634" t="str">
            <v>810-6020-10</v>
          </cell>
          <cell r="V634">
            <v>30842.58</v>
          </cell>
          <cell r="W634" t="str">
            <v>675-6900-10</v>
          </cell>
          <cell r="X634">
            <v>9071.1</v>
          </cell>
        </row>
        <row r="635">
          <cell r="A635" t="str">
            <v>810-6200-10</v>
          </cell>
          <cell r="B635">
            <v>1294.8399999999999</v>
          </cell>
          <cell r="C635" t="str">
            <v>760-6903-10</v>
          </cell>
          <cell r="D635">
            <v>-6328.17</v>
          </cell>
          <cell r="E635" t="str">
            <v>800-6190-10</v>
          </cell>
          <cell r="F635">
            <v>150.12</v>
          </cell>
          <cell r="G635" t="str">
            <v>760-6450-10</v>
          </cell>
          <cell r="H635">
            <v>226.5</v>
          </cell>
          <cell r="I635" t="str">
            <v>760-6020-10</v>
          </cell>
          <cell r="J635">
            <v>11159.52</v>
          </cell>
          <cell r="K635" t="str">
            <v>760-6200-10</v>
          </cell>
          <cell r="L635">
            <v>447.04</v>
          </cell>
          <cell r="M635" t="str">
            <v>760-6220-10</v>
          </cell>
          <cell r="N635">
            <v>714</v>
          </cell>
          <cell r="O635" t="str">
            <v>810-6210-10</v>
          </cell>
          <cell r="P635">
            <v>235.82</v>
          </cell>
          <cell r="Q635" t="str">
            <v>760-6190-10</v>
          </cell>
          <cell r="R635">
            <v>152.55000000000001</v>
          </cell>
          <cell r="S635" t="str">
            <v>760-6904-10</v>
          </cell>
          <cell r="T635">
            <v>-1902.28</v>
          </cell>
          <cell r="U635" t="str">
            <v>810-6030-10</v>
          </cell>
          <cell r="V635">
            <v>2905.39</v>
          </cell>
          <cell r="W635" t="str">
            <v>705-6050-10</v>
          </cell>
          <cell r="X635">
            <v>12755</v>
          </cell>
        </row>
        <row r="636">
          <cell r="A636" t="str">
            <v>810-6210-10</v>
          </cell>
          <cell r="B636">
            <v>587.36</v>
          </cell>
          <cell r="C636" t="str">
            <v>760-6904-10</v>
          </cell>
          <cell r="D636">
            <v>-3955.13</v>
          </cell>
          <cell r="E636" t="str">
            <v>800-6200-10</v>
          </cell>
          <cell r="F636">
            <v>705.04</v>
          </cell>
          <cell r="G636" t="str">
            <v>760-6460-10</v>
          </cell>
          <cell r="H636">
            <v>150</v>
          </cell>
          <cell r="I636" t="str">
            <v>760-6030-10</v>
          </cell>
          <cell r="J636">
            <v>4783.41</v>
          </cell>
          <cell r="K636" t="str">
            <v>760-6210-10</v>
          </cell>
          <cell r="L636">
            <v>155.63999999999999</v>
          </cell>
          <cell r="M636" t="str">
            <v>760-6240-10</v>
          </cell>
          <cell r="N636">
            <v>3143.67</v>
          </cell>
          <cell r="O636" t="str">
            <v>810-6220-10</v>
          </cell>
          <cell r="P636">
            <v>1273</v>
          </cell>
          <cell r="Q636" t="str">
            <v>760-6220-10</v>
          </cell>
          <cell r="R636">
            <v>830</v>
          </cell>
          <cell r="S636" t="str">
            <v>800-6010-10</v>
          </cell>
          <cell r="T636">
            <v>-4749.99</v>
          </cell>
          <cell r="U636" t="str">
            <v>810-6070-10</v>
          </cell>
          <cell r="V636">
            <v>3745.13</v>
          </cell>
          <cell r="W636" t="str">
            <v>705-6225-10</v>
          </cell>
          <cell r="X636">
            <v>146.68</v>
          </cell>
        </row>
        <row r="637">
          <cell r="A637" t="str">
            <v>810-6220-10</v>
          </cell>
          <cell r="B637">
            <v>894</v>
          </cell>
          <cell r="C637" t="str">
            <v>800-6010-10</v>
          </cell>
          <cell r="D637">
            <v>12923.78</v>
          </cell>
          <cell r="E637" t="str">
            <v>800-6210-10</v>
          </cell>
          <cell r="F637">
            <v>334.42</v>
          </cell>
          <cell r="G637" t="str">
            <v>760-6610-10</v>
          </cell>
          <cell r="H637">
            <v>3000</v>
          </cell>
          <cell r="I637" t="str">
            <v>760-6070-10</v>
          </cell>
          <cell r="J637">
            <v>499.68</v>
          </cell>
          <cell r="K637" t="str">
            <v>760-6220-10</v>
          </cell>
          <cell r="L637">
            <v>1296</v>
          </cell>
          <cell r="M637" t="str">
            <v>760-6250-10</v>
          </cell>
          <cell r="N637">
            <v>27</v>
          </cell>
          <cell r="O637" t="str">
            <v>810-6270-10</v>
          </cell>
          <cell r="P637">
            <v>130.84</v>
          </cell>
          <cell r="Q637" t="str">
            <v>760-6240-10</v>
          </cell>
          <cell r="R637">
            <v>1909.95</v>
          </cell>
          <cell r="S637" t="str">
            <v>800-6070-10</v>
          </cell>
          <cell r="T637">
            <v>-0.01</v>
          </cell>
          <cell r="U637" t="str">
            <v>810-6120-10</v>
          </cell>
          <cell r="V637">
            <v>2115.9699999999998</v>
          </cell>
          <cell r="W637" t="str">
            <v>705-6900-10</v>
          </cell>
          <cell r="X637">
            <v>7853.83</v>
          </cell>
        </row>
        <row r="638">
          <cell r="A638" t="str">
            <v>810-6270-10</v>
          </cell>
          <cell r="B638">
            <v>289.45</v>
          </cell>
          <cell r="C638" t="str">
            <v>800-6170-10</v>
          </cell>
          <cell r="D638">
            <v>648.78</v>
          </cell>
          <cell r="E638" t="str">
            <v>800-6220-10</v>
          </cell>
          <cell r="F638">
            <v>515</v>
          </cell>
          <cell r="G638" t="str">
            <v>760-6650-10</v>
          </cell>
          <cell r="H638">
            <v>19.399999999999999</v>
          </cell>
          <cell r="I638" t="str">
            <v>760-6170-10</v>
          </cell>
          <cell r="J638">
            <v>879.31</v>
          </cell>
          <cell r="K638" t="str">
            <v>760-6240-10</v>
          </cell>
          <cell r="L638">
            <v>1186.72</v>
          </cell>
          <cell r="M638" t="str">
            <v>760-6330-10</v>
          </cell>
          <cell r="N638">
            <v>14.05</v>
          </cell>
          <cell r="O638" t="str">
            <v>810-6290-10</v>
          </cell>
          <cell r="P638">
            <v>179.59</v>
          </cell>
          <cell r="Q638" t="str">
            <v>760-6250-10</v>
          </cell>
          <cell r="R638">
            <v>573.25</v>
          </cell>
          <cell r="S638" t="str">
            <v>800-6180-10</v>
          </cell>
          <cell r="T638">
            <v>102.38</v>
          </cell>
          <cell r="U638" t="str">
            <v>810-6170-10</v>
          </cell>
          <cell r="V638">
            <v>2824.05</v>
          </cell>
          <cell r="W638" t="str">
            <v>705-6910-10</v>
          </cell>
          <cell r="X638">
            <v>17243.87</v>
          </cell>
        </row>
        <row r="639">
          <cell r="A639" t="str">
            <v>810-6290-10</v>
          </cell>
          <cell r="B639">
            <v>310.31</v>
          </cell>
          <cell r="C639" t="str">
            <v>800-6180-10</v>
          </cell>
          <cell r="D639">
            <v>252.02</v>
          </cell>
          <cell r="E639" t="str">
            <v>800-6340-10</v>
          </cell>
          <cell r="F639">
            <v>5.0199999999999996</v>
          </cell>
          <cell r="G639" t="str">
            <v>760-6700-10</v>
          </cell>
          <cell r="H639">
            <v>83.56</v>
          </cell>
          <cell r="I639" t="str">
            <v>760-6180-10</v>
          </cell>
          <cell r="J639">
            <v>316.29000000000002</v>
          </cell>
          <cell r="K639" t="str">
            <v>760-6260-10</v>
          </cell>
          <cell r="L639">
            <v>16.2</v>
          </cell>
          <cell r="M639" t="str">
            <v>760-6600-10</v>
          </cell>
          <cell r="N639">
            <v>78.62</v>
          </cell>
          <cell r="O639" t="str">
            <v>810-6310-10</v>
          </cell>
          <cell r="P639">
            <v>169.23</v>
          </cell>
          <cell r="Q639" t="str">
            <v>760-6260-10</v>
          </cell>
          <cell r="R639">
            <v>47.33</v>
          </cell>
          <cell r="S639" t="str">
            <v>800-6190-10</v>
          </cell>
          <cell r="T639">
            <v>53.03</v>
          </cell>
          <cell r="U639" t="str">
            <v>810-6180-10</v>
          </cell>
          <cell r="V639">
            <v>780.08</v>
          </cell>
          <cell r="W639" t="str">
            <v>710-6225-10</v>
          </cell>
          <cell r="X639">
            <v>176.02</v>
          </cell>
        </row>
        <row r="640">
          <cell r="A640" t="str">
            <v>810-6310-10</v>
          </cell>
          <cell r="B640">
            <v>147.27000000000001</v>
          </cell>
          <cell r="C640" t="str">
            <v>800-6190-10</v>
          </cell>
          <cell r="D640">
            <v>130.54</v>
          </cell>
          <cell r="E640" t="str">
            <v>800-6342-10</v>
          </cell>
          <cell r="F640">
            <v>1760.04</v>
          </cell>
          <cell r="G640" t="str">
            <v>760-6900-10</v>
          </cell>
          <cell r="H640">
            <v>9870.98</v>
          </cell>
          <cell r="I640" t="str">
            <v>760-6190-10</v>
          </cell>
          <cell r="J640">
            <v>163.82</v>
          </cell>
          <cell r="K640" t="str">
            <v>760-6330-10</v>
          </cell>
          <cell r="L640">
            <v>1512.19</v>
          </cell>
          <cell r="M640" t="str">
            <v>760-6650-10</v>
          </cell>
          <cell r="N640">
            <v>15.94</v>
          </cell>
          <cell r="O640" t="str">
            <v>810-6342-10</v>
          </cell>
          <cell r="P640">
            <v>1584.3</v>
          </cell>
          <cell r="Q640" t="str">
            <v>760-6330-10</v>
          </cell>
          <cell r="R640">
            <v>161.99</v>
          </cell>
          <cell r="S640" t="str">
            <v>800-6220-10</v>
          </cell>
          <cell r="T640">
            <v>392</v>
          </cell>
          <cell r="U640" t="str">
            <v>810-6190-10</v>
          </cell>
          <cell r="V640">
            <v>348.11</v>
          </cell>
          <cell r="W640" t="str">
            <v>710-6250-10</v>
          </cell>
          <cell r="X640">
            <v>10</v>
          </cell>
        </row>
        <row r="641">
          <cell r="A641" t="str">
            <v>810-6330-10</v>
          </cell>
          <cell r="B641">
            <v>145.79</v>
          </cell>
          <cell r="C641" t="str">
            <v>800-6200-10</v>
          </cell>
          <cell r="D641">
            <v>613.08000000000004</v>
          </cell>
          <cell r="E641" t="str">
            <v>800-6700-10</v>
          </cell>
          <cell r="F641">
            <v>95.29</v>
          </cell>
          <cell r="G641" t="str">
            <v>760-6901-10</v>
          </cell>
          <cell r="H641">
            <v>-40855.78</v>
          </cell>
          <cell r="I641" t="str">
            <v>760-6200-10</v>
          </cell>
          <cell r="J641">
            <v>774.94</v>
          </cell>
          <cell r="K641" t="str">
            <v>760-6460-10</v>
          </cell>
          <cell r="L641">
            <v>150</v>
          </cell>
          <cell r="M641" t="str">
            <v>760-6700-10</v>
          </cell>
          <cell r="N641">
            <v>80.84</v>
          </cell>
          <cell r="O641" t="str">
            <v>810-6450-10</v>
          </cell>
          <cell r="P641">
            <v>945</v>
          </cell>
          <cell r="Q641" t="str">
            <v>760-6450-10</v>
          </cell>
          <cell r="R641">
            <v>227</v>
          </cell>
          <cell r="S641" t="str">
            <v>800-6342-10</v>
          </cell>
          <cell r="T641">
            <v>2385.04</v>
          </cell>
          <cell r="U641" t="str">
            <v>810-6200-10</v>
          </cell>
          <cell r="V641">
            <v>246.62</v>
          </cell>
          <cell r="W641" t="str">
            <v>710-6900-10</v>
          </cell>
          <cell r="X641">
            <v>843.53</v>
          </cell>
        </row>
        <row r="642">
          <cell r="A642" t="str">
            <v>810-6342-10</v>
          </cell>
          <cell r="B642">
            <v>1776.45</v>
          </cell>
          <cell r="C642" t="str">
            <v>800-6210-10</v>
          </cell>
          <cell r="D642">
            <v>290.8</v>
          </cell>
          <cell r="E642" t="str">
            <v>810-4730-10</v>
          </cell>
          <cell r="F642">
            <v>-63690.58</v>
          </cell>
          <cell r="G642" t="str">
            <v>760-6902-10</v>
          </cell>
          <cell r="H642">
            <v>-24604.09</v>
          </cell>
          <cell r="I642" t="str">
            <v>760-6210-10</v>
          </cell>
          <cell r="J642">
            <v>347.39</v>
          </cell>
          <cell r="K642" t="str">
            <v>760-6600-10</v>
          </cell>
          <cell r="L642">
            <v>41.61</v>
          </cell>
          <cell r="M642" t="str">
            <v>760-6900-10</v>
          </cell>
          <cell r="N642">
            <v>6220.31</v>
          </cell>
          <cell r="O642" t="str">
            <v>810-6463-10</v>
          </cell>
          <cell r="P642">
            <v>182.7</v>
          </cell>
          <cell r="Q642" t="str">
            <v>760-6460-10</v>
          </cell>
          <cell r="R642">
            <v>140</v>
          </cell>
          <cell r="S642" t="str">
            <v>800-6700-10</v>
          </cell>
          <cell r="T642">
            <v>90.66</v>
          </cell>
          <cell r="U642" t="str">
            <v>810-6210-10</v>
          </cell>
          <cell r="V642">
            <v>126.03</v>
          </cell>
          <cell r="W642" t="str">
            <v>715-6050-10</v>
          </cell>
          <cell r="X642">
            <v>877.5</v>
          </cell>
        </row>
        <row r="643">
          <cell r="A643" t="str">
            <v>810-6450-10</v>
          </cell>
          <cell r="B643">
            <v>972.74</v>
          </cell>
          <cell r="C643" t="str">
            <v>800-6220-10</v>
          </cell>
          <cell r="D643">
            <v>190</v>
          </cell>
          <cell r="E643" t="str">
            <v>810-6020-10</v>
          </cell>
          <cell r="F643">
            <v>29959.74</v>
          </cell>
          <cell r="G643" t="str">
            <v>760-6903-10</v>
          </cell>
          <cell r="H643">
            <v>-18994.84</v>
          </cell>
          <cell r="I643" t="str">
            <v>760-6220-10</v>
          </cell>
          <cell r="J643">
            <v>1063</v>
          </cell>
          <cell r="K643" t="str">
            <v>760-6650-10</v>
          </cell>
          <cell r="L643">
            <v>9.1999999999999993</v>
          </cell>
          <cell r="M643" t="str">
            <v>760-6901-10</v>
          </cell>
          <cell r="N643">
            <v>-10909.93</v>
          </cell>
          <cell r="O643" t="str">
            <v>810-6500-10</v>
          </cell>
          <cell r="P643">
            <v>194.78</v>
          </cell>
          <cell r="Q643" t="str">
            <v>760-6650-10</v>
          </cell>
          <cell r="R643">
            <v>68.17</v>
          </cell>
          <cell r="S643" t="str">
            <v>800-6730-10</v>
          </cell>
          <cell r="T643">
            <v>2911.7</v>
          </cell>
          <cell r="U643" t="str">
            <v>810-6220-10</v>
          </cell>
          <cell r="V643">
            <v>1786</v>
          </cell>
          <cell r="W643" t="str">
            <v>715-6225-10</v>
          </cell>
          <cell r="X643">
            <v>88.01</v>
          </cell>
        </row>
        <row r="644">
          <cell r="A644" t="str">
            <v>810-6463-10</v>
          </cell>
          <cell r="B644">
            <v>182.7</v>
          </cell>
          <cell r="C644" t="str">
            <v>800-6310-10</v>
          </cell>
          <cell r="D644">
            <v>3</v>
          </cell>
          <cell r="E644" t="str">
            <v>810-6030-10</v>
          </cell>
          <cell r="F644">
            <v>2938.38</v>
          </cell>
          <cell r="G644" t="str">
            <v>760-6904-10</v>
          </cell>
          <cell r="H644">
            <v>-13279.56</v>
          </cell>
          <cell r="I644" t="str">
            <v>760-6230-10</v>
          </cell>
          <cell r="J644">
            <v>12.92</v>
          </cell>
          <cell r="K644" t="str">
            <v>760-6700-10</v>
          </cell>
          <cell r="L644">
            <v>93.07</v>
          </cell>
          <cell r="M644" t="str">
            <v>760-6902-10</v>
          </cell>
          <cell r="N644">
            <v>-4538.38</v>
          </cell>
          <cell r="O644" t="str">
            <v>810-6650-10</v>
          </cell>
          <cell r="P644">
            <v>7.76</v>
          </cell>
          <cell r="Q644" t="str">
            <v>760-6700-10</v>
          </cell>
          <cell r="R644">
            <v>107.05</v>
          </cell>
          <cell r="S644" t="str">
            <v>810-4730-10</v>
          </cell>
          <cell r="T644">
            <v>-100188.26</v>
          </cell>
          <cell r="U644" t="str">
            <v>810-6270-10</v>
          </cell>
          <cell r="V644">
            <v>102.04</v>
          </cell>
          <cell r="W644" t="str">
            <v>715-6900-10</v>
          </cell>
          <cell r="X644">
            <v>3647.84</v>
          </cell>
        </row>
        <row r="645">
          <cell r="A645" t="str">
            <v>810-6900-10</v>
          </cell>
          <cell r="B645">
            <v>31901.69</v>
          </cell>
          <cell r="C645" t="str">
            <v>800-6342-10</v>
          </cell>
          <cell r="D645">
            <v>1760.04</v>
          </cell>
          <cell r="E645" t="str">
            <v>810-6070-10</v>
          </cell>
          <cell r="F645">
            <v>1911.88</v>
          </cell>
          <cell r="G645" t="str">
            <v>800-6010-10</v>
          </cell>
          <cell r="H645">
            <v>14453.88</v>
          </cell>
          <cell r="I645" t="str">
            <v>760-6240-10</v>
          </cell>
          <cell r="J645">
            <v>44.97</v>
          </cell>
          <cell r="K645" t="str">
            <v>760-6900-10</v>
          </cell>
          <cell r="L645">
            <v>5989.92</v>
          </cell>
          <cell r="M645" t="str">
            <v>760-6903-10</v>
          </cell>
          <cell r="N645">
            <v>-6767.45</v>
          </cell>
          <cell r="O645" t="str">
            <v>810-6700-10</v>
          </cell>
          <cell r="P645">
            <v>273.11</v>
          </cell>
          <cell r="Q645" t="str">
            <v>760-6900-10</v>
          </cell>
          <cell r="R645">
            <v>8305.7800000000007</v>
          </cell>
          <cell r="S645" t="str">
            <v>810-6020-10</v>
          </cell>
          <cell r="T645">
            <v>39612.480000000003</v>
          </cell>
          <cell r="U645" t="str">
            <v>810-6330-10</v>
          </cell>
          <cell r="V645">
            <v>134.99</v>
          </cell>
          <cell r="W645" t="str">
            <v>715-6910-10</v>
          </cell>
          <cell r="X645">
            <v>12148.46</v>
          </cell>
        </row>
        <row r="646">
          <cell r="A646" t="str">
            <v>810-6901-10</v>
          </cell>
          <cell r="B646">
            <v>-25770.240000000002</v>
          </cell>
          <cell r="C646" t="str">
            <v>800-6500-10</v>
          </cell>
          <cell r="D646">
            <v>207.2</v>
          </cell>
          <cell r="E646" t="str">
            <v>810-6120-10</v>
          </cell>
          <cell r="F646">
            <v>305.3</v>
          </cell>
          <cell r="G646" t="str">
            <v>800-6120-10</v>
          </cell>
          <cell r="H646">
            <v>-237.71</v>
          </cell>
          <cell r="I646" t="str">
            <v>760-6330-10</v>
          </cell>
          <cell r="J646">
            <v>43.49</v>
          </cell>
          <cell r="K646" t="str">
            <v>760-6901-10</v>
          </cell>
          <cell r="L646">
            <v>-8851.9699999999993</v>
          </cell>
          <cell r="M646" t="str">
            <v>760-6904-10</v>
          </cell>
          <cell r="N646">
            <v>-2973.42</v>
          </cell>
          <cell r="O646" t="str">
            <v>810-6900-10</v>
          </cell>
          <cell r="P646">
            <v>39007.160000000003</v>
          </cell>
          <cell r="Q646" t="str">
            <v>760-6901-10</v>
          </cell>
          <cell r="R646">
            <v>-10173.16</v>
          </cell>
          <cell r="S646" t="str">
            <v>810-6030-10</v>
          </cell>
          <cell r="T646">
            <v>2067.9899999999998</v>
          </cell>
          <cell r="U646" t="str">
            <v>810-6342-10</v>
          </cell>
          <cell r="V646">
            <v>192.15</v>
          </cell>
          <cell r="W646" t="str">
            <v>740-4811-10</v>
          </cell>
          <cell r="X646">
            <v>409.81</v>
          </cell>
        </row>
        <row r="647">
          <cell r="A647" t="str">
            <v>820-6010-10</v>
          </cell>
          <cell r="B647">
            <v>14705.02</v>
          </cell>
          <cell r="C647" t="str">
            <v>800-6610-10</v>
          </cell>
          <cell r="D647">
            <v>805</v>
          </cell>
          <cell r="E647" t="str">
            <v>810-6170-10</v>
          </cell>
          <cell r="F647">
            <v>2061.1</v>
          </cell>
          <cell r="G647" t="str">
            <v>800-6170-10</v>
          </cell>
          <cell r="H647">
            <v>713.66</v>
          </cell>
          <cell r="I647" t="str">
            <v>760-6590-10</v>
          </cell>
          <cell r="J647">
            <v>269.62</v>
          </cell>
          <cell r="K647" t="str">
            <v>760-6902-10</v>
          </cell>
          <cell r="L647">
            <v>-4879.83</v>
          </cell>
          <cell r="M647" t="str">
            <v>800-6010-10</v>
          </cell>
          <cell r="N647">
            <v>13961.53</v>
          </cell>
          <cell r="O647" t="str">
            <v>810-6901-10</v>
          </cell>
          <cell r="P647">
            <v>-34874.080000000002</v>
          </cell>
          <cell r="Q647" t="str">
            <v>760-6902-10</v>
          </cell>
          <cell r="R647">
            <v>-3386.02</v>
          </cell>
          <cell r="S647" t="str">
            <v>810-6040-10</v>
          </cell>
          <cell r="T647">
            <v>-238.87</v>
          </cell>
          <cell r="U647" t="str">
            <v>810-6450-10</v>
          </cell>
          <cell r="V647">
            <v>945</v>
          </cell>
          <cell r="W647" t="str">
            <v>740-6020-10</v>
          </cell>
          <cell r="X647">
            <v>8550.7199999999993</v>
          </cell>
        </row>
        <row r="648">
          <cell r="A648" t="str">
            <v>820-6030-10</v>
          </cell>
          <cell r="B648">
            <v>1414.6</v>
          </cell>
          <cell r="C648" t="str">
            <v>800-6700-10</v>
          </cell>
          <cell r="D648">
            <v>92.15</v>
          </cell>
          <cell r="E648" t="str">
            <v>810-6180-10</v>
          </cell>
          <cell r="F648">
            <v>640.71</v>
          </cell>
          <cell r="G648" t="str">
            <v>800-6180-10</v>
          </cell>
          <cell r="H648">
            <v>277.23</v>
          </cell>
          <cell r="I648" t="str">
            <v>760-6610-10</v>
          </cell>
          <cell r="J648">
            <v>250</v>
          </cell>
          <cell r="K648" t="str">
            <v>760-6903-10</v>
          </cell>
          <cell r="L648">
            <v>-7543.82</v>
          </cell>
          <cell r="M648" t="str">
            <v>800-6070-10</v>
          </cell>
          <cell r="N648">
            <v>846.15</v>
          </cell>
          <cell r="O648" t="str">
            <v>810-6902-10</v>
          </cell>
          <cell r="P648">
            <v>-3638.88</v>
          </cell>
          <cell r="Q648" t="str">
            <v>760-6903-10</v>
          </cell>
          <cell r="R648">
            <v>-7141.29</v>
          </cell>
          <cell r="S648" t="str">
            <v>810-6070-10</v>
          </cell>
          <cell r="T648">
            <v>260.69</v>
          </cell>
          <cell r="U648" t="str">
            <v>810-6463-10</v>
          </cell>
          <cell r="V648">
            <v>182.7</v>
          </cell>
          <cell r="W648" t="str">
            <v>740-6030-10</v>
          </cell>
          <cell r="X648">
            <v>4345.63</v>
          </cell>
        </row>
        <row r="649">
          <cell r="A649" t="str">
            <v>820-6070-10</v>
          </cell>
          <cell r="B649">
            <v>645.57000000000005</v>
          </cell>
          <cell r="C649" t="str">
            <v>810-4730-10</v>
          </cell>
          <cell r="D649">
            <v>-33825.730000000003</v>
          </cell>
          <cell r="E649" t="str">
            <v>810-6190-10</v>
          </cell>
          <cell r="F649">
            <v>331.89</v>
          </cell>
          <cell r="G649" t="str">
            <v>800-6190-10</v>
          </cell>
          <cell r="H649">
            <v>143.6</v>
          </cell>
          <cell r="I649" t="str">
            <v>760-6700-10</v>
          </cell>
          <cell r="J649">
            <v>87.3</v>
          </cell>
          <cell r="K649" t="str">
            <v>760-6904-10</v>
          </cell>
          <cell r="L649">
            <v>-4990.87</v>
          </cell>
          <cell r="M649" t="str">
            <v>800-6170-10</v>
          </cell>
          <cell r="N649">
            <v>771.03</v>
          </cell>
          <cell r="O649" t="str">
            <v>810-6903-10</v>
          </cell>
          <cell r="P649">
            <v>0</v>
          </cell>
          <cell r="Q649" t="str">
            <v>760-6904-10</v>
          </cell>
          <cell r="R649">
            <v>-1166.5999999999999</v>
          </cell>
          <cell r="S649" t="str">
            <v>810-6120-10</v>
          </cell>
          <cell r="T649">
            <v>842.42</v>
          </cell>
          <cell r="U649" t="str">
            <v>810-6500-10</v>
          </cell>
          <cell r="V649">
            <v>338.06</v>
          </cell>
          <cell r="W649" t="str">
            <v>740-6050-10</v>
          </cell>
          <cell r="X649">
            <v>20756.560000000001</v>
          </cell>
        </row>
        <row r="650">
          <cell r="A650" t="str">
            <v>820-6122-10</v>
          </cell>
          <cell r="B650">
            <v>337.82</v>
          </cell>
          <cell r="C650" t="str">
            <v>810-6010-10</v>
          </cell>
          <cell r="D650">
            <v>-2318.4</v>
          </cell>
          <cell r="E650" t="str">
            <v>810-6200-10</v>
          </cell>
          <cell r="F650">
            <v>1549.79</v>
          </cell>
          <cell r="G650" t="str">
            <v>800-6200-10</v>
          </cell>
          <cell r="H650">
            <v>674.39</v>
          </cell>
          <cell r="I650" t="str">
            <v>760-6900-10</v>
          </cell>
          <cell r="J650">
            <v>6176.12</v>
          </cell>
          <cell r="K650" t="str">
            <v>800-6010-10</v>
          </cell>
          <cell r="L650">
            <v>14945.95</v>
          </cell>
          <cell r="M650" t="str">
            <v>800-6180-10</v>
          </cell>
          <cell r="N650">
            <v>288.75</v>
          </cell>
          <cell r="O650" t="str">
            <v>820-6010-10</v>
          </cell>
          <cell r="P650">
            <v>21205.24</v>
          </cell>
          <cell r="Q650" t="str">
            <v>800-6010-10</v>
          </cell>
          <cell r="R650">
            <v>5500</v>
          </cell>
          <cell r="S650" t="str">
            <v>810-6122-10</v>
          </cell>
          <cell r="T650">
            <v>568.70000000000005</v>
          </cell>
          <cell r="U650" t="str">
            <v>810-6620-10</v>
          </cell>
          <cell r="V650">
            <v>105.26</v>
          </cell>
          <cell r="W650" t="str">
            <v>740-6070-10</v>
          </cell>
          <cell r="X650">
            <v>1375.2</v>
          </cell>
        </row>
        <row r="651">
          <cell r="A651" t="str">
            <v>820-6145-10</v>
          </cell>
          <cell r="B651">
            <v>192.56</v>
          </cell>
          <cell r="C651" t="str">
            <v>810-6020-10</v>
          </cell>
          <cell r="D651">
            <v>26467.3</v>
          </cell>
          <cell r="E651" t="str">
            <v>810-6210-10</v>
          </cell>
          <cell r="F651">
            <v>703.72</v>
          </cell>
          <cell r="G651" t="str">
            <v>800-6210-10</v>
          </cell>
          <cell r="H651">
            <v>319.88</v>
          </cell>
          <cell r="I651" t="str">
            <v>760-6901-10</v>
          </cell>
          <cell r="J651">
            <v>-12124.18</v>
          </cell>
          <cell r="K651" t="str">
            <v>800-6070-10</v>
          </cell>
          <cell r="L651">
            <v>-4797.21</v>
          </cell>
          <cell r="M651" t="str">
            <v>800-6190-10</v>
          </cell>
          <cell r="N651">
            <v>149.56</v>
          </cell>
          <cell r="O651" t="str">
            <v>820-6030-10</v>
          </cell>
          <cell r="P651">
            <v>493.31</v>
          </cell>
          <cell r="Q651" t="str">
            <v>800-6180-10</v>
          </cell>
          <cell r="R651">
            <v>107.25</v>
          </cell>
          <cell r="S651" t="str">
            <v>810-6170-10</v>
          </cell>
          <cell r="T651">
            <v>2756.24</v>
          </cell>
          <cell r="U651" t="str">
            <v>810-6650-10</v>
          </cell>
          <cell r="V651">
            <v>4.58</v>
          </cell>
          <cell r="W651" t="str">
            <v>740-6170-10</v>
          </cell>
          <cell r="X651">
            <v>501.93</v>
          </cell>
        </row>
        <row r="652">
          <cell r="A652" t="str">
            <v>820-6170-10</v>
          </cell>
          <cell r="B652">
            <v>1251.52</v>
          </cell>
          <cell r="C652" t="str">
            <v>810-6030-10</v>
          </cell>
          <cell r="D652">
            <v>1364.65</v>
          </cell>
          <cell r="E652" t="str">
            <v>810-6220-10</v>
          </cell>
          <cell r="F652">
            <v>1541</v>
          </cell>
          <cell r="G652" t="str">
            <v>800-6220-10</v>
          </cell>
          <cell r="H652">
            <v>423</v>
          </cell>
          <cell r="I652" t="str">
            <v>760-6902-10</v>
          </cell>
          <cell r="J652">
            <v>-6328.11</v>
          </cell>
          <cell r="K652" t="str">
            <v>800-6170-10</v>
          </cell>
          <cell r="L652">
            <v>733.33</v>
          </cell>
          <cell r="M652" t="str">
            <v>800-6200-10</v>
          </cell>
          <cell r="N652">
            <v>703.67</v>
          </cell>
          <cell r="O652" t="str">
            <v>820-6070-10</v>
          </cell>
          <cell r="P652">
            <v>3180.77</v>
          </cell>
          <cell r="Q652" t="str">
            <v>800-6190-10</v>
          </cell>
          <cell r="R652">
            <v>55.55</v>
          </cell>
          <cell r="S652" t="str">
            <v>810-6180-10</v>
          </cell>
          <cell r="T652">
            <v>757.31</v>
          </cell>
          <cell r="U652" t="str">
            <v>810-6700-10</v>
          </cell>
          <cell r="V652">
            <v>185.24</v>
          </cell>
          <cell r="W652" t="str">
            <v>740-6180-10</v>
          </cell>
          <cell r="X652">
            <v>324.55</v>
          </cell>
        </row>
        <row r="653">
          <cell r="A653" t="str">
            <v>820-6180-10</v>
          </cell>
          <cell r="B653">
            <v>328.49</v>
          </cell>
          <cell r="C653" t="str">
            <v>810-6070-10</v>
          </cell>
          <cell r="D653">
            <v>554.78</v>
          </cell>
          <cell r="E653" t="str">
            <v>810-6270-10</v>
          </cell>
          <cell r="F653">
            <v>330.38</v>
          </cell>
          <cell r="G653" t="str">
            <v>800-6310-10</v>
          </cell>
          <cell r="H653">
            <v>45.22</v>
          </cell>
          <cell r="I653" t="str">
            <v>760-6903-10</v>
          </cell>
          <cell r="J653">
            <v>-8000.1</v>
          </cell>
          <cell r="K653" t="str">
            <v>800-6180-10</v>
          </cell>
          <cell r="L653">
            <v>187.9</v>
          </cell>
          <cell r="M653" t="str">
            <v>800-6210-10</v>
          </cell>
          <cell r="N653">
            <v>332.55</v>
          </cell>
          <cell r="O653" t="str">
            <v>820-6170-10</v>
          </cell>
          <cell r="P653">
            <v>1936.51</v>
          </cell>
          <cell r="Q653" t="str">
            <v>800-6200-10</v>
          </cell>
          <cell r="R653">
            <v>19.739999999999998</v>
          </cell>
          <cell r="S653" t="str">
            <v>810-6190-10</v>
          </cell>
          <cell r="T653">
            <v>392.21</v>
          </cell>
          <cell r="U653" t="str">
            <v>810-6900-10</v>
          </cell>
          <cell r="V653">
            <v>37259.82</v>
          </cell>
          <cell r="W653" t="str">
            <v>740-6190-10</v>
          </cell>
          <cell r="X653">
            <v>76.5</v>
          </cell>
        </row>
        <row r="654">
          <cell r="A654" t="str">
            <v>820-6190-10</v>
          </cell>
          <cell r="B654">
            <v>170.14</v>
          </cell>
          <cell r="C654" t="str">
            <v>810-6120-10</v>
          </cell>
          <cell r="D654">
            <v>633.52</v>
          </cell>
          <cell r="E654" t="str">
            <v>810-6310-10</v>
          </cell>
          <cell r="F654">
            <v>220.56</v>
          </cell>
          <cell r="G654" t="str">
            <v>800-6342-10</v>
          </cell>
          <cell r="H654">
            <v>2385.04</v>
          </cell>
          <cell r="I654" t="str">
            <v>760-6904-10</v>
          </cell>
          <cell r="J654">
            <v>-5531.44</v>
          </cell>
          <cell r="K654" t="str">
            <v>800-6190-10</v>
          </cell>
          <cell r="L654">
            <v>102.84</v>
          </cell>
          <cell r="M654" t="str">
            <v>800-6220-10</v>
          </cell>
          <cell r="N654">
            <v>338</v>
          </cell>
          <cell r="O654" t="str">
            <v>820-6180-10</v>
          </cell>
          <cell r="P654">
            <v>514.04999999999995</v>
          </cell>
          <cell r="Q654" t="str">
            <v>800-6210-10</v>
          </cell>
          <cell r="R654">
            <v>-2.1800000000000002</v>
          </cell>
          <cell r="S654" t="str">
            <v>810-6200-10</v>
          </cell>
          <cell r="T654">
            <v>267.43</v>
          </cell>
          <cell r="U654" t="str">
            <v>810-6901-10</v>
          </cell>
          <cell r="V654">
            <v>-35625.64</v>
          </cell>
          <cell r="W654" t="str">
            <v>740-6200-10</v>
          </cell>
          <cell r="X654">
            <v>241.62</v>
          </cell>
        </row>
        <row r="655">
          <cell r="A655" t="str">
            <v>820-6200-10</v>
          </cell>
          <cell r="B655">
            <v>803.79</v>
          </cell>
          <cell r="C655" t="str">
            <v>810-6122-10</v>
          </cell>
          <cell r="D655">
            <v>261</v>
          </cell>
          <cell r="E655" t="str">
            <v>810-6342-10</v>
          </cell>
          <cell r="F655">
            <v>16958.900000000001</v>
          </cell>
          <cell r="G655" t="str">
            <v>800-6600-10</v>
          </cell>
          <cell r="H655">
            <v>461.47</v>
          </cell>
          <cell r="I655" t="str">
            <v>800-6010-10</v>
          </cell>
          <cell r="J655">
            <v>12985.31</v>
          </cell>
          <cell r="K655" t="str">
            <v>800-6200-10</v>
          </cell>
          <cell r="L655">
            <v>428.74</v>
          </cell>
          <cell r="M655" t="str">
            <v>800-6342-10</v>
          </cell>
          <cell r="N655">
            <v>2385.04</v>
          </cell>
          <cell r="O655" t="str">
            <v>820-6190-10</v>
          </cell>
          <cell r="P655">
            <v>266.24</v>
          </cell>
          <cell r="Q655" t="str">
            <v>800-6220-10</v>
          </cell>
          <cell r="R655">
            <v>393</v>
          </cell>
          <cell r="S655" t="str">
            <v>810-6210-10</v>
          </cell>
          <cell r="T655">
            <v>42.63</v>
          </cell>
          <cell r="U655" t="str">
            <v>810-6902-10</v>
          </cell>
          <cell r="V655">
            <v>0</v>
          </cell>
          <cell r="W655" t="str">
            <v>740-6210-10</v>
          </cell>
          <cell r="X655">
            <v>120.91</v>
          </cell>
        </row>
        <row r="656">
          <cell r="A656" t="str">
            <v>820-6210-10</v>
          </cell>
          <cell r="B656">
            <v>360.79</v>
          </cell>
          <cell r="C656" t="str">
            <v>810-6170-10</v>
          </cell>
          <cell r="D656">
            <v>1786.13</v>
          </cell>
          <cell r="E656" t="str">
            <v>810-6450-10</v>
          </cell>
          <cell r="F656">
            <v>11369.55</v>
          </cell>
          <cell r="G656" t="str">
            <v>800-6700-10</v>
          </cell>
          <cell r="H656">
            <v>101.92</v>
          </cell>
          <cell r="I656" t="str">
            <v>800-6070-10</v>
          </cell>
          <cell r="J656">
            <v>13438.75</v>
          </cell>
          <cell r="K656" t="str">
            <v>800-6210-10</v>
          </cell>
          <cell r="L656">
            <v>216.27</v>
          </cell>
          <cell r="M656" t="str">
            <v>800-6700-10</v>
          </cell>
          <cell r="N656">
            <v>84.62</v>
          </cell>
          <cell r="O656" t="str">
            <v>820-6200-10</v>
          </cell>
          <cell r="P656">
            <v>362.3</v>
          </cell>
          <cell r="Q656" t="str">
            <v>800-6342-10</v>
          </cell>
          <cell r="R656">
            <v>2385.04</v>
          </cell>
          <cell r="S656" t="str">
            <v>810-6220-10</v>
          </cell>
          <cell r="T656">
            <v>1175</v>
          </cell>
          <cell r="U656" t="str">
            <v>810-6903-10</v>
          </cell>
          <cell r="V656">
            <v>0</v>
          </cell>
          <cell r="W656" t="str">
            <v>740-6220-10</v>
          </cell>
          <cell r="X656">
            <v>512</v>
          </cell>
        </row>
        <row r="657">
          <cell r="A657" t="str">
            <v>820-6220-10</v>
          </cell>
          <cell r="B657">
            <v>855</v>
          </cell>
          <cell r="C657" t="str">
            <v>810-6180-10</v>
          </cell>
          <cell r="D657">
            <v>544.36</v>
          </cell>
          <cell r="E657" t="str">
            <v>810-6463-10</v>
          </cell>
          <cell r="F657">
            <v>1173.31</v>
          </cell>
          <cell r="G657" t="str">
            <v>810-4730-10</v>
          </cell>
          <cell r="H657">
            <v>-27432.86</v>
          </cell>
          <cell r="I657" t="str">
            <v>800-6170-10</v>
          </cell>
          <cell r="J657">
            <v>979.33</v>
          </cell>
          <cell r="K657" t="str">
            <v>800-6220-10</v>
          </cell>
          <cell r="L657">
            <v>614</v>
          </cell>
          <cell r="M657" t="str">
            <v>810-4730-10</v>
          </cell>
          <cell r="N657">
            <v>-43100.79</v>
          </cell>
          <cell r="O657" t="str">
            <v>820-6210-10</v>
          </cell>
          <cell r="P657">
            <v>163.09</v>
          </cell>
          <cell r="Q657" t="str">
            <v>800-6700-10</v>
          </cell>
          <cell r="R657">
            <v>97.17</v>
          </cell>
          <cell r="S657" t="str">
            <v>810-6270-10</v>
          </cell>
          <cell r="T657">
            <v>171.68</v>
          </cell>
          <cell r="U657" t="str">
            <v>820-6010-10</v>
          </cell>
          <cell r="V657">
            <v>23135.58</v>
          </cell>
          <cell r="W657" t="str">
            <v>740-6240-10</v>
          </cell>
          <cell r="X657">
            <v>181</v>
          </cell>
        </row>
        <row r="658">
          <cell r="A658" t="str">
            <v>830-6010-10</v>
          </cell>
          <cell r="B658">
            <v>10314.33</v>
          </cell>
          <cell r="C658" t="str">
            <v>810-6190-10</v>
          </cell>
          <cell r="D658">
            <v>281.99</v>
          </cell>
          <cell r="E658" t="str">
            <v>810-6540-10</v>
          </cell>
          <cell r="F658">
            <v>8590</v>
          </cell>
          <cell r="G658" t="str">
            <v>810-6020-10</v>
          </cell>
          <cell r="H658">
            <v>29074.92</v>
          </cell>
          <cell r="I658" t="str">
            <v>800-6180-10</v>
          </cell>
          <cell r="J658">
            <v>515.27</v>
          </cell>
          <cell r="K658" t="str">
            <v>800-6342-10</v>
          </cell>
          <cell r="L658">
            <v>2385.04</v>
          </cell>
          <cell r="M658" t="str">
            <v>810-6020-10</v>
          </cell>
          <cell r="N658">
            <v>-14385.95</v>
          </cell>
          <cell r="O658" t="str">
            <v>820-6220-10</v>
          </cell>
          <cell r="P658">
            <v>1217</v>
          </cell>
          <cell r="Q658" t="str">
            <v>810-4730-10</v>
          </cell>
          <cell r="R658">
            <v>-146651.15</v>
          </cell>
          <cell r="S658" t="str">
            <v>810-6310-10</v>
          </cell>
          <cell r="T658">
            <v>267.95</v>
          </cell>
          <cell r="U658" t="str">
            <v>820-6030-10</v>
          </cell>
          <cell r="V658">
            <v>0</v>
          </cell>
          <cell r="W658" t="str">
            <v>740-6270-10</v>
          </cell>
          <cell r="X658">
            <v>786.95</v>
          </cell>
        </row>
        <row r="659">
          <cell r="A659" t="str">
            <v>830-6030-10</v>
          </cell>
          <cell r="B659">
            <v>1414.53</v>
          </cell>
          <cell r="C659" t="str">
            <v>810-6200-10</v>
          </cell>
          <cell r="D659">
            <v>1315.21</v>
          </cell>
          <cell r="E659" t="str">
            <v>810-6580-10</v>
          </cell>
          <cell r="F659">
            <v>15356.7</v>
          </cell>
          <cell r="G659" t="str">
            <v>810-6030-10</v>
          </cell>
          <cell r="H659">
            <v>2784.74</v>
          </cell>
          <cell r="I659" t="str">
            <v>800-6190-10</v>
          </cell>
          <cell r="J659">
            <v>266.89</v>
          </cell>
          <cell r="K659" t="str">
            <v>800-6620-10</v>
          </cell>
          <cell r="L659">
            <v>53.62</v>
          </cell>
          <cell r="M659" t="str">
            <v>810-6030-10</v>
          </cell>
          <cell r="N659">
            <v>3747.74</v>
          </cell>
          <cell r="O659" t="str">
            <v>820-6600-10</v>
          </cell>
          <cell r="P659">
            <v>17.61</v>
          </cell>
          <cell r="Q659" t="str">
            <v>810-6020-10</v>
          </cell>
          <cell r="R659">
            <v>20932.89</v>
          </cell>
          <cell r="S659" t="str">
            <v>810-6342-10</v>
          </cell>
          <cell r="T659">
            <v>384.3</v>
          </cell>
          <cell r="U659" t="str">
            <v>820-6070-10</v>
          </cell>
          <cell r="V659">
            <v>686.77</v>
          </cell>
          <cell r="W659" t="str">
            <v>740-6290-10</v>
          </cell>
          <cell r="X659">
            <v>3309.96</v>
          </cell>
        </row>
        <row r="660">
          <cell r="A660" t="str">
            <v>830-6122-10</v>
          </cell>
          <cell r="B660">
            <v>337.8</v>
          </cell>
          <cell r="C660" t="str">
            <v>810-6210-10</v>
          </cell>
          <cell r="D660">
            <v>597.9</v>
          </cell>
          <cell r="E660" t="str">
            <v>810-6600-10</v>
          </cell>
          <cell r="F660">
            <v>12.77</v>
          </cell>
          <cell r="G660" t="str">
            <v>810-6070-10</v>
          </cell>
          <cell r="H660">
            <v>1375.41</v>
          </cell>
          <cell r="I660" t="str">
            <v>800-6200-10</v>
          </cell>
          <cell r="J660">
            <v>960.84</v>
          </cell>
          <cell r="K660" t="str">
            <v>800-6700-10</v>
          </cell>
          <cell r="L660">
            <v>95.43</v>
          </cell>
          <cell r="M660" t="str">
            <v>810-6040-10</v>
          </cell>
          <cell r="N660">
            <v>5270.63</v>
          </cell>
          <cell r="O660" t="str">
            <v>820-6700-10</v>
          </cell>
          <cell r="P660">
            <v>224.65</v>
          </cell>
          <cell r="Q660" t="str">
            <v>810-6030-10</v>
          </cell>
          <cell r="R660">
            <v>1310.27</v>
          </cell>
          <cell r="S660" t="str">
            <v>810-6450-10</v>
          </cell>
          <cell r="T660">
            <v>-605.45000000000005</v>
          </cell>
          <cell r="U660" t="str">
            <v>820-6120-10</v>
          </cell>
          <cell r="V660">
            <v>338.46</v>
          </cell>
          <cell r="W660" t="str">
            <v>740-6330-10</v>
          </cell>
          <cell r="X660">
            <v>40</v>
          </cell>
        </row>
        <row r="661">
          <cell r="A661" t="str">
            <v>830-6145-10</v>
          </cell>
          <cell r="B661">
            <v>192.56</v>
          </cell>
          <cell r="C661" t="str">
            <v>810-6220-10</v>
          </cell>
          <cell r="D661">
            <v>569</v>
          </cell>
          <cell r="E661" t="str">
            <v>810-6700-10</v>
          </cell>
          <cell r="F661">
            <v>207.91</v>
          </cell>
          <cell r="G661" t="str">
            <v>810-6120-10</v>
          </cell>
          <cell r="H661">
            <v>277.39</v>
          </cell>
          <cell r="I661" t="str">
            <v>800-6210-10</v>
          </cell>
          <cell r="J661">
            <v>379.31</v>
          </cell>
          <cell r="K661" t="str">
            <v>800-6740-10</v>
          </cell>
          <cell r="L661">
            <v>2435.6799999999998</v>
          </cell>
          <cell r="M661" t="str">
            <v>810-6070-10</v>
          </cell>
          <cell r="N661">
            <v>3420.67</v>
          </cell>
          <cell r="O661" t="str">
            <v>820-6901-10</v>
          </cell>
          <cell r="P661">
            <v>-11356.58</v>
          </cell>
          <cell r="Q661" t="str">
            <v>810-6040-10</v>
          </cell>
          <cell r="R661">
            <v>834.83</v>
          </cell>
          <cell r="S661" t="str">
            <v>810-6463-10</v>
          </cell>
          <cell r="T661">
            <v>182.7</v>
          </cell>
          <cell r="U661" t="str">
            <v>820-6170-10</v>
          </cell>
          <cell r="V661">
            <v>1935.68</v>
          </cell>
          <cell r="W661" t="str">
            <v>740-6463-10</v>
          </cell>
          <cell r="X661">
            <v>706.84</v>
          </cell>
        </row>
        <row r="662">
          <cell r="A662" t="str">
            <v>830-6170-10</v>
          </cell>
          <cell r="B662">
            <v>894.53</v>
          </cell>
          <cell r="C662" t="str">
            <v>810-6240-10</v>
          </cell>
          <cell r="D662">
            <v>771.83</v>
          </cell>
          <cell r="E662" t="str">
            <v>810-6900-10</v>
          </cell>
          <cell r="F662">
            <v>36248.44</v>
          </cell>
          <cell r="G662" t="str">
            <v>810-6160-10</v>
          </cell>
          <cell r="H662">
            <v>-3725.47</v>
          </cell>
          <cell r="I662" t="str">
            <v>800-6220-10</v>
          </cell>
          <cell r="J662">
            <v>504</v>
          </cell>
          <cell r="K662" t="str">
            <v>810-4730-10</v>
          </cell>
          <cell r="L662">
            <v>-58948.58</v>
          </cell>
          <cell r="M662" t="str">
            <v>810-6120-10</v>
          </cell>
          <cell r="N662">
            <v>199.34</v>
          </cell>
          <cell r="O662" t="str">
            <v>830-6010-10</v>
          </cell>
          <cell r="P662">
            <v>8790.75</v>
          </cell>
          <cell r="Q662" t="str">
            <v>810-6070-10</v>
          </cell>
          <cell r="R662">
            <v>1822.52</v>
          </cell>
          <cell r="S662" t="str">
            <v>810-6490-10</v>
          </cell>
          <cell r="T662">
            <v>454</v>
          </cell>
          <cell r="U662" t="str">
            <v>820-6180-10</v>
          </cell>
          <cell r="V662">
            <v>471.17</v>
          </cell>
          <cell r="W662" t="str">
            <v>740-6900-10</v>
          </cell>
          <cell r="X662">
            <v>10534.9</v>
          </cell>
        </row>
        <row r="663">
          <cell r="A663" t="str">
            <v>830-6180-10</v>
          </cell>
          <cell r="B663">
            <v>227.63</v>
          </cell>
          <cell r="C663" t="str">
            <v>810-6250-10</v>
          </cell>
          <cell r="D663">
            <v>12.69</v>
          </cell>
          <cell r="E663" t="str">
            <v>810-6901-10</v>
          </cell>
          <cell r="F663">
            <v>57517.41</v>
          </cell>
          <cell r="G663" t="str">
            <v>810-6170-10</v>
          </cell>
          <cell r="H663">
            <v>2208.64</v>
          </cell>
          <cell r="I663" t="str">
            <v>800-6342-10</v>
          </cell>
          <cell r="J663">
            <v>2385.04</v>
          </cell>
          <cell r="K663" t="str">
            <v>810-6020-10</v>
          </cell>
          <cell r="L663">
            <v>28727.01</v>
          </cell>
          <cell r="M663" t="str">
            <v>810-6160-10</v>
          </cell>
          <cell r="N663">
            <v>-3801.5</v>
          </cell>
          <cell r="O663" t="str">
            <v>830-6030-10</v>
          </cell>
          <cell r="P663">
            <v>493.25</v>
          </cell>
          <cell r="Q663" t="str">
            <v>810-6120-10</v>
          </cell>
          <cell r="R663">
            <v>1732.47</v>
          </cell>
          <cell r="S663" t="str">
            <v>810-6500-10</v>
          </cell>
          <cell r="T663">
            <v>389.56</v>
          </cell>
          <cell r="U663" t="str">
            <v>820-6190-10</v>
          </cell>
          <cell r="V663">
            <v>79.64</v>
          </cell>
          <cell r="W663" t="str">
            <v>740-6905-10</v>
          </cell>
          <cell r="X663">
            <v>-402</v>
          </cell>
        </row>
        <row r="664">
          <cell r="A664" t="str">
            <v>830-6190-10</v>
          </cell>
          <cell r="B664">
            <v>117.9</v>
          </cell>
          <cell r="C664" t="str">
            <v>810-6270-10</v>
          </cell>
          <cell r="D664">
            <v>247.57</v>
          </cell>
          <cell r="E664" t="str">
            <v>820-6010-10</v>
          </cell>
          <cell r="F664">
            <v>14730.77</v>
          </cell>
          <cell r="G664" t="str">
            <v>810-6180-10</v>
          </cell>
          <cell r="H664">
            <v>625.98</v>
          </cell>
          <cell r="I664" t="str">
            <v>800-6600-10</v>
          </cell>
          <cell r="J664">
            <v>23.44</v>
          </cell>
          <cell r="K664" t="str">
            <v>810-6030-10</v>
          </cell>
          <cell r="L664">
            <v>2137.33</v>
          </cell>
          <cell r="M664" t="str">
            <v>810-6170-10</v>
          </cell>
          <cell r="N664">
            <v>2324.39</v>
          </cell>
          <cell r="O664" t="str">
            <v>830-6170-10</v>
          </cell>
          <cell r="P664">
            <v>943.14</v>
          </cell>
          <cell r="Q664" t="str">
            <v>810-6122-10</v>
          </cell>
          <cell r="R664">
            <v>555.12</v>
          </cell>
          <cell r="S664" t="str">
            <v>810-6550-10</v>
          </cell>
          <cell r="T664">
            <v>194.78</v>
          </cell>
          <cell r="U664" t="str">
            <v>820-6200-10</v>
          </cell>
          <cell r="V664">
            <v>120.27</v>
          </cell>
          <cell r="W664" t="str">
            <v>760-6020-10</v>
          </cell>
          <cell r="X664">
            <v>10692.49</v>
          </cell>
        </row>
        <row r="665">
          <cell r="A665" t="str">
            <v>830-6200-10</v>
          </cell>
          <cell r="B665">
            <v>557.45000000000005</v>
          </cell>
          <cell r="C665" t="str">
            <v>810-6290-10</v>
          </cell>
          <cell r="D665">
            <v>1009.91</v>
          </cell>
          <cell r="E665" t="str">
            <v>820-6030-10</v>
          </cell>
          <cell r="F665">
            <v>306.02999999999997</v>
          </cell>
          <cell r="G665" t="str">
            <v>810-6190-10</v>
          </cell>
          <cell r="H665">
            <v>324.27</v>
          </cell>
          <cell r="I665" t="str">
            <v>800-6700-10</v>
          </cell>
          <cell r="J665">
            <v>184.45</v>
          </cell>
          <cell r="K665" t="str">
            <v>810-6040-10</v>
          </cell>
          <cell r="L665">
            <v>2754.46</v>
          </cell>
          <cell r="M665" t="str">
            <v>810-6180-10</v>
          </cell>
          <cell r="N665">
            <v>776.91</v>
          </cell>
          <cell r="O665" t="str">
            <v>830-6180-10</v>
          </cell>
          <cell r="P665">
            <v>205.97</v>
          </cell>
          <cell r="Q665" t="str">
            <v>810-6160-10</v>
          </cell>
          <cell r="R665">
            <v>-952.45</v>
          </cell>
          <cell r="S665" t="str">
            <v>810-6700-10</v>
          </cell>
          <cell r="T665">
            <v>251.94</v>
          </cell>
          <cell r="U665" t="str">
            <v>820-6210-10</v>
          </cell>
          <cell r="V665">
            <v>-1.42</v>
          </cell>
          <cell r="W665" t="str">
            <v>760-6030-10</v>
          </cell>
          <cell r="X665">
            <v>5405.01</v>
          </cell>
        </row>
        <row r="666">
          <cell r="A666" t="str">
            <v>830-6210-10</v>
          </cell>
          <cell r="B666">
            <v>250</v>
          </cell>
          <cell r="C666" t="str">
            <v>810-6310-10</v>
          </cell>
          <cell r="D666">
            <v>159.13</v>
          </cell>
          <cell r="E666" t="str">
            <v>820-6070-10</v>
          </cell>
          <cell r="F666">
            <v>9330.2800000000007</v>
          </cell>
          <cell r="G666" t="str">
            <v>810-6200-10</v>
          </cell>
          <cell r="H666">
            <v>1515.73</v>
          </cell>
          <cell r="I666" t="str">
            <v>810-4730-10</v>
          </cell>
          <cell r="J666">
            <v>-28371.88</v>
          </cell>
          <cell r="K666" t="str">
            <v>810-6070-10</v>
          </cell>
          <cell r="L666">
            <v>771.74</v>
          </cell>
          <cell r="M666" t="str">
            <v>810-6190-10</v>
          </cell>
          <cell r="N666">
            <v>402.43</v>
          </cell>
          <cell r="O666" t="str">
            <v>830-6190-10</v>
          </cell>
          <cell r="P666">
            <v>106.68</v>
          </cell>
          <cell r="Q666" t="str">
            <v>810-6170-10</v>
          </cell>
          <cell r="R666">
            <v>2332.6999999999998</v>
          </cell>
          <cell r="S666" t="str">
            <v>810-6900-10</v>
          </cell>
          <cell r="T666">
            <v>33082.94</v>
          </cell>
          <cell r="U666" t="str">
            <v>820-6220-10</v>
          </cell>
          <cell r="V666">
            <v>1708</v>
          </cell>
          <cell r="W666" t="str">
            <v>760-6070-10</v>
          </cell>
          <cell r="X666">
            <v>1701.72</v>
          </cell>
        </row>
        <row r="667">
          <cell r="A667" t="str">
            <v>830-6220-10</v>
          </cell>
          <cell r="B667">
            <v>857</v>
          </cell>
          <cell r="C667" t="str">
            <v>810-6342-10</v>
          </cell>
          <cell r="D667">
            <v>1776.45</v>
          </cell>
          <cell r="E667" t="str">
            <v>820-6120-10</v>
          </cell>
          <cell r="F667">
            <v>886.74</v>
          </cell>
          <cell r="G667" t="str">
            <v>810-6210-10</v>
          </cell>
          <cell r="H667">
            <v>687.55</v>
          </cell>
          <cell r="I667" t="str">
            <v>810-6020-10</v>
          </cell>
          <cell r="J667">
            <v>26601.71</v>
          </cell>
          <cell r="K667" t="str">
            <v>810-6120-10</v>
          </cell>
          <cell r="L667">
            <v>735.67</v>
          </cell>
          <cell r="M667" t="str">
            <v>810-6200-10</v>
          </cell>
          <cell r="N667">
            <v>1199.5899999999999</v>
          </cell>
          <cell r="O667" t="str">
            <v>830-6220-10</v>
          </cell>
          <cell r="P667">
            <v>1221</v>
          </cell>
          <cell r="Q667" t="str">
            <v>810-6180-10</v>
          </cell>
          <cell r="R667">
            <v>639.46</v>
          </cell>
          <cell r="S667" t="str">
            <v>810-6901-10</v>
          </cell>
          <cell r="T667">
            <v>-31638.52</v>
          </cell>
          <cell r="U667" t="str">
            <v>820-6490-10</v>
          </cell>
          <cell r="V667">
            <v>403</v>
          </cell>
          <cell r="W667" t="str">
            <v>760-6170-10</v>
          </cell>
          <cell r="X667">
            <v>1158.0999999999999</v>
          </cell>
        </row>
        <row r="668">
          <cell r="A668" t="str">
            <v>999-4000-10</v>
          </cell>
          <cell r="B668">
            <v>49251989</v>
          </cell>
          <cell r="C668" t="str">
            <v>810-6463-10</v>
          </cell>
          <cell r="D668">
            <v>182.7</v>
          </cell>
          <cell r="E668" t="str">
            <v>820-6170-10</v>
          </cell>
          <cell r="F668">
            <v>1461.84</v>
          </cell>
          <cell r="G668" t="str">
            <v>810-6220-10</v>
          </cell>
          <cell r="H668">
            <v>1268</v>
          </cell>
          <cell r="I668" t="str">
            <v>810-6030-10</v>
          </cell>
          <cell r="J668">
            <v>478.31</v>
          </cell>
          <cell r="K668" t="str">
            <v>810-6122-10</v>
          </cell>
          <cell r="L668">
            <v>110.96</v>
          </cell>
          <cell r="M668" t="str">
            <v>810-6210-10</v>
          </cell>
          <cell r="N668">
            <v>385.23</v>
          </cell>
          <cell r="O668" t="str">
            <v>830-6700-10</v>
          </cell>
          <cell r="P668">
            <v>158.63</v>
          </cell>
          <cell r="Q668" t="str">
            <v>810-6190-10</v>
          </cell>
          <cell r="R668">
            <v>331.23</v>
          </cell>
          <cell r="S668" t="str">
            <v>810-6902-10</v>
          </cell>
          <cell r="T668">
            <v>0</v>
          </cell>
          <cell r="U668" t="str">
            <v>820-6500-10</v>
          </cell>
          <cell r="V668">
            <v>103</v>
          </cell>
          <cell r="W668" t="str">
            <v>760-6180-10</v>
          </cell>
          <cell r="X668">
            <v>381.68</v>
          </cell>
        </row>
        <row r="669">
          <cell r="A669" t="str">
            <v>999-4010-10</v>
          </cell>
          <cell r="B669">
            <v>12082380</v>
          </cell>
          <cell r="C669" t="str">
            <v>810-6700-10</v>
          </cell>
          <cell r="D669">
            <v>259.49</v>
          </cell>
          <cell r="E669" t="str">
            <v>820-6180-10</v>
          </cell>
          <cell r="F669">
            <v>491.31</v>
          </cell>
          <cell r="G669" t="str">
            <v>810-6270-10</v>
          </cell>
          <cell r="H669">
            <v>257.14999999999998</v>
          </cell>
          <cell r="I669" t="str">
            <v>810-6040-10</v>
          </cell>
          <cell r="J669">
            <v>2024.18</v>
          </cell>
          <cell r="K669" t="str">
            <v>810-6160-10</v>
          </cell>
          <cell r="L669">
            <v>-1520.6</v>
          </cell>
          <cell r="M669" t="str">
            <v>810-6220-10</v>
          </cell>
          <cell r="N669">
            <v>1014</v>
          </cell>
          <cell r="O669" t="str">
            <v>999-4000-10</v>
          </cell>
          <cell r="P669">
            <v>47010122</v>
          </cell>
          <cell r="Q669" t="str">
            <v>810-6200-10</v>
          </cell>
          <cell r="R669">
            <v>275.72000000000003</v>
          </cell>
          <cell r="S669" t="str">
            <v>810-6903-10</v>
          </cell>
          <cell r="T669">
            <v>0</v>
          </cell>
          <cell r="U669" t="str">
            <v>820-6530-10</v>
          </cell>
          <cell r="V669">
            <v>14230.25</v>
          </cell>
          <cell r="W669" t="str">
            <v>760-6190-10</v>
          </cell>
          <cell r="X669">
            <v>89.22</v>
          </cell>
        </row>
        <row r="670">
          <cell r="A670" t="str">
            <v>999-4015-10</v>
          </cell>
          <cell r="B670">
            <v>18586495</v>
          </cell>
          <cell r="C670" t="str">
            <v>810-6900-10</v>
          </cell>
          <cell r="D670">
            <v>29959.59</v>
          </cell>
          <cell r="E670" t="str">
            <v>820-6190-10</v>
          </cell>
          <cell r="F670">
            <v>254.45</v>
          </cell>
          <cell r="G670" t="str">
            <v>810-6290-10</v>
          </cell>
          <cell r="H670">
            <v>59.88</v>
          </cell>
          <cell r="I670" t="str">
            <v>810-6070-10</v>
          </cell>
          <cell r="J670">
            <v>754.99</v>
          </cell>
          <cell r="K670" t="str">
            <v>810-6170-10</v>
          </cell>
          <cell r="L670">
            <v>2325.19</v>
          </cell>
          <cell r="M670" t="str">
            <v>810-6225-10</v>
          </cell>
          <cell r="N670">
            <v>12.69</v>
          </cell>
          <cell r="O670" t="str">
            <v>999-4010-10</v>
          </cell>
          <cell r="P670">
            <v>11798448</v>
          </cell>
          <cell r="Q670" t="str">
            <v>810-6210-10</v>
          </cell>
          <cell r="R670">
            <v>129.69999999999999</v>
          </cell>
          <cell r="S670" t="str">
            <v>820-6010-10</v>
          </cell>
          <cell r="T670">
            <v>19545.89</v>
          </cell>
          <cell r="U670" t="str">
            <v>820-6590-10</v>
          </cell>
          <cell r="V670">
            <v>217.08</v>
          </cell>
          <cell r="W670" t="str">
            <v>760-6200-10</v>
          </cell>
          <cell r="X670">
            <v>415.45</v>
          </cell>
        </row>
        <row r="671">
          <cell r="A671" t="str">
            <v>999-4020-10</v>
          </cell>
          <cell r="B671">
            <v>20166151</v>
          </cell>
          <cell r="C671" t="str">
            <v>810-6901-10</v>
          </cell>
          <cell r="D671">
            <v>-31747.17</v>
          </cell>
          <cell r="E671" t="str">
            <v>820-6200-10</v>
          </cell>
          <cell r="F671">
            <v>1202.8399999999999</v>
          </cell>
          <cell r="G671" t="str">
            <v>810-6310-10</v>
          </cell>
          <cell r="H671">
            <v>312.8</v>
          </cell>
          <cell r="I671" t="str">
            <v>810-6120-10</v>
          </cell>
          <cell r="J671">
            <v>1099.1099999999999</v>
          </cell>
          <cell r="K671" t="str">
            <v>810-6180-10</v>
          </cell>
          <cell r="L671">
            <v>673.1</v>
          </cell>
          <cell r="M671" t="str">
            <v>810-6270-10</v>
          </cell>
          <cell r="N671">
            <v>307.39</v>
          </cell>
          <cell r="O671" t="str">
            <v>999-4015-10</v>
          </cell>
          <cell r="P671">
            <v>14294807</v>
          </cell>
          <cell r="Q671" t="str">
            <v>810-6220-10</v>
          </cell>
          <cell r="R671">
            <v>1179</v>
          </cell>
          <cell r="S671" t="str">
            <v>820-6030-10</v>
          </cell>
          <cell r="T671">
            <v>232.96</v>
          </cell>
          <cell r="U671" t="str">
            <v>820-6600-10</v>
          </cell>
          <cell r="V671">
            <v>1805.42</v>
          </cell>
          <cell r="W671" t="str">
            <v>760-6210-10</v>
          </cell>
          <cell r="X671">
            <v>192.43</v>
          </cell>
        </row>
        <row r="672">
          <cell r="A672" t="str">
            <v>999-4100-10</v>
          </cell>
          <cell r="B672">
            <v>7259277</v>
          </cell>
          <cell r="C672" t="str">
            <v>820-6010-10</v>
          </cell>
          <cell r="D672">
            <v>13630.79</v>
          </cell>
          <cell r="E672" t="str">
            <v>820-6210-10</v>
          </cell>
          <cell r="F672">
            <v>539.58000000000004</v>
          </cell>
          <cell r="G672" t="str">
            <v>810-6342-10</v>
          </cell>
          <cell r="H672">
            <v>1776.45</v>
          </cell>
          <cell r="I672" t="str">
            <v>810-6122-10</v>
          </cell>
          <cell r="J672">
            <v>443.82</v>
          </cell>
          <cell r="K672" t="str">
            <v>810-6190-10</v>
          </cell>
          <cell r="L672">
            <v>348.67</v>
          </cell>
          <cell r="M672" t="str">
            <v>810-6342-10</v>
          </cell>
          <cell r="N672">
            <v>431.4</v>
          </cell>
          <cell r="O672" t="str">
            <v>999-4020-10</v>
          </cell>
          <cell r="P672">
            <v>17069880</v>
          </cell>
          <cell r="Q672" t="str">
            <v>810-6270-10</v>
          </cell>
          <cell r="R672">
            <v>69.67</v>
          </cell>
          <cell r="S672" t="str">
            <v>820-6070-10</v>
          </cell>
          <cell r="T672">
            <v>5296.14</v>
          </cell>
          <cell r="U672" t="str">
            <v>820-6620-10</v>
          </cell>
          <cell r="V672">
            <v>13.92</v>
          </cell>
          <cell r="W672" t="str">
            <v>760-6220-10</v>
          </cell>
          <cell r="X672">
            <v>528</v>
          </cell>
        </row>
        <row r="673">
          <cell r="A673" t="str">
            <v>999-4200-10</v>
          </cell>
          <cell r="B673">
            <v>2372405</v>
          </cell>
          <cell r="C673" t="str">
            <v>820-6030-10</v>
          </cell>
          <cell r="D673">
            <v>1140.1199999999999</v>
          </cell>
          <cell r="E673" t="str">
            <v>820-6220-10</v>
          </cell>
          <cell r="F673">
            <v>1474</v>
          </cell>
          <cell r="G673" t="str">
            <v>810-6450-10</v>
          </cell>
          <cell r="H673">
            <v>1920</v>
          </cell>
          <cell r="I673" t="str">
            <v>810-6170-10</v>
          </cell>
          <cell r="J673">
            <v>2217.2600000000002</v>
          </cell>
          <cell r="K673" t="str">
            <v>810-6200-10</v>
          </cell>
          <cell r="L673">
            <v>1620.75</v>
          </cell>
          <cell r="M673" t="str">
            <v>810-6450-10</v>
          </cell>
          <cell r="N673">
            <v>945</v>
          </cell>
          <cell r="O673" t="str">
            <v>999-4100-10</v>
          </cell>
          <cell r="P673">
            <v>7708704</v>
          </cell>
          <cell r="Q673" t="str">
            <v>810-6310-10</v>
          </cell>
          <cell r="R673">
            <v>798.51</v>
          </cell>
          <cell r="S673" t="str">
            <v>820-6120-10</v>
          </cell>
          <cell r="T673">
            <v>-73.08</v>
          </cell>
          <cell r="U673" t="str">
            <v>820-6700-10</v>
          </cell>
          <cell r="V673">
            <v>246.41</v>
          </cell>
          <cell r="W673" t="str">
            <v>760-6260-10</v>
          </cell>
          <cell r="X673">
            <v>157.5</v>
          </cell>
        </row>
        <row r="674">
          <cell r="A674" t="str">
            <v>999-4300-10</v>
          </cell>
          <cell r="B674">
            <v>1146621</v>
          </cell>
          <cell r="C674" t="str">
            <v>820-6070-10</v>
          </cell>
          <cell r="D674">
            <v>2533.56</v>
          </cell>
          <cell r="E674" t="str">
            <v>820-6700-10</v>
          </cell>
          <cell r="F674">
            <v>191.39</v>
          </cell>
          <cell r="G674" t="str">
            <v>810-6463-10</v>
          </cell>
          <cell r="H674">
            <v>182.7</v>
          </cell>
          <cell r="I674" t="str">
            <v>810-6180-10</v>
          </cell>
          <cell r="J674">
            <v>622.89</v>
          </cell>
          <cell r="K674" t="str">
            <v>810-6210-10</v>
          </cell>
          <cell r="L674">
            <v>747.06</v>
          </cell>
          <cell r="M674" t="str">
            <v>810-6463-10</v>
          </cell>
          <cell r="N674">
            <v>182.7</v>
          </cell>
          <cell r="O674" t="str">
            <v>999-4200-10</v>
          </cell>
          <cell r="P674">
            <v>3265025</v>
          </cell>
          <cell r="Q674" t="str">
            <v>810-6330-10</v>
          </cell>
          <cell r="R674">
            <v>180</v>
          </cell>
          <cell r="S674" t="str">
            <v>820-6122-10</v>
          </cell>
          <cell r="T674">
            <v>-73.08</v>
          </cell>
          <cell r="U674" t="str">
            <v>820-6901-10</v>
          </cell>
          <cell r="V674">
            <v>-91.35</v>
          </cell>
          <cell r="W674" t="str">
            <v>760-6450-10</v>
          </cell>
          <cell r="X674">
            <v>110</v>
          </cell>
        </row>
        <row r="675">
          <cell r="A675" t="str">
            <v>999-4400-10</v>
          </cell>
          <cell r="B675">
            <v>250540</v>
          </cell>
          <cell r="C675" t="str">
            <v>820-6170-10</v>
          </cell>
          <cell r="D675">
            <v>1193.42</v>
          </cell>
          <cell r="E675" t="str">
            <v>830-6010-10</v>
          </cell>
          <cell r="F675">
            <v>11538.45</v>
          </cell>
          <cell r="G675" t="str">
            <v>810-6500-10</v>
          </cell>
          <cell r="H675">
            <v>183.06</v>
          </cell>
          <cell r="I675" t="str">
            <v>810-6190-10</v>
          </cell>
          <cell r="J675">
            <v>322.67</v>
          </cell>
          <cell r="K675" t="str">
            <v>810-6220-10</v>
          </cell>
          <cell r="L675">
            <v>1841</v>
          </cell>
          <cell r="M675" t="str">
            <v>810-6700-10</v>
          </cell>
          <cell r="N675">
            <v>280.55</v>
          </cell>
          <cell r="O675" t="str">
            <v>999-4300-10</v>
          </cell>
          <cell r="P675">
            <v>718587</v>
          </cell>
          <cell r="Q675" t="str">
            <v>810-6342-10</v>
          </cell>
          <cell r="R675">
            <v>384.3</v>
          </cell>
          <cell r="S675" t="str">
            <v>820-6170-10</v>
          </cell>
          <cell r="T675">
            <v>1856.15</v>
          </cell>
          <cell r="U675" t="str">
            <v>830-6010-10</v>
          </cell>
          <cell r="V675">
            <v>11759.81</v>
          </cell>
          <cell r="W675" t="str">
            <v>760-6460-10</v>
          </cell>
          <cell r="X675">
            <v>112.5</v>
          </cell>
        </row>
        <row r="676">
          <cell r="A676" t="str">
            <v>999-5000-10</v>
          </cell>
          <cell r="B676">
            <v>113632192</v>
          </cell>
          <cell r="C676" t="str">
            <v>820-6180-10</v>
          </cell>
          <cell r="D676">
            <v>332.5</v>
          </cell>
          <cell r="E676" t="str">
            <v>830-6030-10</v>
          </cell>
          <cell r="F676">
            <v>306.01</v>
          </cell>
          <cell r="G676" t="str">
            <v>810-6600-10</v>
          </cell>
          <cell r="H676">
            <v>12.14</v>
          </cell>
          <cell r="I676" t="str">
            <v>810-6200-10</v>
          </cell>
          <cell r="J676">
            <v>1493.9</v>
          </cell>
          <cell r="K676" t="str">
            <v>810-6240-10</v>
          </cell>
          <cell r="L676">
            <v>221.4</v>
          </cell>
          <cell r="M676" t="str">
            <v>810-6900-10</v>
          </cell>
          <cell r="N676">
            <v>43438.55</v>
          </cell>
          <cell r="O676" t="str">
            <v>999-4400-10</v>
          </cell>
          <cell r="P676">
            <v>243195</v>
          </cell>
          <cell r="Q676" t="str">
            <v>810-6450-10</v>
          </cell>
          <cell r="R676">
            <v>945</v>
          </cell>
          <cell r="S676" t="str">
            <v>820-6180-10</v>
          </cell>
          <cell r="T676">
            <v>478.19</v>
          </cell>
          <cell r="U676" t="str">
            <v>830-6030-10</v>
          </cell>
          <cell r="V676">
            <v>0</v>
          </cell>
          <cell r="W676" t="str">
            <v>760-6490-10</v>
          </cell>
          <cell r="X676">
            <v>166</v>
          </cell>
        </row>
        <row r="677">
          <cell r="A677" t="str">
            <v>999-6000-10</v>
          </cell>
          <cell r="B677">
            <v>1749613</v>
          </cell>
          <cell r="C677" t="str">
            <v>820-6190-10</v>
          </cell>
          <cell r="D677">
            <v>172.21</v>
          </cell>
          <cell r="E677" t="str">
            <v>830-6170-10</v>
          </cell>
          <cell r="F677">
            <v>1069.69</v>
          </cell>
          <cell r="G677" t="str">
            <v>810-6610-10</v>
          </cell>
          <cell r="H677">
            <v>502.82</v>
          </cell>
          <cell r="I677" t="str">
            <v>810-6210-10</v>
          </cell>
          <cell r="J677">
            <v>689.84</v>
          </cell>
          <cell r="K677" t="str">
            <v>810-6270-10</v>
          </cell>
          <cell r="L677">
            <v>321.95999999999998</v>
          </cell>
          <cell r="M677" t="str">
            <v>810-6901-10</v>
          </cell>
          <cell r="N677">
            <v>-40051.43</v>
          </cell>
          <cell r="O677" t="str">
            <v>999-5000-10</v>
          </cell>
          <cell r="P677">
            <v>102009315</v>
          </cell>
          <cell r="Q677" t="str">
            <v>810-6463-10</v>
          </cell>
          <cell r="R677">
            <v>182.7</v>
          </cell>
          <cell r="S677" t="str">
            <v>820-6190-10</v>
          </cell>
          <cell r="T677">
            <v>101.78</v>
          </cell>
          <cell r="U677" t="str">
            <v>830-6170-10</v>
          </cell>
          <cell r="V677">
            <v>942.32</v>
          </cell>
          <cell r="W677" t="str">
            <v>760-6590-10</v>
          </cell>
          <cell r="X677">
            <v>236</v>
          </cell>
        </row>
        <row r="678">
          <cell r="A678" t="str">
            <v>999-6010-10</v>
          </cell>
          <cell r="B678">
            <v>424271</v>
          </cell>
          <cell r="C678" t="str">
            <v>820-6200-10</v>
          </cell>
          <cell r="D678">
            <v>813.65</v>
          </cell>
          <cell r="E678" t="str">
            <v>830-6180-10</v>
          </cell>
          <cell r="F678">
            <v>229.78</v>
          </cell>
          <cell r="G678" t="str">
            <v>810-6700-10</v>
          </cell>
          <cell r="H678">
            <v>242.29</v>
          </cell>
          <cell r="I678" t="str">
            <v>810-6220-10</v>
          </cell>
          <cell r="J678">
            <v>1510</v>
          </cell>
          <cell r="K678" t="str">
            <v>810-6290-10</v>
          </cell>
          <cell r="L678">
            <v>1233.6500000000001</v>
          </cell>
          <cell r="M678" t="str">
            <v>810-6902-10</v>
          </cell>
          <cell r="N678">
            <v>-4110.42</v>
          </cell>
          <cell r="O678" t="str">
            <v>999-6000-10</v>
          </cell>
          <cell r="P678">
            <v>2531613</v>
          </cell>
          <cell r="Q678" t="str">
            <v>810-6650-10</v>
          </cell>
          <cell r="R678">
            <v>30.51</v>
          </cell>
          <cell r="S678" t="str">
            <v>820-6200-10</v>
          </cell>
          <cell r="T678">
            <v>345.83</v>
          </cell>
          <cell r="U678" t="str">
            <v>830-6180-10</v>
          </cell>
          <cell r="V678">
            <v>229.29</v>
          </cell>
          <cell r="W678" t="str">
            <v>760-6700-10</v>
          </cell>
          <cell r="X678">
            <v>56.2</v>
          </cell>
        </row>
        <row r="679">
          <cell r="A679" t="str">
            <v>999-6015-10</v>
          </cell>
          <cell r="B679">
            <v>695859</v>
          </cell>
          <cell r="C679" t="str">
            <v>820-6210-10</v>
          </cell>
          <cell r="D679">
            <v>365.21</v>
          </cell>
          <cell r="E679" t="str">
            <v>830-6190-10</v>
          </cell>
          <cell r="F679">
            <v>119.01</v>
          </cell>
          <cell r="G679" t="str">
            <v>810-6760-10</v>
          </cell>
          <cell r="H679">
            <v>642.75</v>
          </cell>
          <cell r="I679" t="str">
            <v>810-6270-10</v>
          </cell>
          <cell r="J679">
            <v>223.44</v>
          </cell>
          <cell r="K679" t="str">
            <v>810-6310-10</v>
          </cell>
          <cell r="L679">
            <v>433.8</v>
          </cell>
          <cell r="M679" t="str">
            <v>810-6903-10</v>
          </cell>
          <cell r="N679">
            <v>0</v>
          </cell>
          <cell r="O679" t="str">
            <v>999-6010-10</v>
          </cell>
          <cell r="P679">
            <v>629043</v>
          </cell>
          <cell r="Q679" t="str">
            <v>810-6700-10</v>
          </cell>
          <cell r="R679">
            <v>243.49</v>
          </cell>
          <cell r="S679" t="str">
            <v>820-6210-10</v>
          </cell>
          <cell r="T679">
            <v>155.68</v>
          </cell>
          <cell r="U679" t="str">
            <v>830-6190-10</v>
          </cell>
          <cell r="V679">
            <v>2.21</v>
          </cell>
          <cell r="W679" t="str">
            <v>760-6900-10</v>
          </cell>
          <cell r="X679">
            <v>13585.04</v>
          </cell>
        </row>
        <row r="680">
          <cell r="A680" t="str">
            <v>999-6020-10</v>
          </cell>
          <cell r="B680">
            <v>730800</v>
          </cell>
          <cell r="C680" t="str">
            <v>820-6220-10</v>
          </cell>
          <cell r="D680">
            <v>544</v>
          </cell>
          <cell r="E680" t="str">
            <v>830-6200-10</v>
          </cell>
          <cell r="F680">
            <v>561.70000000000005</v>
          </cell>
          <cell r="G680" t="str">
            <v>810-6900-10</v>
          </cell>
          <cell r="H680">
            <v>34277.51</v>
          </cell>
          <cell r="I680" t="str">
            <v>810-6310-10</v>
          </cell>
          <cell r="J680">
            <v>262.82</v>
          </cell>
          <cell r="K680" t="str">
            <v>810-6320-10</v>
          </cell>
          <cell r="L680">
            <v>358.83</v>
          </cell>
          <cell r="M680" t="str">
            <v>820-6010-10</v>
          </cell>
          <cell r="N680">
            <v>18738.849999999999</v>
          </cell>
          <cell r="O680" t="str">
            <v>999-6015-10</v>
          </cell>
          <cell r="P680">
            <v>818887</v>
          </cell>
          <cell r="Q680" t="str">
            <v>810-6900-10</v>
          </cell>
          <cell r="R680">
            <v>30075.21</v>
          </cell>
          <cell r="S680" t="str">
            <v>820-6220-10</v>
          </cell>
          <cell r="T680">
            <v>1124</v>
          </cell>
          <cell r="U680" t="str">
            <v>830-6220-10</v>
          </cell>
          <cell r="V680">
            <v>1707</v>
          </cell>
          <cell r="W680" t="str">
            <v>760-6901-10</v>
          </cell>
          <cell r="X680">
            <v>-15888.82</v>
          </cell>
        </row>
        <row r="681">
          <cell r="A681" t="str">
            <v>999-6100-10</v>
          </cell>
          <cell r="B681">
            <v>256654</v>
          </cell>
          <cell r="C681" t="str">
            <v>820-6700-10</v>
          </cell>
          <cell r="D681">
            <v>145.51</v>
          </cell>
          <cell r="E681" t="str">
            <v>830-6210-10</v>
          </cell>
          <cell r="F681">
            <v>252.38</v>
          </cell>
          <cell r="G681" t="str">
            <v>810-6901-10</v>
          </cell>
          <cell r="H681">
            <v>-118590.15</v>
          </cell>
          <cell r="I681" t="str">
            <v>810-6320-10</v>
          </cell>
          <cell r="J681">
            <v>1315.44</v>
          </cell>
          <cell r="K681" t="str">
            <v>810-6342-10</v>
          </cell>
          <cell r="L681">
            <v>1776.45</v>
          </cell>
          <cell r="M681" t="str">
            <v>820-6030-10</v>
          </cell>
          <cell r="N681">
            <v>1169.28</v>
          </cell>
          <cell r="O681" t="str">
            <v>999-6020-10</v>
          </cell>
          <cell r="P681">
            <v>928547</v>
          </cell>
          <cell r="Q681" t="str">
            <v>810-6901-10</v>
          </cell>
          <cell r="R681">
            <v>-29582.86</v>
          </cell>
          <cell r="S681" t="str">
            <v>820-6240-10</v>
          </cell>
          <cell r="T681">
            <v>331.07</v>
          </cell>
          <cell r="U681" t="str">
            <v>830-6700-10</v>
          </cell>
          <cell r="V681">
            <v>195.97</v>
          </cell>
          <cell r="W681" t="str">
            <v>760-6902-10</v>
          </cell>
          <cell r="X681">
            <v>-8182.23</v>
          </cell>
        </row>
        <row r="682">
          <cell r="A682" t="str">
            <v>999-6200-10</v>
          </cell>
          <cell r="B682">
            <v>81729</v>
          </cell>
          <cell r="C682" t="str">
            <v>830-6010-10</v>
          </cell>
          <cell r="D682">
            <v>9374.39</v>
          </cell>
          <cell r="E682" t="str">
            <v>830-6220-10</v>
          </cell>
          <cell r="F682">
            <v>1474</v>
          </cell>
          <cell r="G682" t="str">
            <v>810-6903-10</v>
          </cell>
          <cell r="H682">
            <v>-269.92</v>
          </cell>
          <cell r="I682" t="str">
            <v>810-6342-10</v>
          </cell>
          <cell r="J682">
            <v>1776.45</v>
          </cell>
          <cell r="K682" t="str">
            <v>810-6450-10</v>
          </cell>
          <cell r="L682">
            <v>7514.55</v>
          </cell>
          <cell r="M682" t="str">
            <v>820-6070-10</v>
          </cell>
          <cell r="N682">
            <v>10299.5</v>
          </cell>
          <cell r="O682" t="str">
            <v>999-6100-10</v>
          </cell>
          <cell r="P682">
            <v>413026</v>
          </cell>
          <cell r="Q682" t="str">
            <v>810-6902-10</v>
          </cell>
          <cell r="R682">
            <v>-362.88</v>
          </cell>
          <cell r="S682" t="str">
            <v>820-6610-10</v>
          </cell>
          <cell r="T682">
            <v>250</v>
          </cell>
          <cell r="U682" t="str">
            <v>999-4000-10</v>
          </cell>
          <cell r="V682">
            <v>37007685</v>
          </cell>
          <cell r="W682" t="str">
            <v>760-6903-10</v>
          </cell>
          <cell r="X682">
            <v>-9523.8799999999992</v>
          </cell>
        </row>
        <row r="683">
          <cell r="A683" t="str">
            <v>999-6300-10</v>
          </cell>
          <cell r="B683">
            <v>40555</v>
          </cell>
          <cell r="C683" t="str">
            <v>830-6030-10</v>
          </cell>
          <cell r="D683">
            <v>1140.0899999999999</v>
          </cell>
          <cell r="E683" t="str">
            <v>830-6700-10</v>
          </cell>
          <cell r="F683">
            <v>102.7</v>
          </cell>
          <cell r="G683" t="str">
            <v>820-6010-10</v>
          </cell>
          <cell r="H683">
            <v>16443.560000000001</v>
          </cell>
          <cell r="I683" t="str">
            <v>810-6450-10</v>
          </cell>
          <cell r="J683">
            <v>1920</v>
          </cell>
          <cell r="K683" t="str">
            <v>810-6463-10</v>
          </cell>
          <cell r="L683">
            <v>182.7</v>
          </cell>
          <cell r="M683" t="str">
            <v>820-6170-10</v>
          </cell>
          <cell r="N683">
            <v>1938.97</v>
          </cell>
          <cell r="O683" t="str">
            <v>999-6200-10</v>
          </cell>
          <cell r="P683">
            <v>169301</v>
          </cell>
          <cell r="Q683" t="str">
            <v>810-6903-10</v>
          </cell>
          <cell r="R683">
            <v>0</v>
          </cell>
          <cell r="S683" t="str">
            <v>820-6700-10</v>
          </cell>
          <cell r="T683">
            <v>302.02999999999997</v>
          </cell>
          <cell r="U683" t="str">
            <v>999-4010-10</v>
          </cell>
          <cell r="V683">
            <v>10571734</v>
          </cell>
          <cell r="W683" t="str">
            <v>760-6904-10</v>
          </cell>
          <cell r="X683">
            <v>-2495.63</v>
          </cell>
        </row>
        <row r="684">
          <cell r="A684" t="str">
            <v>999-6400-10</v>
          </cell>
          <cell r="B684">
            <v>9055</v>
          </cell>
          <cell r="C684" t="str">
            <v>830-6170-10</v>
          </cell>
          <cell r="D684">
            <v>852.46</v>
          </cell>
          <cell r="E684" t="str">
            <v>999-4000-10</v>
          </cell>
          <cell r="F684">
            <v>46640042</v>
          </cell>
          <cell r="G684" t="str">
            <v>820-6030-10</v>
          </cell>
          <cell r="H684">
            <v>36.54</v>
          </cell>
          <cell r="I684" t="str">
            <v>810-6463-10</v>
          </cell>
          <cell r="J684">
            <v>182.7</v>
          </cell>
          <cell r="K684" t="str">
            <v>810-6700-10</v>
          </cell>
          <cell r="L684">
            <v>225.56</v>
          </cell>
          <cell r="M684" t="str">
            <v>820-6180-10</v>
          </cell>
          <cell r="N684">
            <v>587.79</v>
          </cell>
          <cell r="O684" t="str">
            <v>999-6300-10</v>
          </cell>
          <cell r="P684">
            <v>26915</v>
          </cell>
          <cell r="Q684" t="str">
            <v>820-6010-10</v>
          </cell>
          <cell r="R684">
            <v>21156.69</v>
          </cell>
          <cell r="S684" t="str">
            <v>820-6901-10</v>
          </cell>
          <cell r="T684">
            <v>-411.08</v>
          </cell>
          <cell r="U684" t="str">
            <v>999-4015-10</v>
          </cell>
          <cell r="V684">
            <v>12646040</v>
          </cell>
          <cell r="W684" t="str">
            <v>800-6010-10</v>
          </cell>
          <cell r="X684">
            <v>5599.82</v>
          </cell>
        </row>
        <row r="685">
          <cell r="C685" t="str">
            <v>830-6180-10</v>
          </cell>
          <cell r="D685">
            <v>200.08</v>
          </cell>
          <cell r="E685" t="str">
            <v>999-4010-10</v>
          </cell>
          <cell r="F685">
            <v>11918114</v>
          </cell>
          <cell r="G685" t="str">
            <v>820-6070-10</v>
          </cell>
          <cell r="H685">
            <v>-1347.45</v>
          </cell>
          <cell r="I685" t="str">
            <v>810-6700-10</v>
          </cell>
          <cell r="J685">
            <v>210.92</v>
          </cell>
          <cell r="K685" t="str">
            <v>810-6900-10</v>
          </cell>
          <cell r="L685">
            <v>38732.870000000003</v>
          </cell>
          <cell r="M685" t="str">
            <v>820-6190-10</v>
          </cell>
          <cell r="N685">
            <v>304.43</v>
          </cell>
          <cell r="O685" t="str">
            <v>999-6400-10</v>
          </cell>
          <cell r="P685">
            <v>13610</v>
          </cell>
          <cell r="Q685" t="str">
            <v>820-6030-10</v>
          </cell>
          <cell r="R685">
            <v>415.63</v>
          </cell>
          <cell r="S685" t="str">
            <v>830-6010-10</v>
          </cell>
          <cell r="T685">
            <v>10223.44</v>
          </cell>
          <cell r="U685" t="str">
            <v>999-4020-10</v>
          </cell>
          <cell r="V685">
            <v>16078064</v>
          </cell>
          <cell r="W685" t="str">
            <v>800-6070-10</v>
          </cell>
          <cell r="X685">
            <v>673.26</v>
          </cell>
        </row>
        <row r="686">
          <cell r="C686" t="str">
            <v>830-6190-10</v>
          </cell>
          <cell r="D686">
            <v>103.64</v>
          </cell>
          <cell r="E686" t="str">
            <v>999-4015-10</v>
          </cell>
          <cell r="F686">
            <v>16586922</v>
          </cell>
          <cell r="G686" t="str">
            <v>820-6130-10</v>
          </cell>
          <cell r="H686">
            <v>105.98</v>
          </cell>
          <cell r="I686" t="str">
            <v>810-6900-10</v>
          </cell>
          <cell r="J686">
            <v>34523.24</v>
          </cell>
          <cell r="K686" t="str">
            <v>810-6901-10</v>
          </cell>
          <cell r="L686">
            <v>-34870.14</v>
          </cell>
          <cell r="M686" t="str">
            <v>820-6200-10</v>
          </cell>
          <cell r="N686">
            <v>305.43</v>
          </cell>
          <cell r="Q686" t="str">
            <v>820-6070-10</v>
          </cell>
          <cell r="R686">
            <v>3592.71</v>
          </cell>
          <cell r="S686" t="str">
            <v>830-6020-10</v>
          </cell>
          <cell r="T686">
            <v>68.400000000000006</v>
          </cell>
          <cell r="U686" t="str">
            <v>999-4100-10</v>
          </cell>
          <cell r="V686">
            <v>6877419</v>
          </cell>
          <cell r="W686" t="str">
            <v>800-6170-10</v>
          </cell>
          <cell r="X686">
            <v>572.9</v>
          </cell>
        </row>
        <row r="687">
          <cell r="C687" t="str">
            <v>830-6200-10</v>
          </cell>
          <cell r="D687">
            <v>490.33</v>
          </cell>
          <cell r="E687" t="str">
            <v>999-4020-10</v>
          </cell>
          <cell r="F687">
            <v>18144990</v>
          </cell>
          <cell r="G687" t="str">
            <v>820-6170-10</v>
          </cell>
          <cell r="H687">
            <v>1309.49</v>
          </cell>
          <cell r="I687" t="str">
            <v>810-6901-10</v>
          </cell>
          <cell r="J687">
            <v>-39602.9</v>
          </cell>
          <cell r="K687" t="str">
            <v>810-6902-10</v>
          </cell>
          <cell r="L687">
            <v>-2395.1799999999998</v>
          </cell>
          <cell r="M687" t="str">
            <v>820-6210-10</v>
          </cell>
          <cell r="N687">
            <v>143.71</v>
          </cell>
          <cell r="Q687" t="str">
            <v>820-6120-10</v>
          </cell>
          <cell r="R687">
            <v>255.77</v>
          </cell>
          <cell r="S687" t="str">
            <v>830-6030-10</v>
          </cell>
          <cell r="T687">
            <v>232.92</v>
          </cell>
          <cell r="U687" t="str">
            <v>999-4200-10</v>
          </cell>
          <cell r="V687">
            <v>2899992</v>
          </cell>
          <cell r="W687" t="str">
            <v>800-6180-10</v>
          </cell>
          <cell r="X687">
            <v>122.32</v>
          </cell>
        </row>
        <row r="688">
          <cell r="C688" t="str">
            <v>830-6210-10</v>
          </cell>
          <cell r="D688">
            <v>219.75</v>
          </cell>
          <cell r="E688" t="str">
            <v>999-4100-10</v>
          </cell>
          <cell r="F688">
            <v>6484678</v>
          </cell>
          <cell r="G688" t="str">
            <v>820-6180-10</v>
          </cell>
          <cell r="H688">
            <v>295.67</v>
          </cell>
          <cell r="I688" t="str">
            <v>810-6902-10</v>
          </cell>
          <cell r="J688">
            <v>-1734.6</v>
          </cell>
          <cell r="K688" t="str">
            <v>810-6903-10</v>
          </cell>
          <cell r="L688">
            <v>-308.48</v>
          </cell>
          <cell r="M688" t="str">
            <v>820-6220-10</v>
          </cell>
          <cell r="N688">
            <v>970</v>
          </cell>
          <cell r="Q688" t="str">
            <v>820-6122-10</v>
          </cell>
          <cell r="R688">
            <v>255.77</v>
          </cell>
          <cell r="S688" t="str">
            <v>830-6122-10</v>
          </cell>
          <cell r="T688">
            <v>-73.08</v>
          </cell>
          <cell r="U688" t="str">
            <v>999-4300-10</v>
          </cell>
          <cell r="V688">
            <v>1020262</v>
          </cell>
          <cell r="W688" t="str">
            <v>800-6190-10</v>
          </cell>
          <cell r="X688">
            <v>63.89</v>
          </cell>
        </row>
        <row r="689">
          <cell r="C689" t="str">
            <v>830-6220-10</v>
          </cell>
          <cell r="D689">
            <v>546</v>
          </cell>
          <cell r="E689" t="str">
            <v>999-4200-10</v>
          </cell>
          <cell r="F689">
            <v>2209899</v>
          </cell>
          <cell r="G689" t="str">
            <v>820-6190-10</v>
          </cell>
          <cell r="H689">
            <v>153.11000000000001</v>
          </cell>
          <cell r="I689" t="str">
            <v>810-6903-10</v>
          </cell>
          <cell r="J689">
            <v>0</v>
          </cell>
          <cell r="K689" t="str">
            <v>820-6010-10</v>
          </cell>
          <cell r="L689">
            <v>23180.240000000002</v>
          </cell>
          <cell r="M689" t="str">
            <v>820-6700-10</v>
          </cell>
          <cell r="N689">
            <v>286.16000000000003</v>
          </cell>
          <cell r="Q689" t="str">
            <v>820-6170-10</v>
          </cell>
          <cell r="R689">
            <v>1936.49</v>
          </cell>
          <cell r="S689" t="str">
            <v>830-6170-10</v>
          </cell>
          <cell r="T689">
            <v>907.93</v>
          </cell>
          <cell r="U689" t="str">
            <v>999-4400-10</v>
          </cell>
          <cell r="V689">
            <v>241829</v>
          </cell>
          <cell r="W689" t="str">
            <v>800-6200-10</v>
          </cell>
          <cell r="X689">
            <v>126.61</v>
          </cell>
        </row>
        <row r="690">
          <cell r="C690" t="str">
            <v>830-6700-10</v>
          </cell>
          <cell r="D690">
            <v>145.52000000000001</v>
          </cell>
          <cell r="E690" t="str">
            <v>999-4300-10</v>
          </cell>
          <cell r="F690">
            <v>943001</v>
          </cell>
          <cell r="G690" t="str">
            <v>820-6200-10</v>
          </cell>
          <cell r="H690">
            <v>721.69</v>
          </cell>
          <cell r="I690" t="str">
            <v>820-6010-10</v>
          </cell>
          <cell r="J690">
            <v>21109.19</v>
          </cell>
          <cell r="K690" t="str">
            <v>820-6030-10</v>
          </cell>
          <cell r="L690">
            <v>1521.01</v>
          </cell>
          <cell r="M690" t="str">
            <v>820-6901-10</v>
          </cell>
          <cell r="N690">
            <v>4032.9</v>
          </cell>
          <cell r="Q690" t="str">
            <v>820-6180-10</v>
          </cell>
          <cell r="R690">
            <v>527.77</v>
          </cell>
          <cell r="S690" t="str">
            <v>830-6180-10</v>
          </cell>
          <cell r="T690">
            <v>203.8</v>
          </cell>
          <cell r="U690" t="str">
            <v>999-5000-10</v>
          </cell>
          <cell r="V690">
            <v>94697453</v>
          </cell>
          <cell r="W690" t="str">
            <v>800-6210-10</v>
          </cell>
          <cell r="X690">
            <v>59.8</v>
          </cell>
        </row>
        <row r="691">
          <cell r="C691" t="str">
            <v>999-4000-10</v>
          </cell>
          <cell r="D691">
            <v>50827635</v>
          </cell>
          <cell r="E691" t="str">
            <v>999-4400-10</v>
          </cell>
          <cell r="F691">
            <v>252572</v>
          </cell>
          <cell r="G691" t="str">
            <v>820-6210-10</v>
          </cell>
          <cell r="H691">
            <v>324.72000000000003</v>
          </cell>
          <cell r="I691" t="str">
            <v>820-6030-10</v>
          </cell>
          <cell r="J691">
            <v>164.44</v>
          </cell>
          <cell r="K691" t="str">
            <v>820-6070-10</v>
          </cell>
          <cell r="L691">
            <v>1063.83</v>
          </cell>
          <cell r="M691" t="str">
            <v>820-6902-10</v>
          </cell>
          <cell r="N691">
            <v>11626.98</v>
          </cell>
          <cell r="Q691" t="str">
            <v>820-6190-10</v>
          </cell>
          <cell r="R691">
            <v>228.21</v>
          </cell>
          <cell r="S691" t="str">
            <v>830-6190-10</v>
          </cell>
          <cell r="T691">
            <v>32.18</v>
          </cell>
          <cell r="U691" t="str">
            <v>999-6000-10</v>
          </cell>
          <cell r="V691">
            <v>1167469</v>
          </cell>
          <cell r="W691" t="str">
            <v>800-6220-10</v>
          </cell>
          <cell r="X691">
            <v>250</v>
          </cell>
        </row>
        <row r="692">
          <cell r="C692" t="str">
            <v>999-4010-10</v>
          </cell>
          <cell r="D692">
            <v>13761037</v>
          </cell>
          <cell r="E692" t="str">
            <v>999-5000-10</v>
          </cell>
          <cell r="F692">
            <v>95037115</v>
          </cell>
          <cell r="G692" t="str">
            <v>820-6220-10</v>
          </cell>
          <cell r="H692">
            <v>1212</v>
          </cell>
          <cell r="I692" t="str">
            <v>820-6070-10</v>
          </cell>
          <cell r="J692">
            <v>906.92</v>
          </cell>
          <cell r="K692" t="str">
            <v>820-6170-10</v>
          </cell>
          <cell r="L692">
            <v>2023.49</v>
          </cell>
          <cell r="M692" t="str">
            <v>820-6903-10</v>
          </cell>
          <cell r="N692">
            <v>699.32</v>
          </cell>
          <cell r="Q692" t="str">
            <v>820-6200-10</v>
          </cell>
          <cell r="R692">
            <v>362.29</v>
          </cell>
          <cell r="S692" t="str">
            <v>830-6220-10</v>
          </cell>
          <cell r="T692">
            <v>1124</v>
          </cell>
          <cell r="U692" t="str">
            <v>999-6010-10</v>
          </cell>
          <cell r="V692">
            <v>332593</v>
          </cell>
          <cell r="W692" t="str">
            <v>800-6342-10</v>
          </cell>
          <cell r="X692">
            <v>2385.04</v>
          </cell>
        </row>
        <row r="693">
          <cell r="C693" t="str">
            <v>999-4015-10</v>
          </cell>
          <cell r="D693">
            <v>15301893</v>
          </cell>
          <cell r="E693" t="str">
            <v>999-6000-10</v>
          </cell>
          <cell r="F693">
            <v>1706942</v>
          </cell>
          <cell r="G693" t="str">
            <v>820-6700-10</v>
          </cell>
          <cell r="H693">
            <v>115.87</v>
          </cell>
          <cell r="I693" t="str">
            <v>820-6120-10</v>
          </cell>
          <cell r="J693">
            <v>365.38</v>
          </cell>
          <cell r="K693" t="str">
            <v>820-6180-10</v>
          </cell>
          <cell r="L693">
            <v>483.75</v>
          </cell>
          <cell r="M693" t="str">
            <v>820-6904-10</v>
          </cell>
          <cell r="N693">
            <v>573.44000000000005</v>
          </cell>
          <cell r="Q693" t="str">
            <v>820-6210-10</v>
          </cell>
          <cell r="R693">
            <v>163.08000000000001</v>
          </cell>
          <cell r="S693" t="str">
            <v>830-6700-10</v>
          </cell>
          <cell r="T693">
            <v>235.62</v>
          </cell>
          <cell r="U693" t="str">
            <v>999-6015-10</v>
          </cell>
          <cell r="V693">
            <v>394420</v>
          </cell>
          <cell r="W693" t="str">
            <v>800-6620-10</v>
          </cell>
          <cell r="X693">
            <v>232.12</v>
          </cell>
        </row>
        <row r="694">
          <cell r="C694" t="str">
            <v>999-4020-10</v>
          </cell>
          <cell r="D694">
            <v>19288917</v>
          </cell>
          <cell r="E694" t="str">
            <v>999-6010-10</v>
          </cell>
          <cell r="F694">
            <v>438105</v>
          </cell>
          <cell r="G694" t="str">
            <v>820-6901-10</v>
          </cell>
          <cell r="H694">
            <v>-182.68</v>
          </cell>
          <cell r="I694" t="str">
            <v>820-6130-10</v>
          </cell>
          <cell r="J694">
            <v>-35.33</v>
          </cell>
          <cell r="K694" t="str">
            <v>820-6190-10</v>
          </cell>
          <cell r="L694">
            <v>260.33</v>
          </cell>
          <cell r="M694" t="str">
            <v>830-6010-10</v>
          </cell>
          <cell r="N694">
            <v>8505.75</v>
          </cell>
          <cell r="Q694" t="str">
            <v>820-6220-10</v>
          </cell>
          <cell r="R694">
            <v>1127</v>
          </cell>
          <cell r="S694" t="str">
            <v>999-4000-10</v>
          </cell>
          <cell r="T694">
            <v>39974644</v>
          </cell>
          <cell r="U694" t="str">
            <v>999-6020-10</v>
          </cell>
          <cell r="V694">
            <v>489702</v>
          </cell>
          <cell r="W694" t="str">
            <v>800-6700-10</v>
          </cell>
          <cell r="X694">
            <v>91.25</v>
          </cell>
        </row>
        <row r="695">
          <cell r="C695" t="str">
            <v>999-4100-10</v>
          </cell>
          <cell r="D695">
            <v>7099567</v>
          </cell>
          <cell r="E695" t="str">
            <v>999-6015-10</v>
          </cell>
          <cell r="F695">
            <v>600821</v>
          </cell>
          <cell r="G695" t="str">
            <v>820-6902-10</v>
          </cell>
          <cell r="H695">
            <v>-5601.6</v>
          </cell>
          <cell r="I695" t="str">
            <v>820-6170-10</v>
          </cell>
          <cell r="J695">
            <v>1731.79</v>
          </cell>
          <cell r="K695" t="str">
            <v>820-6200-10</v>
          </cell>
          <cell r="L695">
            <v>607.65</v>
          </cell>
          <cell r="M695" t="str">
            <v>830-6030-10</v>
          </cell>
          <cell r="N695">
            <v>1169.21</v>
          </cell>
          <cell r="Q695" t="str">
            <v>820-6700-10</v>
          </cell>
          <cell r="R695">
            <v>283.75</v>
          </cell>
          <cell r="S695" t="str">
            <v>999-4010-10</v>
          </cell>
          <cell r="T695">
            <v>11025234</v>
          </cell>
          <cell r="U695" t="str">
            <v>999-6100-10</v>
          </cell>
          <cell r="V695">
            <v>208510</v>
          </cell>
          <cell r="W695" t="str">
            <v>800-6730-10</v>
          </cell>
          <cell r="X695">
            <v>291.13</v>
          </cell>
        </row>
        <row r="696">
          <cell r="C696" t="str">
            <v>999-4200-10</v>
          </cell>
          <cell r="D696">
            <v>2540594</v>
          </cell>
          <cell r="E696" t="str">
            <v>999-6020-10</v>
          </cell>
          <cell r="F696">
            <v>659276</v>
          </cell>
          <cell r="G696" t="str">
            <v>830-6010-10</v>
          </cell>
          <cell r="H696">
            <v>11761.53</v>
          </cell>
          <cell r="I696" t="str">
            <v>820-6180-10</v>
          </cell>
          <cell r="J696">
            <v>435.77</v>
          </cell>
          <cell r="K696" t="str">
            <v>820-6210-10</v>
          </cell>
          <cell r="L696">
            <v>127.37</v>
          </cell>
          <cell r="M696" t="str">
            <v>830-6170-10</v>
          </cell>
          <cell r="N696">
            <v>945.6</v>
          </cell>
          <cell r="Q696" t="str">
            <v>820-6901-10</v>
          </cell>
          <cell r="R696">
            <v>-913.52</v>
          </cell>
          <cell r="S696" t="str">
            <v>999-4015-10</v>
          </cell>
          <cell r="T696">
            <v>12167610</v>
          </cell>
          <cell r="U696" t="str">
            <v>999-6200-10</v>
          </cell>
          <cell r="V696">
            <v>85898</v>
          </cell>
          <cell r="W696" t="str">
            <v>810-4730-10</v>
          </cell>
          <cell r="X696">
            <v>-52251.4</v>
          </cell>
        </row>
        <row r="697">
          <cell r="C697" t="str">
            <v>999-4300-10</v>
          </cell>
          <cell r="D697">
            <v>1133068</v>
          </cell>
          <cell r="E697" t="str">
            <v>999-6100-10</v>
          </cell>
          <cell r="F697">
            <v>236800</v>
          </cell>
          <cell r="G697" t="str">
            <v>830-6030-10</v>
          </cell>
          <cell r="H697">
            <v>36.53</v>
          </cell>
          <cell r="I697" t="str">
            <v>820-6190-10</v>
          </cell>
          <cell r="J697">
            <v>225.67</v>
          </cell>
          <cell r="K697" t="str">
            <v>820-6220-10</v>
          </cell>
          <cell r="L697">
            <v>1760</v>
          </cell>
          <cell r="M697" t="str">
            <v>830-6180-10</v>
          </cell>
          <cell r="N697">
            <v>189.36</v>
          </cell>
          <cell r="Q697" t="str">
            <v>830-6010-10</v>
          </cell>
          <cell r="R697">
            <v>9614.81</v>
          </cell>
          <cell r="S697" t="str">
            <v>999-4020-10</v>
          </cell>
          <cell r="T697">
            <v>16104083</v>
          </cell>
          <cell r="U697" t="str">
            <v>999-6300-10</v>
          </cell>
          <cell r="V697">
            <v>27168</v>
          </cell>
          <cell r="W697" t="str">
            <v>810-6020-10</v>
          </cell>
          <cell r="X697">
            <v>35136.68</v>
          </cell>
        </row>
        <row r="698">
          <cell r="C698" t="str">
            <v>999-4400-10</v>
          </cell>
          <cell r="D698">
            <v>265274</v>
          </cell>
          <cell r="E698" t="str">
            <v>999-6200-10</v>
          </cell>
          <cell r="F698">
            <v>77762</v>
          </cell>
          <cell r="G698" t="str">
            <v>830-6130-10</v>
          </cell>
          <cell r="H698">
            <v>105.98</v>
          </cell>
          <cell r="I698" t="str">
            <v>820-6200-10</v>
          </cell>
          <cell r="J698">
            <v>1064.8800000000001</v>
          </cell>
          <cell r="K698" t="str">
            <v>820-6590-10</v>
          </cell>
          <cell r="L698">
            <v>124.95</v>
          </cell>
          <cell r="M698" t="str">
            <v>830-6190-10</v>
          </cell>
          <cell r="N698">
            <v>98.08</v>
          </cell>
          <cell r="Q698" t="str">
            <v>830-6030-10</v>
          </cell>
          <cell r="R698">
            <v>415.63</v>
          </cell>
          <cell r="S698" t="str">
            <v>999-4100-10</v>
          </cell>
          <cell r="T698">
            <v>7007634</v>
          </cell>
          <cell r="U698" t="str">
            <v>999-6400-10</v>
          </cell>
          <cell r="V698">
            <v>7408</v>
          </cell>
          <cell r="W698" t="str">
            <v>810-6030-10</v>
          </cell>
          <cell r="X698">
            <v>646.6</v>
          </cell>
        </row>
        <row r="699">
          <cell r="C699" t="str">
            <v>999-5000-10</v>
          </cell>
          <cell r="D699">
            <v>99668992</v>
          </cell>
          <cell r="E699" t="str">
            <v>999-6300-10</v>
          </cell>
          <cell r="F699">
            <v>32915</v>
          </cell>
          <cell r="G699" t="str">
            <v>830-6170-10</v>
          </cell>
          <cell r="H699">
            <v>934.39</v>
          </cell>
          <cell r="I699" t="str">
            <v>820-6210-10</v>
          </cell>
          <cell r="J699">
            <v>478.57</v>
          </cell>
          <cell r="K699" t="str">
            <v>820-6600-10</v>
          </cell>
          <cell r="L699">
            <v>95.34</v>
          </cell>
          <cell r="M699" t="str">
            <v>830-6200-10</v>
          </cell>
          <cell r="N699">
            <v>-34.78</v>
          </cell>
          <cell r="Q699" t="str">
            <v>830-6122-10</v>
          </cell>
          <cell r="R699">
            <v>255.77</v>
          </cell>
          <cell r="S699" t="str">
            <v>999-4200-10</v>
          </cell>
          <cell r="T699">
            <v>3366935</v>
          </cell>
          <cell r="W699" t="str">
            <v>810-6070-10</v>
          </cell>
          <cell r="X699">
            <v>-910.4</v>
          </cell>
        </row>
        <row r="700">
          <cell r="C700" t="str">
            <v>999-6000-10</v>
          </cell>
          <cell r="D700">
            <v>1897259</v>
          </cell>
          <cell r="E700" t="str">
            <v>999-6400-10</v>
          </cell>
          <cell r="F700">
            <v>9242</v>
          </cell>
          <cell r="G700" t="str">
            <v>830-6180-10</v>
          </cell>
          <cell r="H700">
            <v>230.6</v>
          </cell>
          <cell r="I700" t="str">
            <v>820-6220-10</v>
          </cell>
          <cell r="J700">
            <v>1444</v>
          </cell>
          <cell r="K700" t="str">
            <v>820-6700-10</v>
          </cell>
          <cell r="L700">
            <v>355.94</v>
          </cell>
          <cell r="M700" t="str">
            <v>830-6210-10</v>
          </cell>
          <cell r="N700">
            <v>-12.92</v>
          </cell>
          <cell r="Q700" t="str">
            <v>830-6170-10</v>
          </cell>
          <cell r="R700">
            <v>943.14</v>
          </cell>
          <cell r="S700" t="str">
            <v>999-4300-10</v>
          </cell>
          <cell r="T700">
            <v>879932</v>
          </cell>
          <cell r="W700" t="str">
            <v>810-6120-10</v>
          </cell>
          <cell r="X700">
            <v>1604.63</v>
          </cell>
        </row>
        <row r="701">
          <cell r="C701" t="str">
            <v>999-6010-10</v>
          </cell>
          <cell r="D701">
            <v>513545</v>
          </cell>
          <cell r="G701" t="str">
            <v>830-6190-10</v>
          </cell>
          <cell r="H701">
            <v>119.43</v>
          </cell>
          <cell r="I701" t="str">
            <v>820-6610-10</v>
          </cell>
          <cell r="J701">
            <v>125</v>
          </cell>
          <cell r="K701" t="str">
            <v>820-6901-10</v>
          </cell>
          <cell r="L701">
            <v>-7701.04</v>
          </cell>
          <cell r="M701" t="str">
            <v>830-6220-10</v>
          </cell>
          <cell r="N701">
            <v>969</v>
          </cell>
          <cell r="Q701" t="str">
            <v>830-6180-10</v>
          </cell>
          <cell r="R701">
            <v>200.56</v>
          </cell>
          <cell r="S701" t="str">
            <v>999-4400-10</v>
          </cell>
          <cell r="T701">
            <v>241549</v>
          </cell>
          <cell r="W701" t="str">
            <v>810-6170-10</v>
          </cell>
          <cell r="X701">
            <v>3067.48</v>
          </cell>
        </row>
        <row r="702">
          <cell r="C702" t="str">
            <v>999-6015-10</v>
          </cell>
          <cell r="D702">
            <v>581051</v>
          </cell>
          <cell r="G702" t="str">
            <v>830-6200-10</v>
          </cell>
          <cell r="H702">
            <v>563.41</v>
          </cell>
          <cell r="I702" t="str">
            <v>820-6700-10</v>
          </cell>
          <cell r="J702">
            <v>139.81</v>
          </cell>
          <cell r="K702" t="str">
            <v>820-6902-10</v>
          </cell>
          <cell r="L702">
            <v>-6362.06</v>
          </cell>
          <cell r="M702" t="str">
            <v>830-6700-10</v>
          </cell>
          <cell r="N702">
            <v>171.08</v>
          </cell>
          <cell r="Q702" t="str">
            <v>830-6190-10</v>
          </cell>
          <cell r="R702">
            <v>59.81</v>
          </cell>
          <cell r="S702" t="str">
            <v>999-5000-10</v>
          </cell>
          <cell r="T702">
            <v>84523269</v>
          </cell>
          <cell r="W702" t="str">
            <v>810-6180-10</v>
          </cell>
          <cell r="X702">
            <v>761.55</v>
          </cell>
        </row>
        <row r="703">
          <cell r="C703" t="str">
            <v>999-6020-10</v>
          </cell>
          <cell r="D703">
            <v>731701</v>
          </cell>
          <cell r="G703" t="str">
            <v>830-6210-10</v>
          </cell>
          <cell r="H703">
            <v>253.25</v>
          </cell>
          <cell r="I703" t="str">
            <v>820-6901-10</v>
          </cell>
          <cell r="J703">
            <v>2846</v>
          </cell>
          <cell r="K703" t="str">
            <v>820-6903-10</v>
          </cell>
          <cell r="L703">
            <v>-699.32</v>
          </cell>
          <cell r="M703" t="str">
            <v>999-4000-10</v>
          </cell>
          <cell r="N703">
            <v>38019748</v>
          </cell>
          <cell r="Q703" t="str">
            <v>830-6220-10</v>
          </cell>
          <cell r="R703">
            <v>1126</v>
          </cell>
          <cell r="S703" t="str">
            <v>999-6000-10</v>
          </cell>
          <cell r="T703">
            <v>1476940</v>
          </cell>
          <cell r="W703" t="str">
            <v>810-6190-10</v>
          </cell>
          <cell r="X703">
            <v>253.7</v>
          </cell>
        </row>
        <row r="704">
          <cell r="C704" t="str">
            <v>999-6100-10</v>
          </cell>
          <cell r="D704">
            <v>269306</v>
          </cell>
          <cell r="G704" t="str">
            <v>830-6220-10</v>
          </cell>
          <cell r="H704">
            <v>1212</v>
          </cell>
          <cell r="I704" t="str">
            <v>820-6902-10</v>
          </cell>
          <cell r="J704">
            <v>336.68</v>
          </cell>
          <cell r="K704" t="str">
            <v>820-6904-10</v>
          </cell>
          <cell r="L704">
            <v>-573.44000000000005</v>
          </cell>
          <cell r="M704" t="str">
            <v>999-4010-10</v>
          </cell>
          <cell r="N704">
            <v>11085090</v>
          </cell>
          <cell r="Q704" t="str">
            <v>830-6700-10</v>
          </cell>
          <cell r="R704">
            <v>214.33</v>
          </cell>
          <cell r="S704" t="str">
            <v>999-6010-10</v>
          </cell>
          <cell r="T704">
            <v>412692</v>
          </cell>
          <cell r="W704" t="str">
            <v>810-6200-10</v>
          </cell>
          <cell r="X704">
            <v>954.25</v>
          </cell>
        </row>
        <row r="705">
          <cell r="C705" t="str">
            <v>999-6200-10</v>
          </cell>
          <cell r="D705">
            <v>92912</v>
          </cell>
          <cell r="G705" t="str">
            <v>830-6700-10</v>
          </cell>
          <cell r="H705">
            <v>115.85</v>
          </cell>
          <cell r="I705" t="str">
            <v>830-6010-10</v>
          </cell>
          <cell r="J705">
            <v>10590.76</v>
          </cell>
          <cell r="K705" t="str">
            <v>830-6010-10</v>
          </cell>
          <cell r="L705">
            <v>10925</v>
          </cell>
          <cell r="M705" t="str">
            <v>999-4015-10</v>
          </cell>
          <cell r="N705">
            <v>13199397</v>
          </cell>
          <cell r="Q705" t="str">
            <v>999-4000-10</v>
          </cell>
          <cell r="R705">
            <v>46963909</v>
          </cell>
          <cell r="S705" t="str">
            <v>999-6015-10</v>
          </cell>
          <cell r="T705">
            <v>416526</v>
          </cell>
          <cell r="W705" t="str">
            <v>810-6210-10</v>
          </cell>
          <cell r="X705">
            <v>447.58</v>
          </cell>
        </row>
        <row r="706">
          <cell r="C706" t="str">
            <v>999-6300-10</v>
          </cell>
          <cell r="D706">
            <v>42718</v>
          </cell>
          <cell r="G706" t="str">
            <v>999-4000-10</v>
          </cell>
          <cell r="H706">
            <v>40119019</v>
          </cell>
          <cell r="I706" t="str">
            <v>830-6030-10</v>
          </cell>
          <cell r="J706">
            <v>164.41</v>
          </cell>
          <cell r="K706" t="str">
            <v>830-6030-10</v>
          </cell>
          <cell r="L706">
            <v>1520.85</v>
          </cell>
          <cell r="M706" t="str">
            <v>999-4020-10</v>
          </cell>
          <cell r="N706">
            <v>16111943</v>
          </cell>
          <cell r="Q706" t="str">
            <v>999-4010-10</v>
          </cell>
          <cell r="R706">
            <v>12300083</v>
          </cell>
          <cell r="S706" t="str">
            <v>999-6020-10</v>
          </cell>
          <cell r="T706">
            <v>556246</v>
          </cell>
          <cell r="W706" t="str">
            <v>810-6220-10</v>
          </cell>
          <cell r="X706">
            <v>750</v>
          </cell>
        </row>
        <row r="707">
          <cell r="C707" t="str">
            <v>999-6400-10</v>
          </cell>
          <cell r="D707">
            <v>10401</v>
          </cell>
          <cell r="G707" t="str">
            <v>999-4010-10</v>
          </cell>
          <cell r="H707">
            <v>11486888</v>
          </cell>
          <cell r="I707" t="str">
            <v>830-6130-10</v>
          </cell>
          <cell r="J707">
            <v>-35.33</v>
          </cell>
          <cell r="K707" t="str">
            <v>830-6170-10</v>
          </cell>
          <cell r="L707">
            <v>1012.06</v>
          </cell>
          <cell r="M707" t="str">
            <v>999-4100-10</v>
          </cell>
          <cell r="N707">
            <v>7148941</v>
          </cell>
          <cell r="Q707" t="str">
            <v>999-4015-10</v>
          </cell>
          <cell r="R707">
            <v>13339610</v>
          </cell>
          <cell r="S707" t="str">
            <v>999-6100-10</v>
          </cell>
          <cell r="T707">
            <v>240349</v>
          </cell>
          <cell r="W707" t="str">
            <v>810-6270-10</v>
          </cell>
          <cell r="X707">
            <v>131.44999999999999</v>
          </cell>
        </row>
        <row r="708">
          <cell r="G708" t="str">
            <v>999-4015-10</v>
          </cell>
          <cell r="H708">
            <v>13460817</v>
          </cell>
          <cell r="I708" t="str">
            <v>830-6170-10</v>
          </cell>
          <cell r="J708">
            <v>896.84</v>
          </cell>
          <cell r="K708" t="str">
            <v>830-6180-10</v>
          </cell>
          <cell r="L708">
            <v>217.79</v>
          </cell>
          <cell r="M708" t="str">
            <v>999-4200-10</v>
          </cell>
          <cell r="N708">
            <v>2776215</v>
          </cell>
          <cell r="Q708" t="str">
            <v>999-4020-10</v>
          </cell>
          <cell r="R708">
            <v>16969290</v>
          </cell>
          <cell r="S708" t="str">
            <v>999-6200-10</v>
          </cell>
          <cell r="T708">
            <v>113644</v>
          </cell>
          <cell r="W708" t="str">
            <v>810-6290-10</v>
          </cell>
          <cell r="X708">
            <v>622.1</v>
          </cell>
        </row>
        <row r="709">
          <cell r="G709" t="str">
            <v>999-4020-10</v>
          </cell>
          <cell r="H709">
            <v>17374669</v>
          </cell>
          <cell r="I709" t="str">
            <v>830-6180-10</v>
          </cell>
          <cell r="J709">
            <v>205.81</v>
          </cell>
          <cell r="K709" t="str">
            <v>830-6190-10</v>
          </cell>
          <cell r="L709">
            <v>120.01</v>
          </cell>
          <cell r="M709" t="str">
            <v>999-4300-10</v>
          </cell>
          <cell r="N709">
            <v>678510</v>
          </cell>
          <cell r="Q709" t="str">
            <v>999-4100-10</v>
          </cell>
          <cell r="R709">
            <v>7761021</v>
          </cell>
          <cell r="S709" t="str">
            <v>999-6300-10</v>
          </cell>
          <cell r="T709">
            <v>24510</v>
          </cell>
          <cell r="W709" t="str">
            <v>810-6310-10</v>
          </cell>
          <cell r="X709">
            <v>263.99</v>
          </cell>
        </row>
        <row r="710">
          <cell r="G710" t="str">
            <v>999-4100-10</v>
          </cell>
          <cell r="H710">
            <v>7013816</v>
          </cell>
          <cell r="I710" t="str">
            <v>830-6190-10</v>
          </cell>
          <cell r="J710">
            <v>106.61</v>
          </cell>
          <cell r="K710" t="str">
            <v>830-6200-10</v>
          </cell>
          <cell r="L710">
            <v>184.31</v>
          </cell>
          <cell r="M710" t="str">
            <v>999-4400-10</v>
          </cell>
          <cell r="N710">
            <v>243893</v>
          </cell>
          <cell r="Q710" t="str">
            <v>999-4200-10</v>
          </cell>
          <cell r="R710">
            <v>3321935</v>
          </cell>
          <cell r="S710" t="str">
            <v>999-6400-10</v>
          </cell>
          <cell r="T710">
            <v>8505</v>
          </cell>
          <cell r="W710" t="str">
            <v>810-6320-10</v>
          </cell>
          <cell r="X710">
            <v>524</v>
          </cell>
        </row>
        <row r="711">
          <cell r="G711" t="str">
            <v>999-4200-10</v>
          </cell>
          <cell r="H711">
            <v>2724480</v>
          </cell>
          <cell r="I711" t="str">
            <v>830-6200-10</v>
          </cell>
          <cell r="J711">
            <v>502.71</v>
          </cell>
          <cell r="K711" t="str">
            <v>830-6210-10</v>
          </cell>
          <cell r="L711">
            <v>-14.02</v>
          </cell>
          <cell r="M711" t="str">
            <v>999-5000-10</v>
          </cell>
          <cell r="N711">
            <v>107578100</v>
          </cell>
          <cell r="Q711" t="str">
            <v>999-4300-10</v>
          </cell>
          <cell r="R711">
            <v>810191</v>
          </cell>
          <cell r="W711" t="str">
            <v>810-6330-10</v>
          </cell>
          <cell r="X711">
            <v>152.99</v>
          </cell>
        </row>
        <row r="712">
          <cell r="G712" t="str">
            <v>999-4300-10</v>
          </cell>
          <cell r="H712">
            <v>956608</v>
          </cell>
          <cell r="I712" t="str">
            <v>830-6210-10</v>
          </cell>
          <cell r="J712">
            <v>226.04</v>
          </cell>
          <cell r="K712" t="str">
            <v>830-6220-10</v>
          </cell>
          <cell r="L712">
            <v>1761</v>
          </cell>
          <cell r="M712" t="str">
            <v>999-6000-10</v>
          </cell>
          <cell r="N712">
            <v>1661148</v>
          </cell>
          <cell r="Q712" t="str">
            <v>999-4400-10</v>
          </cell>
          <cell r="R712">
            <v>243160</v>
          </cell>
          <cell r="W712" t="str">
            <v>810-6342-10</v>
          </cell>
          <cell r="X712">
            <v>326.08</v>
          </cell>
        </row>
        <row r="713">
          <cell r="G713" t="str">
            <v>999-4400-10</v>
          </cell>
          <cell r="H713">
            <v>243823</v>
          </cell>
          <cell r="I713" t="str">
            <v>830-6220-10</v>
          </cell>
          <cell r="J713">
            <v>1445</v>
          </cell>
          <cell r="K713" t="str">
            <v>830-6700-10</v>
          </cell>
          <cell r="L713">
            <v>212.66</v>
          </cell>
          <cell r="M713" t="str">
            <v>999-6010-10</v>
          </cell>
          <cell r="N713">
            <v>481385</v>
          </cell>
          <cell r="Q713" t="str">
            <v>999-5000-10</v>
          </cell>
          <cell r="R713">
            <v>83405569</v>
          </cell>
          <cell r="W713" t="str">
            <v>810-6450-10</v>
          </cell>
          <cell r="X713">
            <v>945</v>
          </cell>
        </row>
        <row r="714">
          <cell r="G714" t="str">
            <v>999-5000-10</v>
          </cell>
          <cell r="H714">
            <v>80712885</v>
          </cell>
          <cell r="I714" t="str">
            <v>830-6700-10</v>
          </cell>
          <cell r="J714">
            <v>107.45</v>
          </cell>
          <cell r="K714" t="str">
            <v>999-4000-10</v>
          </cell>
          <cell r="L714">
            <v>33396921</v>
          </cell>
          <cell r="M714" t="str">
            <v>999-6015-10</v>
          </cell>
          <cell r="N714">
            <v>578418</v>
          </cell>
          <cell r="Q714" t="str">
            <v>999-6000-10</v>
          </cell>
          <cell r="R714">
            <v>2381714</v>
          </cell>
          <cell r="W714" t="str">
            <v>810-6463-10</v>
          </cell>
          <cell r="X714">
            <v>182.68</v>
          </cell>
        </row>
        <row r="715">
          <cell r="G715" t="str">
            <v>999-6000-10</v>
          </cell>
          <cell r="H715">
            <v>1213618</v>
          </cell>
          <cell r="I715" t="str">
            <v>999-4000-10</v>
          </cell>
          <cell r="J715">
            <v>35081280</v>
          </cell>
          <cell r="K715" t="str">
            <v>999-4010-10</v>
          </cell>
          <cell r="L715">
            <v>10253167</v>
          </cell>
          <cell r="M715" t="str">
            <v>999-6020-10</v>
          </cell>
          <cell r="N715">
            <v>676106</v>
          </cell>
          <cell r="Q715" t="str">
            <v>999-6010-10</v>
          </cell>
          <cell r="R715">
            <v>634751</v>
          </cell>
          <cell r="W715" t="str">
            <v>810-6490-10</v>
          </cell>
          <cell r="X715">
            <v>717</v>
          </cell>
        </row>
        <row r="716">
          <cell r="G716" t="str">
            <v>999-6010-10</v>
          </cell>
          <cell r="H716">
            <v>355098</v>
          </cell>
          <cell r="I716" t="str">
            <v>999-4010-10</v>
          </cell>
          <cell r="J716">
            <v>10685703</v>
          </cell>
          <cell r="K716" t="str">
            <v>999-4015-10</v>
          </cell>
          <cell r="L716">
            <v>12709000</v>
          </cell>
          <cell r="M716" t="str">
            <v>999-6100-10</v>
          </cell>
          <cell r="N716">
            <v>296487</v>
          </cell>
          <cell r="Q716" t="str">
            <v>999-6015-10</v>
          </cell>
          <cell r="R716">
            <v>620571</v>
          </cell>
          <cell r="W716" t="str">
            <v>810-6500-10</v>
          </cell>
          <cell r="X716">
            <v>144.03</v>
          </cell>
        </row>
        <row r="717">
          <cell r="G717" t="str">
            <v>999-6015-10</v>
          </cell>
          <cell r="H717">
            <v>370441</v>
          </cell>
          <cell r="I717" t="str">
            <v>999-4015-10</v>
          </cell>
          <cell r="J717">
            <v>11895141</v>
          </cell>
          <cell r="K717" t="str">
            <v>999-4020-10</v>
          </cell>
          <cell r="L717">
            <v>15857999</v>
          </cell>
          <cell r="M717" t="str">
            <v>999-6200-10</v>
          </cell>
          <cell r="N717">
            <v>113195</v>
          </cell>
          <cell r="Q717" t="str">
            <v>999-6020-10</v>
          </cell>
          <cell r="R717">
            <v>788957</v>
          </cell>
          <cell r="W717" t="str">
            <v>810-6700-10</v>
          </cell>
          <cell r="X717">
            <v>83.85</v>
          </cell>
        </row>
        <row r="718">
          <cell r="G718" t="str">
            <v>999-6020-10</v>
          </cell>
          <cell r="H718">
            <v>498151</v>
          </cell>
          <cell r="I718" t="str">
            <v>999-4020-10</v>
          </cell>
          <cell r="J718">
            <v>14757533</v>
          </cell>
          <cell r="K718" t="str">
            <v>999-4100-10</v>
          </cell>
          <cell r="L718">
            <v>6966696</v>
          </cell>
          <cell r="M718" t="str">
            <v>999-6300-10</v>
          </cell>
          <cell r="N718">
            <v>23476</v>
          </cell>
          <cell r="Q718" t="str">
            <v>999-6100-10</v>
          </cell>
          <cell r="R718">
            <v>359036</v>
          </cell>
          <cell r="W718" t="str">
            <v>810-6900-10</v>
          </cell>
          <cell r="X718">
            <v>53436.73</v>
          </cell>
        </row>
        <row r="719">
          <cell r="G719" t="str">
            <v>999-6100-10</v>
          </cell>
          <cell r="H719">
            <v>202560</v>
          </cell>
          <cell r="I719" t="str">
            <v>999-4100-10</v>
          </cell>
          <cell r="J719">
            <v>6710932</v>
          </cell>
          <cell r="K719" t="str">
            <v>999-4200-10</v>
          </cell>
          <cell r="L719">
            <v>2804104</v>
          </cell>
          <cell r="M719" t="str">
            <v>999-6400-10</v>
          </cell>
          <cell r="N719">
            <v>10309</v>
          </cell>
          <cell r="Q719" t="str">
            <v>999-6200-10</v>
          </cell>
          <cell r="R719">
            <v>147956</v>
          </cell>
          <cell r="W719" t="str">
            <v>810-6901-10</v>
          </cell>
          <cell r="X719">
            <v>-51191.93</v>
          </cell>
        </row>
        <row r="720">
          <cell r="G720" t="str">
            <v>999-6200-10</v>
          </cell>
          <cell r="H720">
            <v>75964</v>
          </cell>
          <cell r="I720" t="str">
            <v>999-4200-10</v>
          </cell>
          <cell r="J720">
            <v>2759226</v>
          </cell>
          <cell r="K720" t="str">
            <v>999-4300-10</v>
          </cell>
          <cell r="L720">
            <v>753259</v>
          </cell>
          <cell r="Q720" t="str">
            <v>999-6300-10</v>
          </cell>
          <cell r="R720">
            <v>29607</v>
          </cell>
          <cell r="W720" t="str">
            <v>810-6902-10</v>
          </cell>
          <cell r="X720">
            <v>0</v>
          </cell>
        </row>
        <row r="721">
          <cell r="G721" t="str">
            <v>999-6300-10</v>
          </cell>
          <cell r="H721">
            <v>25031</v>
          </cell>
          <cell r="I721" t="str">
            <v>999-4300-10</v>
          </cell>
          <cell r="J721">
            <v>820429</v>
          </cell>
          <cell r="K721" t="str">
            <v>999-4400-10</v>
          </cell>
          <cell r="L721">
            <v>243763</v>
          </cell>
          <cell r="Q721" t="str">
            <v>999-6400-10</v>
          </cell>
          <cell r="R721">
            <v>11716</v>
          </cell>
          <cell r="W721" t="str">
            <v>810-6903-10</v>
          </cell>
          <cell r="X721">
            <v>-355.68</v>
          </cell>
        </row>
        <row r="722">
          <cell r="G722" t="str">
            <v>999-6400-10</v>
          </cell>
          <cell r="H722">
            <v>7057</v>
          </cell>
          <cell r="I722" t="str">
            <v>999-4400-10</v>
          </cell>
          <cell r="J722">
            <v>258029</v>
          </cell>
          <cell r="K722" t="str">
            <v>999-5000-10</v>
          </cell>
          <cell r="L722">
            <v>88847092</v>
          </cell>
          <cell r="W722" t="str">
            <v>820-6010-10</v>
          </cell>
          <cell r="X722">
            <v>22863.54</v>
          </cell>
        </row>
        <row r="723">
          <cell r="I723" t="str">
            <v>999-5000-10</v>
          </cell>
          <cell r="J723">
            <v>87104462</v>
          </cell>
          <cell r="K723" t="str">
            <v>999-6000-10</v>
          </cell>
          <cell r="L723">
            <v>1292609</v>
          </cell>
          <cell r="W723" t="str">
            <v>820-6030-10</v>
          </cell>
          <cell r="X723">
            <v>433.92</v>
          </cell>
        </row>
        <row r="724">
          <cell r="I724" t="str">
            <v>999-6000-10</v>
          </cell>
          <cell r="J724">
            <v>1076008</v>
          </cell>
          <cell r="K724" t="str">
            <v>999-6010-10</v>
          </cell>
          <cell r="L724">
            <v>389954</v>
          </cell>
          <cell r="W724" t="str">
            <v>820-6070-10</v>
          </cell>
          <cell r="X724">
            <v>5253.03</v>
          </cell>
        </row>
        <row r="725">
          <cell r="I725" t="str">
            <v>999-6010-10</v>
          </cell>
          <cell r="J725">
            <v>320804</v>
          </cell>
          <cell r="K725" t="str">
            <v>999-6015-10</v>
          </cell>
          <cell r="L725">
            <v>531790</v>
          </cell>
          <cell r="W725" t="str">
            <v>820-6170-10</v>
          </cell>
          <cell r="X725">
            <v>2164.85</v>
          </cell>
        </row>
        <row r="726">
          <cell r="I726" t="str">
            <v>999-6015-10</v>
          </cell>
          <cell r="J726">
            <v>411374</v>
          </cell>
          <cell r="K726" t="str">
            <v>999-6020-10</v>
          </cell>
          <cell r="L726">
            <v>642848</v>
          </cell>
          <cell r="W726" t="str">
            <v>820-6180-10</v>
          </cell>
          <cell r="X726">
            <v>595.67999999999995</v>
          </cell>
        </row>
        <row r="727">
          <cell r="I727" t="str">
            <v>999-6020-10</v>
          </cell>
          <cell r="J727">
            <v>478877</v>
          </cell>
          <cell r="K727" t="str">
            <v>999-6100-10</v>
          </cell>
          <cell r="L727">
            <v>281104</v>
          </cell>
          <cell r="W727" t="str">
            <v>820-6190-10</v>
          </cell>
          <cell r="X727">
            <v>172.39</v>
          </cell>
        </row>
        <row r="728">
          <cell r="I728" t="str">
            <v>999-6100-10</v>
          </cell>
          <cell r="J728">
            <v>213262</v>
          </cell>
          <cell r="K728" t="str">
            <v>999-6200-10</v>
          </cell>
          <cell r="L728">
            <v>108721</v>
          </cell>
          <cell r="W728" t="str">
            <v>820-6200-10</v>
          </cell>
          <cell r="X728">
            <v>571.76</v>
          </cell>
        </row>
        <row r="729">
          <cell r="I729" t="str">
            <v>999-6200-10</v>
          </cell>
          <cell r="J729">
            <v>85227</v>
          </cell>
          <cell r="K729" t="str">
            <v>999-6300-10</v>
          </cell>
          <cell r="L729">
            <v>24810</v>
          </cell>
          <cell r="W729" t="str">
            <v>820-6210-10</v>
          </cell>
          <cell r="X729">
            <v>273.77999999999997</v>
          </cell>
        </row>
        <row r="730">
          <cell r="I730" t="str">
            <v>999-6300-10</v>
          </cell>
          <cell r="J730">
            <v>23364</v>
          </cell>
          <cell r="K730" t="str">
            <v>999-6400-10</v>
          </cell>
          <cell r="L730">
            <v>10032</v>
          </cell>
          <cell r="W730" t="str">
            <v>820-6220-10</v>
          </cell>
          <cell r="X730">
            <v>717</v>
          </cell>
        </row>
        <row r="731">
          <cell r="I731" t="str">
            <v>999-6400-10</v>
          </cell>
          <cell r="J731">
            <v>8237</v>
          </cell>
          <cell r="W731" t="str">
            <v>820-6590-10</v>
          </cell>
          <cell r="X731">
            <v>236</v>
          </cell>
        </row>
        <row r="732">
          <cell r="W732" t="str">
            <v>820-6620-10</v>
          </cell>
          <cell r="X732">
            <v>19.8</v>
          </cell>
        </row>
        <row r="733">
          <cell r="W733" t="str">
            <v>820-6700-10</v>
          </cell>
          <cell r="X733">
            <v>177.08</v>
          </cell>
        </row>
        <row r="734">
          <cell r="W734" t="str">
            <v>820-6901-10</v>
          </cell>
          <cell r="X734">
            <v>-456.75</v>
          </cell>
        </row>
        <row r="735">
          <cell r="W735" t="str">
            <v>830-6010-10</v>
          </cell>
          <cell r="X735">
            <v>10015.36</v>
          </cell>
        </row>
        <row r="736">
          <cell r="W736" t="str">
            <v>830-6020-10</v>
          </cell>
          <cell r="X736">
            <v>196.58</v>
          </cell>
        </row>
        <row r="737">
          <cell r="W737" t="str">
            <v>830-6030-10</v>
          </cell>
          <cell r="X737">
            <v>433.88</v>
          </cell>
        </row>
        <row r="738">
          <cell r="W738" t="str">
            <v>830-6170-10</v>
          </cell>
          <cell r="X738">
            <v>1072.1300000000001</v>
          </cell>
        </row>
        <row r="739">
          <cell r="W739" t="str">
            <v>830-6180-10</v>
          </cell>
          <cell r="X739">
            <v>243.2</v>
          </cell>
        </row>
        <row r="740">
          <cell r="W740" t="str">
            <v>830-6190-10</v>
          </cell>
          <cell r="X740">
            <v>48.59</v>
          </cell>
        </row>
        <row r="741">
          <cell r="W741" t="str">
            <v>830-6200-10</v>
          </cell>
          <cell r="X741">
            <v>225.12</v>
          </cell>
        </row>
        <row r="742">
          <cell r="W742" t="str">
            <v>830-6210-10</v>
          </cell>
          <cell r="X742">
            <v>104.79</v>
          </cell>
        </row>
        <row r="743">
          <cell r="W743" t="str">
            <v>830-6220-10</v>
          </cell>
          <cell r="X743">
            <v>715</v>
          </cell>
        </row>
        <row r="744">
          <cell r="W744" t="str">
            <v>830-6700-10</v>
          </cell>
          <cell r="X744">
            <v>107.05</v>
          </cell>
        </row>
        <row r="745">
          <cell r="W745" t="str">
            <v>999-4000-10</v>
          </cell>
          <cell r="X745">
            <v>35912642</v>
          </cell>
        </row>
        <row r="746">
          <cell r="W746" t="str">
            <v>999-4010-10</v>
          </cell>
          <cell r="X746">
            <v>10697989</v>
          </cell>
        </row>
        <row r="747">
          <cell r="W747" t="str">
            <v>999-4015-10</v>
          </cell>
          <cell r="X747">
            <v>13331251</v>
          </cell>
        </row>
        <row r="748">
          <cell r="W748" t="str">
            <v>999-4020-10</v>
          </cell>
          <cell r="X748">
            <v>16891084</v>
          </cell>
        </row>
        <row r="749">
          <cell r="W749" t="str">
            <v>999-4100-10</v>
          </cell>
          <cell r="X749">
            <v>6678589</v>
          </cell>
        </row>
        <row r="750">
          <cell r="W750" t="str">
            <v>999-4200-10</v>
          </cell>
          <cell r="X750">
            <v>2846293</v>
          </cell>
        </row>
        <row r="751">
          <cell r="W751" t="str">
            <v>999-4300-10</v>
          </cell>
          <cell r="X751">
            <v>1075276</v>
          </cell>
        </row>
        <row r="752">
          <cell r="W752" t="str">
            <v>999-4400-10</v>
          </cell>
          <cell r="X752">
            <v>241799</v>
          </cell>
        </row>
        <row r="753">
          <cell r="W753" t="str">
            <v>999-6000-10</v>
          </cell>
          <cell r="X753">
            <v>1171306</v>
          </cell>
        </row>
        <row r="754">
          <cell r="W754" t="str">
            <v>999-6010-10</v>
          </cell>
          <cell r="X754">
            <v>346985</v>
          </cell>
        </row>
        <row r="755">
          <cell r="W755" t="str">
            <v>999-6015-10</v>
          </cell>
          <cell r="X755">
            <v>435255</v>
          </cell>
        </row>
        <row r="756">
          <cell r="W756" t="str">
            <v>999-6020-10</v>
          </cell>
          <cell r="X756">
            <v>548997</v>
          </cell>
        </row>
        <row r="757">
          <cell r="W757" t="str">
            <v>999-6100-10</v>
          </cell>
          <cell r="X757">
            <v>217380</v>
          </cell>
        </row>
        <row r="758">
          <cell r="W758" t="str">
            <v>999-6200-10</v>
          </cell>
          <cell r="X758">
            <v>91728</v>
          </cell>
        </row>
        <row r="759">
          <cell r="W759" t="str">
            <v>999-6300-10</v>
          </cell>
          <cell r="X759">
            <v>33022</v>
          </cell>
        </row>
        <row r="760">
          <cell r="W760" t="str">
            <v>999-6400-10</v>
          </cell>
          <cell r="X760">
            <v>7929</v>
          </cell>
        </row>
        <row r="761">
          <cell r="W761" t="str">
            <v>820-6590-10</v>
          </cell>
          <cell r="X761">
            <v>236</v>
          </cell>
        </row>
        <row r="762">
          <cell r="W762" t="str">
            <v>820-6620-10</v>
          </cell>
          <cell r="X762">
            <v>19.8</v>
          </cell>
        </row>
        <row r="763">
          <cell r="W763" t="str">
            <v>820-6700-10</v>
          </cell>
          <cell r="X763">
            <v>177.08</v>
          </cell>
        </row>
        <row r="764">
          <cell r="W764" t="str">
            <v>820-6901-10</v>
          </cell>
          <cell r="X764">
            <v>-456.75</v>
          </cell>
        </row>
        <row r="765">
          <cell r="W765" t="str">
            <v>830-6010-10</v>
          </cell>
          <cell r="X765">
            <v>10015.36</v>
          </cell>
        </row>
        <row r="766">
          <cell r="W766" t="str">
            <v>830-6020-10</v>
          </cell>
          <cell r="X766">
            <v>196.58</v>
          </cell>
        </row>
        <row r="767">
          <cell r="W767" t="str">
            <v>830-6030-10</v>
          </cell>
          <cell r="X767">
            <v>433.88</v>
          </cell>
        </row>
        <row r="768">
          <cell r="W768" t="str">
            <v>830-6070-10</v>
          </cell>
          <cell r="X768">
            <v>-2180.7600000000002</v>
          </cell>
        </row>
        <row r="769">
          <cell r="W769" t="str">
            <v>830-6170-10</v>
          </cell>
          <cell r="X769">
            <v>1072.1300000000001</v>
          </cell>
        </row>
        <row r="770">
          <cell r="W770" t="str">
            <v>830-6180-10</v>
          </cell>
          <cell r="X770">
            <v>243.2</v>
          </cell>
        </row>
        <row r="771">
          <cell r="W771" t="str">
            <v>830-6190-10</v>
          </cell>
          <cell r="X771">
            <v>48.59</v>
          </cell>
        </row>
        <row r="772">
          <cell r="W772" t="str">
            <v>830-6200-10</v>
          </cell>
          <cell r="X772">
            <v>225.12</v>
          </cell>
        </row>
        <row r="773">
          <cell r="W773" t="str">
            <v>830-6210-10</v>
          </cell>
          <cell r="X773">
            <v>104.79</v>
          </cell>
        </row>
        <row r="774">
          <cell r="W774" t="str">
            <v>830-6220-10</v>
          </cell>
          <cell r="X774">
            <v>715</v>
          </cell>
        </row>
        <row r="775">
          <cell r="W775" t="str">
            <v>830-6700-10</v>
          </cell>
          <cell r="X775">
            <v>107.05</v>
          </cell>
        </row>
        <row r="776">
          <cell r="W776" t="str">
            <v>999-4000-10</v>
          </cell>
          <cell r="X776">
            <v>35912642</v>
          </cell>
        </row>
        <row r="777">
          <cell r="W777" t="str">
            <v>999-4010-10</v>
          </cell>
          <cell r="X777">
            <v>10697989</v>
          </cell>
        </row>
        <row r="778">
          <cell r="W778" t="str">
            <v>999-4015-10</v>
          </cell>
          <cell r="X778">
            <v>13331251</v>
          </cell>
        </row>
        <row r="779">
          <cell r="W779" t="str">
            <v>999-4020-10</v>
          </cell>
          <cell r="X779">
            <v>16891084</v>
          </cell>
        </row>
        <row r="780">
          <cell r="W780" t="str">
            <v>999-4100-10</v>
          </cell>
          <cell r="X780">
            <v>6678589</v>
          </cell>
        </row>
        <row r="781">
          <cell r="W781" t="str">
            <v>999-4200-10</v>
          </cell>
          <cell r="X781">
            <v>2846293</v>
          </cell>
        </row>
        <row r="782">
          <cell r="W782" t="str">
            <v>999-4300-10</v>
          </cell>
          <cell r="X782">
            <v>1075276</v>
          </cell>
        </row>
        <row r="783">
          <cell r="W783" t="str">
            <v>999-4400-10</v>
          </cell>
          <cell r="X783">
            <v>241799</v>
          </cell>
        </row>
        <row r="784">
          <cell r="W784" t="str">
            <v>999-4500-10</v>
          </cell>
          <cell r="X784">
            <v>16909</v>
          </cell>
        </row>
        <row r="785">
          <cell r="W785" t="str">
            <v>999-5000-10</v>
          </cell>
          <cell r="X785">
            <v>110457800</v>
          </cell>
        </row>
        <row r="786">
          <cell r="W786" t="str">
            <v>999-6000-10</v>
          </cell>
          <cell r="X786">
            <v>1171306</v>
          </cell>
        </row>
        <row r="787">
          <cell r="W787" t="str">
            <v>999-6010-10</v>
          </cell>
          <cell r="X787">
            <v>346985</v>
          </cell>
        </row>
        <row r="788">
          <cell r="W788" t="str">
            <v>999-6015-10</v>
          </cell>
          <cell r="X788">
            <v>435255</v>
          </cell>
        </row>
        <row r="789">
          <cell r="W789" t="str">
            <v>999-6020-10</v>
          </cell>
          <cell r="X789">
            <v>548997</v>
          </cell>
        </row>
        <row r="790">
          <cell r="W790" t="str">
            <v>999-6100-10</v>
          </cell>
          <cell r="X790">
            <v>217380</v>
          </cell>
        </row>
        <row r="791">
          <cell r="W791" t="str">
            <v>999-6200-10</v>
          </cell>
          <cell r="X791">
            <v>91728</v>
          </cell>
        </row>
        <row r="792">
          <cell r="W792" t="str">
            <v>999-6300-10</v>
          </cell>
          <cell r="X792">
            <v>33022</v>
          </cell>
        </row>
        <row r="793">
          <cell r="W793" t="str">
            <v>999-6400-10</v>
          </cell>
          <cell r="X793">
            <v>7929</v>
          </cell>
        </row>
        <row r="794">
          <cell r="W794" t="str">
            <v>999-6500-10</v>
          </cell>
          <cell r="X794">
            <v>704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Data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  <sheetName val="=&gt; Not part of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50815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ary"/>
      <sheetName val="P&amp;L v Bud"/>
      <sheetName val="P&amp;L v PY"/>
      <sheetName val="EnergyServices"/>
      <sheetName val="BS"/>
      <sheetName val="CashFlow"/>
      <sheetName val="Exec CC Expenses"/>
      <sheetName val="Donations"/>
      <sheetName val="Corporate Memberships"/>
      <sheetName val="Chairman Expenses"/>
      <sheetName val="Not in Package =&gt;"/>
      <sheetName val="Dashboard"/>
      <sheetName val="CapitalReport"/>
      <sheetName val="VarianceSummary"/>
      <sheetName val="Notes"/>
      <sheetName val="Restructuring"/>
      <sheetName val="BS Consol"/>
      <sheetName val="P&amp;L Columnar"/>
    </sheetNames>
    <sheetDataSet>
      <sheetData sheetId="0"/>
      <sheetData sheetId="1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 t="str">
            <v>2010</v>
          </cell>
          <cell r="AC5">
            <v>0</v>
          </cell>
        </row>
        <row r="6">
          <cell r="S6">
            <v>0</v>
          </cell>
          <cell r="T6" t="str">
            <v>Actual</v>
          </cell>
          <cell r="U6" t="str">
            <v>Budget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Budget</v>
          </cell>
          <cell r="AA6" t="str">
            <v>Variance</v>
          </cell>
          <cell r="AB6" t="str">
            <v>Budget</v>
          </cell>
          <cell r="AC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S9" t="str">
            <v>Residential</v>
          </cell>
          <cell r="T9">
            <v>1025704</v>
          </cell>
          <cell r="U9">
            <v>1038079</v>
          </cell>
          <cell r="V9">
            <v>-12375</v>
          </cell>
          <cell r="W9">
            <v>0</v>
          </cell>
          <cell r="X9" t="str">
            <v>Residential</v>
          </cell>
          <cell r="Y9">
            <v>1025704</v>
          </cell>
          <cell r="Z9">
            <v>1038079</v>
          </cell>
          <cell r="AA9">
            <v>-12375</v>
          </cell>
          <cell r="AB9">
            <v>10825886</v>
          </cell>
          <cell r="AC9">
            <v>0</v>
          </cell>
        </row>
        <row r="10">
          <cell r="S10" t="str">
            <v>Commercial</v>
          </cell>
          <cell r="T10">
            <v>261296</v>
          </cell>
          <cell r="U10">
            <v>270496</v>
          </cell>
          <cell r="V10">
            <v>-9200</v>
          </cell>
          <cell r="W10">
            <v>0</v>
          </cell>
          <cell r="X10" t="str">
            <v>Commercial</v>
          </cell>
          <cell r="Y10">
            <v>261296</v>
          </cell>
          <cell r="Z10">
            <v>270496</v>
          </cell>
          <cell r="AA10">
            <v>-9200</v>
          </cell>
          <cell r="AB10">
            <v>2580109</v>
          </cell>
        </row>
        <row r="11">
          <cell r="S11" t="str">
            <v>Industrial &gt; 50-200kw</v>
          </cell>
          <cell r="T11">
            <v>165142</v>
          </cell>
          <cell r="U11">
            <v>162020</v>
          </cell>
          <cell r="V11">
            <v>3122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162020</v>
          </cell>
          <cell r="AA11">
            <v>3122</v>
          </cell>
          <cell r="AB11">
            <v>1806757</v>
          </cell>
        </row>
        <row r="12">
          <cell r="S12" t="str">
            <v>Industrial &gt; 200-1000kw</v>
          </cell>
          <cell r="T12">
            <v>142232</v>
          </cell>
          <cell r="U12">
            <v>155855</v>
          </cell>
          <cell r="V12">
            <v>-13623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155855</v>
          </cell>
          <cell r="AA12">
            <v>-13623</v>
          </cell>
          <cell r="AB12">
            <v>1727072</v>
          </cell>
        </row>
        <row r="13">
          <cell r="S13" t="str">
            <v>General Service 1000-5000kw</v>
          </cell>
          <cell r="T13">
            <v>60861</v>
          </cell>
          <cell r="U13">
            <v>48176</v>
          </cell>
          <cell r="V13">
            <v>12685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48176</v>
          </cell>
          <cell r="AA13">
            <v>12685</v>
          </cell>
          <cell r="AB13">
            <v>542780</v>
          </cell>
        </row>
        <row r="14">
          <cell r="S14" t="str">
            <v>Large User &gt; 5000kw</v>
          </cell>
          <cell r="T14">
            <v>18770</v>
          </cell>
          <cell r="U14">
            <v>25034</v>
          </cell>
          <cell r="V14">
            <v>-6264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25034</v>
          </cell>
          <cell r="AA14">
            <v>-6264</v>
          </cell>
          <cell r="AB14">
            <v>288450</v>
          </cell>
        </row>
        <row r="15">
          <cell r="S15" t="str">
            <v>Street &amp; Sentinel Lights</v>
          </cell>
          <cell r="T15">
            <v>44322</v>
          </cell>
          <cell r="U15">
            <v>43342</v>
          </cell>
          <cell r="V15">
            <v>980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43342</v>
          </cell>
          <cell r="AA15">
            <v>980</v>
          </cell>
          <cell r="AB15">
            <v>600911</v>
          </cell>
        </row>
        <row r="16">
          <cell r="S16" t="str">
            <v>Unmetered</v>
          </cell>
          <cell r="T16">
            <v>5250</v>
          </cell>
          <cell r="U16">
            <v>5303</v>
          </cell>
          <cell r="V16">
            <v>-53</v>
          </cell>
          <cell r="W16">
            <v>0</v>
          </cell>
          <cell r="X16" t="str">
            <v>Unmetered</v>
          </cell>
          <cell r="Y16">
            <v>5250</v>
          </cell>
          <cell r="Z16">
            <v>5303</v>
          </cell>
          <cell r="AA16">
            <v>-53</v>
          </cell>
          <cell r="AB16">
            <v>61914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>
            <v>0</v>
          </cell>
        </row>
        <row r="18">
          <cell r="S18" t="str">
            <v>Total Distribution Revenue</v>
          </cell>
          <cell r="T18">
            <v>1723577</v>
          </cell>
          <cell r="U18">
            <v>1748305</v>
          </cell>
          <cell r="V18">
            <v>-24728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1748305</v>
          </cell>
          <cell r="AA18">
            <v>-24728</v>
          </cell>
          <cell r="AB18">
            <v>18433879</v>
          </cell>
          <cell r="AC18">
            <v>0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>
            <v>0</v>
          </cell>
        </row>
        <row r="20">
          <cell r="S20" t="str">
            <v>Flow Through Revenue</v>
          </cell>
          <cell r="T20">
            <v>8674443</v>
          </cell>
          <cell r="U20">
            <v>0</v>
          </cell>
          <cell r="V20">
            <v>-8674443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0</v>
          </cell>
          <cell r="AA20">
            <v>-8674443</v>
          </cell>
          <cell r="AB20">
            <v>0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  <cell r="AC21">
            <v>0</v>
          </cell>
        </row>
        <row r="22">
          <cell r="S22" t="str">
            <v>Cost of Energy</v>
          </cell>
          <cell r="T22">
            <v>8674443</v>
          </cell>
          <cell r="U22">
            <v>0</v>
          </cell>
          <cell r="V22">
            <v>-8674443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0</v>
          </cell>
          <cell r="AA22">
            <v>-8674443</v>
          </cell>
          <cell r="AB22">
            <v>0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  <cell r="AC23">
            <v>0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89736</v>
          </cell>
          <cell r="V25">
            <v>2715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89736</v>
          </cell>
          <cell r="AA25">
            <v>2715</v>
          </cell>
          <cell r="AB25">
            <v>1070194</v>
          </cell>
          <cell r="AC25">
            <v>0</v>
          </cell>
        </row>
        <row r="26">
          <cell r="S26" t="str">
            <v>Regulated Service Revenue</v>
          </cell>
          <cell r="T26">
            <v>112028</v>
          </cell>
          <cell r="U26">
            <v>102236</v>
          </cell>
          <cell r="V26">
            <v>9792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102236</v>
          </cell>
          <cell r="AA26">
            <v>9792</v>
          </cell>
          <cell r="AB26">
            <v>1407050</v>
          </cell>
        </row>
        <row r="27">
          <cell r="S27" t="str">
            <v>Service Revenue</v>
          </cell>
          <cell r="T27">
            <v>6419</v>
          </cell>
          <cell r="U27">
            <v>16667</v>
          </cell>
          <cell r="V27">
            <v>-10248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16667</v>
          </cell>
          <cell r="AA27">
            <v>-10248</v>
          </cell>
          <cell r="AB27">
            <v>200000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0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  <cell r="AC29">
            <v>0</v>
          </cell>
        </row>
        <row r="30">
          <cell r="S30" t="str">
            <v>Total Other Revenue</v>
          </cell>
          <cell r="T30">
            <v>231077</v>
          </cell>
          <cell r="U30">
            <v>208639</v>
          </cell>
          <cell r="V30">
            <v>22438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208639</v>
          </cell>
          <cell r="AA30">
            <v>22438</v>
          </cell>
          <cell r="AB30">
            <v>2677244</v>
          </cell>
          <cell r="AC30">
            <v>0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105538</v>
          </cell>
          <cell r="V32">
            <v>13937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105538</v>
          </cell>
          <cell r="AA32">
            <v>13937</v>
          </cell>
          <cell r="AB32">
            <v>1266460</v>
          </cell>
        </row>
        <row r="33">
          <cell r="S33" t="str">
            <v>Billed Jobs Cost</v>
          </cell>
          <cell r="T33">
            <v>115781</v>
          </cell>
          <cell r="U33">
            <v>97992</v>
          </cell>
          <cell r="V33">
            <v>-17789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97992</v>
          </cell>
          <cell r="AA33">
            <v>-17789</v>
          </cell>
          <cell r="AB33">
            <v>1175898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  <cell r="AC34">
            <v>0</v>
          </cell>
        </row>
        <row r="35">
          <cell r="S35" t="str">
            <v>Billed Jobs Gross Margin</v>
          </cell>
          <cell r="T35">
            <v>3694</v>
          </cell>
          <cell r="U35">
            <v>7546</v>
          </cell>
          <cell r="V35">
            <v>-3852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7546</v>
          </cell>
          <cell r="AA35">
            <v>-3852</v>
          </cell>
          <cell r="AB35">
            <v>90562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189583</v>
          </cell>
          <cell r="V37">
            <v>-68959</v>
          </cell>
          <cell r="W37">
            <v>0</v>
          </cell>
          <cell r="X37" t="str">
            <v>CHP Revenue</v>
          </cell>
          <cell r="Y37">
            <v>120624</v>
          </cell>
          <cell r="Z37">
            <v>189583</v>
          </cell>
          <cell r="AA37">
            <v>-68959</v>
          </cell>
          <cell r="AB37">
            <v>2275000</v>
          </cell>
        </row>
        <row r="38">
          <cell r="S38" t="str">
            <v>CHP Direct Cost</v>
          </cell>
          <cell r="T38">
            <v>36476</v>
          </cell>
          <cell r="U38">
            <v>101417</v>
          </cell>
          <cell r="V38">
            <v>64941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101417</v>
          </cell>
          <cell r="AA38">
            <v>64941</v>
          </cell>
          <cell r="AB38">
            <v>1217000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  <cell r="AC39">
            <v>0</v>
          </cell>
        </row>
        <row r="40">
          <cell r="S40" t="str">
            <v>CHP Gross Margin</v>
          </cell>
          <cell r="T40">
            <v>84148</v>
          </cell>
          <cell r="U40">
            <v>88166</v>
          </cell>
          <cell r="V40">
            <v>-4018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88166</v>
          </cell>
          <cell r="AA40">
            <v>-4018</v>
          </cell>
          <cell r="AB40">
            <v>1058000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  <cell r="AC41">
            <v>0</v>
          </cell>
        </row>
        <row r="42">
          <cell r="S42" t="str">
            <v>Net Revenue</v>
          </cell>
          <cell r="T42">
            <v>2042496</v>
          </cell>
          <cell r="U42">
            <v>2052656</v>
          </cell>
          <cell r="V42">
            <v>-10160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2052656</v>
          </cell>
          <cell r="AA42">
            <v>-10160</v>
          </cell>
          <cell r="AB42">
            <v>22259685</v>
          </cell>
          <cell r="AC42">
            <v>0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  <cell r="AC43">
            <v>0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S45" t="str">
            <v>Labour</v>
          </cell>
          <cell r="T45">
            <v>474991</v>
          </cell>
          <cell r="U45">
            <v>511146</v>
          </cell>
          <cell r="V45">
            <v>36155</v>
          </cell>
          <cell r="W45">
            <v>0</v>
          </cell>
          <cell r="X45" t="str">
            <v>Labour</v>
          </cell>
          <cell r="Y45">
            <v>474991</v>
          </cell>
          <cell r="Z45">
            <v>511146</v>
          </cell>
          <cell r="AA45">
            <v>36155</v>
          </cell>
          <cell r="AB45">
            <v>6508209</v>
          </cell>
        </row>
        <row r="46">
          <cell r="S46" t="str">
            <v>Benefits</v>
          </cell>
          <cell r="T46">
            <v>188294</v>
          </cell>
          <cell r="U46">
            <v>218396</v>
          </cell>
          <cell r="V46">
            <v>30102</v>
          </cell>
          <cell r="W46">
            <v>0</v>
          </cell>
          <cell r="X46" t="str">
            <v>Benefits</v>
          </cell>
          <cell r="Y46">
            <v>188294</v>
          </cell>
          <cell r="Z46">
            <v>218396</v>
          </cell>
          <cell r="AA46">
            <v>30102</v>
          </cell>
          <cell r="AB46">
            <v>2260651</v>
          </cell>
        </row>
        <row r="47">
          <cell r="S47" t="str">
            <v>Subcontractors</v>
          </cell>
          <cell r="T47">
            <v>117498</v>
          </cell>
          <cell r="U47">
            <v>108958</v>
          </cell>
          <cell r="V47">
            <v>-8540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108958</v>
          </cell>
          <cell r="AA47">
            <v>-8540</v>
          </cell>
          <cell r="AB47">
            <v>1461432</v>
          </cell>
        </row>
        <row r="48">
          <cell r="S48" t="str">
            <v>Audit &amp; Legal</v>
          </cell>
          <cell r="T48">
            <v>10905</v>
          </cell>
          <cell r="U48">
            <v>19495</v>
          </cell>
          <cell r="V48">
            <v>8590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19495</v>
          </cell>
          <cell r="AA48">
            <v>8590</v>
          </cell>
          <cell r="AB48">
            <v>224937</v>
          </cell>
        </row>
        <row r="49">
          <cell r="S49" t="str">
            <v>Consulting</v>
          </cell>
          <cell r="T49">
            <v>72895</v>
          </cell>
          <cell r="U49">
            <v>25785</v>
          </cell>
          <cell r="V49">
            <v>-47110</v>
          </cell>
          <cell r="W49">
            <v>0</v>
          </cell>
          <cell r="X49" t="str">
            <v>Consulting</v>
          </cell>
          <cell r="Y49">
            <v>72895</v>
          </cell>
          <cell r="Z49">
            <v>25785</v>
          </cell>
          <cell r="AA49">
            <v>-47110</v>
          </cell>
          <cell r="AB49">
            <v>259155</v>
          </cell>
        </row>
        <row r="50">
          <cell r="S50" t="str">
            <v>Administrative and Supplies</v>
          </cell>
          <cell r="T50">
            <v>10738</v>
          </cell>
          <cell r="U50">
            <v>17604</v>
          </cell>
          <cell r="V50">
            <v>6866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17604</v>
          </cell>
          <cell r="AA50">
            <v>6866</v>
          </cell>
          <cell r="AB50">
            <v>96755</v>
          </cell>
        </row>
        <row r="51">
          <cell r="S51" t="str">
            <v>Utilities Expense</v>
          </cell>
          <cell r="T51">
            <v>15919</v>
          </cell>
          <cell r="U51">
            <v>14234</v>
          </cell>
          <cell r="V51">
            <v>-1685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14234</v>
          </cell>
          <cell r="AA51">
            <v>-1685</v>
          </cell>
          <cell r="AB51">
            <v>170804</v>
          </cell>
        </row>
        <row r="52">
          <cell r="S52" t="str">
            <v>Insurance</v>
          </cell>
          <cell r="T52">
            <v>25026</v>
          </cell>
          <cell r="U52">
            <v>23816</v>
          </cell>
          <cell r="V52">
            <v>-1210</v>
          </cell>
          <cell r="W52">
            <v>0</v>
          </cell>
          <cell r="X52" t="str">
            <v>Insurance</v>
          </cell>
          <cell r="Y52">
            <v>25026</v>
          </cell>
          <cell r="Z52">
            <v>23816</v>
          </cell>
          <cell r="AA52">
            <v>-1210</v>
          </cell>
          <cell r="AB52">
            <v>292056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264000</v>
          </cell>
        </row>
        <row r="54">
          <cell r="S54" t="str">
            <v>Repairs and Maintenance</v>
          </cell>
          <cell r="T54">
            <v>20800</v>
          </cell>
          <cell r="U54">
            <v>13849</v>
          </cell>
          <cell r="V54">
            <v>-6951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13849</v>
          </cell>
          <cell r="AA54">
            <v>-6951</v>
          </cell>
          <cell r="AB54">
            <v>190183</v>
          </cell>
        </row>
        <row r="55">
          <cell r="S55" t="str">
            <v>Travel &amp; Training</v>
          </cell>
          <cell r="T55">
            <v>9360</v>
          </cell>
          <cell r="U55">
            <v>10980</v>
          </cell>
          <cell r="V55">
            <v>1620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10980</v>
          </cell>
          <cell r="AA55">
            <v>1620</v>
          </cell>
          <cell r="AB55">
            <v>115510</v>
          </cell>
        </row>
        <row r="56">
          <cell r="S56" t="str">
            <v>Communication</v>
          </cell>
          <cell r="T56">
            <v>54105</v>
          </cell>
          <cell r="U56">
            <v>46863</v>
          </cell>
          <cell r="V56">
            <v>-7242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46863</v>
          </cell>
          <cell r="AA56">
            <v>-7242</v>
          </cell>
          <cell r="AB56">
            <v>565419</v>
          </cell>
        </row>
        <row r="57">
          <cell r="S57" t="str">
            <v>Community Relations</v>
          </cell>
          <cell r="T57">
            <v>0</v>
          </cell>
          <cell r="U57">
            <v>308</v>
          </cell>
          <cell r="V57">
            <v>308</v>
          </cell>
          <cell r="W57">
            <v>0</v>
          </cell>
          <cell r="X57" t="str">
            <v>Community Relations</v>
          </cell>
          <cell r="Y57">
            <v>0</v>
          </cell>
          <cell r="Z57">
            <v>308</v>
          </cell>
          <cell r="AA57">
            <v>308</v>
          </cell>
          <cell r="AB57">
            <v>32100</v>
          </cell>
        </row>
        <row r="58">
          <cell r="S58" t="str">
            <v>Corporate Memberships</v>
          </cell>
          <cell r="T58">
            <v>1880</v>
          </cell>
          <cell r="U58">
            <v>5833</v>
          </cell>
          <cell r="V58">
            <v>3953</v>
          </cell>
          <cell r="W58">
            <v>0</v>
          </cell>
          <cell r="X58" t="str">
            <v>Corporate Memberships</v>
          </cell>
          <cell r="Y58">
            <v>1880</v>
          </cell>
          <cell r="Z58">
            <v>5833</v>
          </cell>
          <cell r="AA58">
            <v>3953</v>
          </cell>
          <cell r="AB58">
            <v>73806</v>
          </cell>
        </row>
        <row r="59">
          <cell r="S59" t="str">
            <v>Donations</v>
          </cell>
          <cell r="T59">
            <v>854</v>
          </cell>
          <cell r="U59">
            <v>500</v>
          </cell>
          <cell r="V59">
            <v>-354</v>
          </cell>
          <cell r="W59">
            <v>0</v>
          </cell>
          <cell r="X59" t="str">
            <v>Donations</v>
          </cell>
          <cell r="Y59">
            <v>854</v>
          </cell>
          <cell r="Z59">
            <v>500</v>
          </cell>
          <cell r="AA59">
            <v>-354</v>
          </cell>
          <cell r="AB59">
            <v>6000</v>
          </cell>
        </row>
        <row r="60">
          <cell r="S60" t="str">
            <v>Licenses &amp; Permits</v>
          </cell>
          <cell r="T60">
            <v>9370</v>
          </cell>
          <cell r="U60">
            <v>22633</v>
          </cell>
          <cell r="V60">
            <v>13263</v>
          </cell>
          <cell r="W60">
            <v>0</v>
          </cell>
          <cell r="X60" t="str">
            <v>Licenses &amp; Permits</v>
          </cell>
          <cell r="Y60">
            <v>9370</v>
          </cell>
          <cell r="Z60">
            <v>22633</v>
          </cell>
          <cell r="AA60">
            <v>13263</v>
          </cell>
          <cell r="AB60">
            <v>210034</v>
          </cell>
        </row>
        <row r="61">
          <cell r="S61" t="str">
            <v>OEB Regulatory Fees</v>
          </cell>
          <cell r="T61">
            <v>13595</v>
          </cell>
          <cell r="U61">
            <v>11000</v>
          </cell>
          <cell r="V61">
            <v>-2595</v>
          </cell>
          <cell r="W61">
            <v>0</v>
          </cell>
          <cell r="X61" t="str">
            <v>OEB Regulatory Fees</v>
          </cell>
          <cell r="Y61">
            <v>13595</v>
          </cell>
          <cell r="Z61">
            <v>11000</v>
          </cell>
          <cell r="AA61">
            <v>-2595</v>
          </cell>
          <cell r="AB61">
            <v>132000</v>
          </cell>
        </row>
        <row r="62">
          <cell r="S62" t="str">
            <v>Vehicle Expenses</v>
          </cell>
          <cell r="T62">
            <v>33271</v>
          </cell>
          <cell r="U62">
            <v>30357</v>
          </cell>
          <cell r="V62">
            <v>-2914</v>
          </cell>
          <cell r="W62">
            <v>0</v>
          </cell>
          <cell r="X62" t="str">
            <v>Vehicle Expenses</v>
          </cell>
          <cell r="Y62">
            <v>33271</v>
          </cell>
          <cell r="Z62">
            <v>30357</v>
          </cell>
          <cell r="AA62">
            <v>-2914</v>
          </cell>
          <cell r="AB62">
            <v>364290</v>
          </cell>
        </row>
        <row r="63">
          <cell r="S63" t="str">
            <v>Materials</v>
          </cell>
          <cell r="T63">
            <v>10351</v>
          </cell>
          <cell r="U63">
            <v>14130</v>
          </cell>
          <cell r="V63">
            <v>3779</v>
          </cell>
          <cell r="W63">
            <v>0</v>
          </cell>
          <cell r="X63" t="str">
            <v>Materials</v>
          </cell>
          <cell r="Y63">
            <v>10351</v>
          </cell>
          <cell r="Z63">
            <v>14130</v>
          </cell>
          <cell r="AA63">
            <v>3779</v>
          </cell>
          <cell r="AB63">
            <v>170706</v>
          </cell>
        </row>
        <row r="64">
          <cell r="S64" t="str">
            <v>Bank Charges</v>
          </cell>
          <cell r="T64">
            <v>5170</v>
          </cell>
          <cell r="U64">
            <v>3745</v>
          </cell>
          <cell r="V64">
            <v>-1425</v>
          </cell>
          <cell r="W64">
            <v>0</v>
          </cell>
          <cell r="X64" t="str">
            <v>Bank Charges</v>
          </cell>
          <cell r="Y64">
            <v>5170</v>
          </cell>
          <cell r="Z64">
            <v>3745</v>
          </cell>
          <cell r="AA64">
            <v>-1425</v>
          </cell>
          <cell r="AB64">
            <v>52442</v>
          </cell>
        </row>
        <row r="65">
          <cell r="S65" t="str">
            <v>Interest on Customer Deposits</v>
          </cell>
          <cell r="T65">
            <v>1605</v>
          </cell>
          <cell r="U65">
            <v>2576</v>
          </cell>
          <cell r="V65">
            <v>971</v>
          </cell>
          <cell r="W65">
            <v>0</v>
          </cell>
          <cell r="X65" t="str">
            <v>Interest on Customer Deposits</v>
          </cell>
          <cell r="Y65">
            <v>1605</v>
          </cell>
          <cell r="Z65">
            <v>2576</v>
          </cell>
          <cell r="AA65">
            <v>971</v>
          </cell>
          <cell r="AB65">
            <v>30916</v>
          </cell>
        </row>
        <row r="66">
          <cell r="S66" t="str">
            <v>Municipal Taxes</v>
          </cell>
          <cell r="T66">
            <v>12750</v>
          </cell>
          <cell r="U66">
            <v>12750</v>
          </cell>
          <cell r="V66">
            <v>0</v>
          </cell>
          <cell r="W66">
            <v>0</v>
          </cell>
          <cell r="X66" t="str">
            <v>Municipal Taxes</v>
          </cell>
          <cell r="Y66">
            <v>12750</v>
          </cell>
          <cell r="Z66">
            <v>12750</v>
          </cell>
          <cell r="AA66">
            <v>0</v>
          </cell>
          <cell r="AB66">
            <v>153000</v>
          </cell>
        </row>
        <row r="67">
          <cell r="S67" t="str">
            <v>Capital Taxes</v>
          </cell>
          <cell r="T67">
            <v>8333</v>
          </cell>
          <cell r="U67">
            <v>8333</v>
          </cell>
          <cell r="V67">
            <v>0</v>
          </cell>
          <cell r="W67">
            <v>0</v>
          </cell>
          <cell r="X67" t="str">
            <v>Capital Taxes</v>
          </cell>
          <cell r="Y67">
            <v>8333</v>
          </cell>
          <cell r="Z67">
            <v>8333</v>
          </cell>
          <cell r="AA67">
            <v>0</v>
          </cell>
          <cell r="AB67">
            <v>100000</v>
          </cell>
        </row>
        <row r="68">
          <cell r="S68" t="str">
            <v>Provision for Doubtful Accounts</v>
          </cell>
          <cell r="T68">
            <v>40375</v>
          </cell>
          <cell r="U68">
            <v>40375</v>
          </cell>
          <cell r="V68">
            <v>0</v>
          </cell>
          <cell r="W68">
            <v>0</v>
          </cell>
          <cell r="X68" t="str">
            <v>Provision for Doubtful Accounts</v>
          </cell>
          <cell r="Y68">
            <v>40375</v>
          </cell>
          <cell r="Z68">
            <v>40375</v>
          </cell>
          <cell r="AA68">
            <v>0</v>
          </cell>
          <cell r="AB68">
            <v>484497</v>
          </cell>
        </row>
        <row r="69">
          <cell r="S69">
            <v>0</v>
          </cell>
          <cell r="T69" t="str">
            <v>-</v>
          </cell>
          <cell r="U69" t="str">
            <v>-</v>
          </cell>
          <cell r="V69" t="str">
            <v>-</v>
          </cell>
          <cell r="W69">
            <v>0</v>
          </cell>
          <cell r="X69">
            <v>0</v>
          </cell>
          <cell r="Y69" t="str">
            <v>-</v>
          </cell>
          <cell r="Z69" t="str">
            <v>-</v>
          </cell>
          <cell r="AA69" t="str">
            <v>-</v>
          </cell>
          <cell r="AB69" t="str">
            <v>-</v>
          </cell>
          <cell r="AC69">
            <v>0</v>
          </cell>
        </row>
        <row r="70">
          <cell r="S70" t="str">
            <v>Total Expenses</v>
          </cell>
          <cell r="T70">
            <v>1160085</v>
          </cell>
          <cell r="U70">
            <v>1185666</v>
          </cell>
          <cell r="V70">
            <v>25581</v>
          </cell>
          <cell r="W70">
            <v>0</v>
          </cell>
          <cell r="X70" t="str">
            <v>Total Expenses</v>
          </cell>
          <cell r="Y70">
            <v>1160085</v>
          </cell>
          <cell r="Z70">
            <v>1185666</v>
          </cell>
          <cell r="AA70">
            <v>25581</v>
          </cell>
          <cell r="AB70">
            <v>14218902</v>
          </cell>
        </row>
        <row r="71">
          <cell r="S71" t="str">
            <v>Allocated Expenses</v>
          </cell>
          <cell r="T71">
            <v>-283658</v>
          </cell>
          <cell r="U71">
            <v>-263786</v>
          </cell>
          <cell r="V71">
            <v>19872</v>
          </cell>
          <cell r="W71">
            <v>0</v>
          </cell>
          <cell r="X71" t="str">
            <v>Allocated Expenses</v>
          </cell>
          <cell r="Y71">
            <v>-283658</v>
          </cell>
          <cell r="Z71">
            <v>-263786</v>
          </cell>
          <cell r="AA71">
            <v>19872</v>
          </cell>
          <cell r="AB71">
            <v>-4313811</v>
          </cell>
        </row>
        <row r="72">
          <cell r="S72">
            <v>0</v>
          </cell>
          <cell r="T72" t="str">
            <v>-</v>
          </cell>
          <cell r="U72" t="str">
            <v>-</v>
          </cell>
          <cell r="V72" t="str">
            <v>-</v>
          </cell>
          <cell r="W72">
            <v>0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 t="str">
            <v>-</v>
          </cell>
          <cell r="AC72">
            <v>0</v>
          </cell>
        </row>
        <row r="73">
          <cell r="S73" t="str">
            <v>Net Expenses</v>
          </cell>
          <cell r="T73">
            <v>876427</v>
          </cell>
          <cell r="U73">
            <v>921880</v>
          </cell>
          <cell r="V73">
            <v>45453</v>
          </cell>
          <cell r="W73">
            <v>0</v>
          </cell>
          <cell r="X73" t="str">
            <v>Net Expenses</v>
          </cell>
          <cell r="Y73">
            <v>876427</v>
          </cell>
          <cell r="Z73">
            <v>921880</v>
          </cell>
          <cell r="AA73">
            <v>45453</v>
          </cell>
          <cell r="AB73">
            <v>9905091</v>
          </cell>
        </row>
        <row r="74">
          <cell r="S74">
            <v>0</v>
          </cell>
          <cell r="T74" t="str">
            <v>-</v>
          </cell>
          <cell r="U74" t="str">
            <v>-</v>
          </cell>
          <cell r="V74" t="str">
            <v>-</v>
          </cell>
          <cell r="W74">
            <v>0</v>
          </cell>
          <cell r="X74">
            <v>0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>
            <v>0</v>
          </cell>
        </row>
        <row r="75">
          <cell r="S75" t="str">
            <v>EBITDA</v>
          </cell>
          <cell r="T75">
            <v>1166069</v>
          </cell>
          <cell r="U75">
            <v>1130776</v>
          </cell>
          <cell r="V75">
            <v>35293</v>
          </cell>
          <cell r="W75">
            <v>0</v>
          </cell>
          <cell r="X75" t="str">
            <v>EBITDA</v>
          </cell>
          <cell r="Y75">
            <v>1166069</v>
          </cell>
          <cell r="Z75">
            <v>1130776</v>
          </cell>
          <cell r="AA75">
            <v>35293</v>
          </cell>
          <cell r="AB75">
            <v>12354594</v>
          </cell>
          <cell r="AC75">
            <v>0</v>
          </cell>
        </row>
        <row r="76">
          <cell r="S76" t="str">
            <v>EBITDA after Restructuring Costs</v>
          </cell>
          <cell r="T76">
            <v>1166069</v>
          </cell>
          <cell r="U76">
            <v>1130776</v>
          </cell>
          <cell r="V76">
            <v>35293</v>
          </cell>
          <cell r="W76">
            <v>0</v>
          </cell>
          <cell r="X76" t="str">
            <v>EBITDA after Restructuring Costs</v>
          </cell>
          <cell r="Y76">
            <v>1166069</v>
          </cell>
          <cell r="Z76">
            <v>1130776</v>
          </cell>
          <cell r="AA76">
            <v>35293</v>
          </cell>
          <cell r="AB76">
            <v>12354594</v>
          </cell>
        </row>
        <row r="77">
          <cell r="S77">
            <v>0</v>
          </cell>
          <cell r="T77" t="str">
            <v>-</v>
          </cell>
          <cell r="U77" t="str">
            <v>-</v>
          </cell>
          <cell r="V77" t="str">
            <v>-</v>
          </cell>
          <cell r="W77">
            <v>0</v>
          </cell>
          <cell r="X77">
            <v>0</v>
          </cell>
          <cell r="Y77" t="str">
            <v>-</v>
          </cell>
          <cell r="Z77" t="str">
            <v>-</v>
          </cell>
          <cell r="AA77" t="str">
            <v>-</v>
          </cell>
          <cell r="AB77" t="str">
            <v>-</v>
          </cell>
          <cell r="AC77">
            <v>0</v>
          </cell>
        </row>
        <row r="78">
          <cell r="S78" t="str">
            <v>Depreciation</v>
          </cell>
          <cell r="T78">
            <v>412498</v>
          </cell>
          <cell r="U78">
            <v>385903</v>
          </cell>
          <cell r="V78">
            <v>-26595</v>
          </cell>
          <cell r="W78">
            <v>0</v>
          </cell>
          <cell r="X78" t="str">
            <v>Depreciation</v>
          </cell>
          <cell r="Y78">
            <v>412498</v>
          </cell>
          <cell r="Z78">
            <v>385903</v>
          </cell>
          <cell r="AA78">
            <v>-26595</v>
          </cell>
          <cell r="AB78">
            <v>4638329</v>
          </cell>
          <cell r="AC78">
            <v>0</v>
          </cell>
        </row>
        <row r="79">
          <cell r="S79">
            <v>0</v>
          </cell>
          <cell r="T79" t="str">
            <v>-</v>
          </cell>
          <cell r="U79" t="str">
            <v>-</v>
          </cell>
          <cell r="V79" t="str">
            <v>-</v>
          </cell>
          <cell r="W79">
            <v>0</v>
          </cell>
          <cell r="X79">
            <v>0</v>
          </cell>
          <cell r="Y79" t="str">
            <v>-</v>
          </cell>
          <cell r="Z79" t="str">
            <v>-</v>
          </cell>
          <cell r="AA79" t="str">
            <v>-</v>
          </cell>
          <cell r="AB79" t="str">
            <v>-</v>
          </cell>
        </row>
        <row r="80">
          <cell r="S80" t="str">
            <v>EBIT</v>
          </cell>
          <cell r="T80">
            <v>753571</v>
          </cell>
          <cell r="U80">
            <v>744873</v>
          </cell>
          <cell r="V80">
            <v>8698</v>
          </cell>
          <cell r="W80">
            <v>0</v>
          </cell>
          <cell r="X80" t="str">
            <v>EBIT</v>
          </cell>
          <cell r="Y80">
            <v>753571</v>
          </cell>
          <cell r="Z80">
            <v>744873</v>
          </cell>
          <cell r="AA80">
            <v>8698</v>
          </cell>
          <cell r="AB80">
            <v>7716265</v>
          </cell>
          <cell r="AC80">
            <v>0</v>
          </cell>
        </row>
        <row r="81">
          <cell r="S81">
            <v>0</v>
          </cell>
          <cell r="T81" t="str">
            <v>-</v>
          </cell>
          <cell r="U81" t="str">
            <v>-</v>
          </cell>
          <cell r="V81" t="str">
            <v>-</v>
          </cell>
          <cell r="W81">
            <v>0</v>
          </cell>
          <cell r="X81">
            <v>0</v>
          </cell>
          <cell r="Y81" t="str">
            <v>-</v>
          </cell>
          <cell r="Z81" t="str">
            <v>-</v>
          </cell>
          <cell r="AA81" t="str">
            <v>-</v>
          </cell>
          <cell r="AB81" t="str">
            <v>-</v>
          </cell>
          <cell r="AC81">
            <v>0</v>
          </cell>
        </row>
        <row r="82">
          <cell r="S82" t="str">
            <v>Interest Expense - Note</v>
          </cell>
          <cell r="T82">
            <v>148433</v>
          </cell>
          <cell r="U82">
            <v>148553</v>
          </cell>
          <cell r="V82">
            <v>120</v>
          </cell>
          <cell r="W82">
            <v>0</v>
          </cell>
          <cell r="X82" t="str">
            <v>Interest Expense - Note</v>
          </cell>
          <cell r="Y82">
            <v>148433</v>
          </cell>
          <cell r="Z82">
            <v>148553</v>
          </cell>
          <cell r="AA82">
            <v>120</v>
          </cell>
          <cell r="AB82">
            <v>1782633</v>
          </cell>
          <cell r="AC82">
            <v>0</v>
          </cell>
        </row>
        <row r="83">
          <cell r="S83" t="str">
            <v>Interest Earned</v>
          </cell>
          <cell r="T83">
            <v>-7587</v>
          </cell>
          <cell r="U83">
            <v>-17129</v>
          </cell>
          <cell r="V83">
            <v>-9542</v>
          </cell>
          <cell r="W83">
            <v>0</v>
          </cell>
          <cell r="X83" t="str">
            <v>Interest Earned</v>
          </cell>
          <cell r="Y83">
            <v>-7587</v>
          </cell>
          <cell r="Z83">
            <v>-17129</v>
          </cell>
          <cell r="AA83">
            <v>-9542</v>
          </cell>
          <cell r="AB83">
            <v>-205551</v>
          </cell>
        </row>
        <row r="84">
          <cell r="S84" t="str">
            <v>Capitalized Interest</v>
          </cell>
          <cell r="T84">
            <v>-3395</v>
          </cell>
          <cell r="U84">
            <v>-13559</v>
          </cell>
          <cell r="V84">
            <v>-10164</v>
          </cell>
          <cell r="W84">
            <v>0</v>
          </cell>
          <cell r="X84" t="str">
            <v>Capitalized Interest</v>
          </cell>
          <cell r="Y84">
            <v>-3395</v>
          </cell>
          <cell r="Z84">
            <v>-13559</v>
          </cell>
          <cell r="AA84">
            <v>-10164</v>
          </cell>
          <cell r="AB84">
            <v>-162711</v>
          </cell>
        </row>
        <row r="85">
          <cell r="S85">
            <v>0</v>
          </cell>
          <cell r="T85" t="str">
            <v>-</v>
          </cell>
          <cell r="U85" t="str">
            <v>-</v>
          </cell>
          <cell r="V85" t="str">
            <v>-</v>
          </cell>
          <cell r="W85">
            <v>0</v>
          </cell>
          <cell r="X85">
            <v>0</v>
          </cell>
          <cell r="Y85" t="str">
            <v>-</v>
          </cell>
          <cell r="Z85" t="str">
            <v>-</v>
          </cell>
          <cell r="AA85" t="str">
            <v>-</v>
          </cell>
          <cell r="AB85" t="str">
            <v>-</v>
          </cell>
        </row>
        <row r="86">
          <cell r="S86" t="str">
            <v>Net Income / (Loss) before tax</v>
          </cell>
          <cell r="T86">
            <v>616120</v>
          </cell>
          <cell r="U86">
            <v>627008</v>
          </cell>
          <cell r="V86">
            <v>-10888</v>
          </cell>
          <cell r="W86">
            <v>0</v>
          </cell>
          <cell r="X86" t="str">
            <v>Net Income / (Loss) before tax</v>
          </cell>
          <cell r="Y86">
            <v>616120</v>
          </cell>
          <cell r="Z86">
            <v>627008</v>
          </cell>
          <cell r="AA86">
            <v>-10888</v>
          </cell>
          <cell r="AB86">
            <v>6301894</v>
          </cell>
          <cell r="AC86">
            <v>0</v>
          </cell>
        </row>
        <row r="87">
          <cell r="S87" t="str">
            <v>Tax Provision</v>
          </cell>
          <cell r="T87">
            <v>219034</v>
          </cell>
          <cell r="U87">
            <v>218445</v>
          </cell>
          <cell r="V87">
            <v>-589</v>
          </cell>
          <cell r="W87">
            <v>0</v>
          </cell>
          <cell r="X87" t="str">
            <v>Tax Provision</v>
          </cell>
          <cell r="Y87">
            <v>219034</v>
          </cell>
          <cell r="Z87">
            <v>218445</v>
          </cell>
          <cell r="AA87">
            <v>-589</v>
          </cell>
          <cell r="AB87">
            <v>2176298</v>
          </cell>
          <cell r="AC87">
            <v>0</v>
          </cell>
        </row>
        <row r="88">
          <cell r="S88">
            <v>0</v>
          </cell>
          <cell r="T88" t="str">
            <v>-</v>
          </cell>
          <cell r="U88" t="str">
            <v>-</v>
          </cell>
          <cell r="V88" t="str">
            <v>-</v>
          </cell>
          <cell r="W88">
            <v>0</v>
          </cell>
          <cell r="X88">
            <v>0</v>
          </cell>
          <cell r="Y88" t="str">
            <v>-</v>
          </cell>
          <cell r="Z88" t="str">
            <v>-</v>
          </cell>
          <cell r="AA88" t="str">
            <v>-</v>
          </cell>
          <cell r="AB88" t="str">
            <v>-</v>
          </cell>
        </row>
        <row r="89">
          <cell r="S89" t="str">
            <v>Net Income / (Loss)</v>
          </cell>
          <cell r="T89">
            <v>397086</v>
          </cell>
          <cell r="U89">
            <v>408563</v>
          </cell>
          <cell r="V89">
            <v>-11477</v>
          </cell>
          <cell r="W89">
            <v>0</v>
          </cell>
          <cell r="X89" t="str">
            <v>Net Income / (Loss)</v>
          </cell>
          <cell r="Y89">
            <v>397086</v>
          </cell>
          <cell r="Z89">
            <v>408563</v>
          </cell>
          <cell r="AA89">
            <v>-11477</v>
          </cell>
          <cell r="AB89">
            <v>4125596</v>
          </cell>
          <cell r="AC89">
            <v>0</v>
          </cell>
        </row>
        <row r="90">
          <cell r="S90">
            <v>0</v>
          </cell>
          <cell r="T90" t="str">
            <v>=</v>
          </cell>
          <cell r="U90" t="str">
            <v>=</v>
          </cell>
          <cell r="V90" t="str">
            <v>=</v>
          </cell>
          <cell r="W90">
            <v>0</v>
          </cell>
          <cell r="X90">
            <v>0</v>
          </cell>
          <cell r="Y90" t="str">
            <v>=</v>
          </cell>
          <cell r="Z90" t="str">
            <v>=</v>
          </cell>
          <cell r="AA90" t="str">
            <v>=</v>
          </cell>
          <cell r="AB90" t="str">
            <v>=</v>
          </cell>
          <cell r="AC90">
            <v>0</v>
          </cell>
        </row>
        <row r="91">
          <cell r="S91">
            <v>0</v>
          </cell>
          <cell r="T91">
            <v>0</v>
          </cell>
          <cell r="U91">
            <v>0</v>
          </cell>
          <cell r="V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</row>
        <row r="92">
          <cell r="S92">
            <v>0</v>
          </cell>
          <cell r="T92" t="str">
            <v>-</v>
          </cell>
          <cell r="U92" t="str">
            <v>-</v>
          </cell>
          <cell r="V92" t="str">
            <v>-</v>
          </cell>
          <cell r="W92">
            <v>0</v>
          </cell>
          <cell r="X92">
            <v>0</v>
          </cell>
          <cell r="Y92" t="str">
            <v>-</v>
          </cell>
          <cell r="Z92" t="str">
            <v>-</v>
          </cell>
          <cell r="AA92" t="str">
            <v>-</v>
          </cell>
          <cell r="AB92" t="str">
            <v>-</v>
          </cell>
        </row>
        <row r="93">
          <cell r="S93" t="str">
            <v>Net Income per Trial Balance</v>
          </cell>
          <cell r="T93">
            <v>397088</v>
          </cell>
          <cell r="U93">
            <v>408566</v>
          </cell>
          <cell r="V93">
            <v>-11478</v>
          </cell>
          <cell r="W93">
            <v>0</v>
          </cell>
          <cell r="X93" t="str">
            <v>Net Income per Trial Balance</v>
          </cell>
          <cell r="Y93">
            <v>397088</v>
          </cell>
          <cell r="Z93">
            <v>408566</v>
          </cell>
          <cell r="AA93">
            <v>-11478</v>
          </cell>
          <cell r="AB93">
            <v>4125593</v>
          </cell>
          <cell r="AC93">
            <v>0</v>
          </cell>
        </row>
        <row r="94">
          <cell r="S94">
            <v>0</v>
          </cell>
          <cell r="T94" t="str">
            <v>=</v>
          </cell>
          <cell r="U94" t="str">
            <v>=</v>
          </cell>
          <cell r="V94" t="str">
            <v>=</v>
          </cell>
          <cell r="W94">
            <v>0</v>
          </cell>
          <cell r="X94">
            <v>0</v>
          </cell>
          <cell r="Y94" t="str">
            <v>=</v>
          </cell>
          <cell r="Z94" t="str">
            <v>=</v>
          </cell>
          <cell r="AA94" t="str">
            <v>=</v>
          </cell>
          <cell r="AB94" t="str">
            <v>=</v>
          </cell>
          <cell r="AC94">
            <v>0</v>
          </cell>
        </row>
        <row r="95">
          <cell r="S95" t="str">
            <v>Difference (should be $0)</v>
          </cell>
          <cell r="T95">
            <v>-2</v>
          </cell>
          <cell r="U95">
            <v>-3</v>
          </cell>
          <cell r="V95">
            <v>-1</v>
          </cell>
          <cell r="W95">
            <v>0</v>
          </cell>
          <cell r="X95" t="str">
            <v>Difference (should be $0)</v>
          </cell>
          <cell r="Y95">
            <v>-2</v>
          </cell>
          <cell r="Z95">
            <v>-3</v>
          </cell>
          <cell r="AA95">
            <v>-1</v>
          </cell>
          <cell r="AB95">
            <v>3</v>
          </cell>
          <cell r="AC95">
            <v>0</v>
          </cell>
        </row>
        <row r="96">
          <cell r="S96" t="str">
            <v>Difference (should be $0)</v>
          </cell>
          <cell r="T96">
            <v>-4</v>
          </cell>
          <cell r="U96">
            <v>-1</v>
          </cell>
          <cell r="V96">
            <v>3</v>
          </cell>
          <cell r="W96">
            <v>0</v>
          </cell>
          <cell r="X96" t="str">
            <v>Difference (should be $0)</v>
          </cell>
          <cell r="Y96">
            <v>-62</v>
          </cell>
          <cell r="Z96">
            <v>-1</v>
          </cell>
          <cell r="AA96">
            <v>61</v>
          </cell>
          <cell r="AB96">
            <v>0</v>
          </cell>
          <cell r="AC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0</v>
          </cell>
          <cell r="T100" t="str">
            <v>14/01/10</v>
          </cell>
          <cell r="AC100">
            <v>0</v>
          </cell>
        </row>
        <row r="101">
          <cell r="S101">
            <v>0</v>
          </cell>
          <cell r="T101" t="str">
            <v>10:41 AM</v>
          </cell>
          <cell r="AC101">
            <v>0</v>
          </cell>
        </row>
        <row r="102"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</sheetData>
      <sheetData sheetId="2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>
            <v>0</v>
          </cell>
        </row>
        <row r="6">
          <cell r="S6">
            <v>0</v>
          </cell>
          <cell r="T6" t="str">
            <v>Actual</v>
          </cell>
          <cell r="U6" t="str">
            <v>Prior Year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Prior Year</v>
          </cell>
          <cell r="AA6" t="str">
            <v>Variance</v>
          </cell>
          <cell r="AB6" t="str">
            <v>% Var.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S9" t="str">
            <v>Residential</v>
          </cell>
          <cell r="T9">
            <v>1025704</v>
          </cell>
          <cell r="U9">
            <v>984026</v>
          </cell>
          <cell r="V9">
            <v>41678</v>
          </cell>
          <cell r="W9">
            <v>0</v>
          </cell>
          <cell r="X9" t="str">
            <v>Residential</v>
          </cell>
          <cell r="Y9">
            <v>1025704</v>
          </cell>
          <cell r="Z9">
            <v>984026</v>
          </cell>
          <cell r="AA9">
            <v>41678</v>
          </cell>
          <cell r="AB9">
            <v>4.0633555099716903E-2</v>
          </cell>
        </row>
        <row r="10">
          <cell r="S10" t="str">
            <v>Commercial</v>
          </cell>
          <cell r="T10">
            <v>261296</v>
          </cell>
          <cell r="U10">
            <v>288866</v>
          </cell>
          <cell r="V10">
            <v>-27570</v>
          </cell>
          <cell r="W10">
            <v>0</v>
          </cell>
          <cell r="X10" t="str">
            <v>Commercial</v>
          </cell>
          <cell r="Y10">
            <v>261296</v>
          </cell>
          <cell r="Z10">
            <v>288866</v>
          </cell>
          <cell r="AA10">
            <v>-27570</v>
          </cell>
          <cell r="AB10">
            <v>-0.105512522197049</v>
          </cell>
        </row>
        <row r="11">
          <cell r="S11" t="str">
            <v>Industrial &gt; 50-200kw</v>
          </cell>
          <cell r="T11">
            <v>165142</v>
          </cell>
          <cell r="U11">
            <v>166958</v>
          </cell>
          <cell r="V11">
            <v>-1816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166958</v>
          </cell>
          <cell r="AA11">
            <v>-1816</v>
          </cell>
          <cell r="AB11">
            <v>-1.0996596868149799E-2</v>
          </cell>
        </row>
        <row r="12">
          <cell r="S12" t="str">
            <v>Industrial &gt; 200-1000kw</v>
          </cell>
          <cell r="T12">
            <v>142232</v>
          </cell>
          <cell r="U12">
            <v>150003</v>
          </cell>
          <cell r="V12">
            <v>-7771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150003</v>
          </cell>
          <cell r="AA12">
            <v>-7771</v>
          </cell>
          <cell r="AB12">
            <v>-5.4636087518983099E-2</v>
          </cell>
        </row>
        <row r="13">
          <cell r="S13" t="str">
            <v>General Service 1000-5000kw</v>
          </cell>
          <cell r="T13">
            <v>60861</v>
          </cell>
          <cell r="U13">
            <v>56999</v>
          </cell>
          <cell r="V13">
            <v>3862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56999</v>
          </cell>
          <cell r="AA13">
            <v>3862</v>
          </cell>
          <cell r="AB13">
            <v>6.3456072032993194E-2</v>
          </cell>
        </row>
        <row r="14">
          <cell r="S14" t="str">
            <v>Large User &gt; 5000kw</v>
          </cell>
          <cell r="T14">
            <v>18770</v>
          </cell>
          <cell r="U14">
            <v>55899</v>
          </cell>
          <cell r="V14">
            <v>-37129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55899</v>
          </cell>
          <cell r="AA14">
            <v>-37129</v>
          </cell>
          <cell r="AB14">
            <v>-1.97810335641982</v>
          </cell>
        </row>
        <row r="15">
          <cell r="S15" t="str">
            <v>Street &amp; Sentinel Lights</v>
          </cell>
          <cell r="T15">
            <v>44322</v>
          </cell>
          <cell r="U15">
            <v>35247</v>
          </cell>
          <cell r="V15">
            <v>9075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35247</v>
          </cell>
          <cell r="AA15">
            <v>9075</v>
          </cell>
          <cell r="AB15">
            <v>0.204751590632192</v>
          </cell>
        </row>
        <row r="16">
          <cell r="S16" t="str">
            <v>Unmetered</v>
          </cell>
          <cell r="T16">
            <v>5250</v>
          </cell>
          <cell r="U16">
            <v>6098</v>
          </cell>
          <cell r="V16">
            <v>-848</v>
          </cell>
          <cell r="W16">
            <v>0</v>
          </cell>
          <cell r="X16" t="str">
            <v>Unmetered</v>
          </cell>
          <cell r="Y16">
            <v>5250</v>
          </cell>
          <cell r="Z16">
            <v>6098</v>
          </cell>
          <cell r="AA16">
            <v>-848</v>
          </cell>
          <cell r="AB16">
            <v>-0.16152380952381001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</row>
        <row r="18">
          <cell r="S18" t="str">
            <v>Total Distribution Revenue</v>
          </cell>
          <cell r="T18">
            <v>1723577</v>
          </cell>
          <cell r="U18">
            <v>1744096</v>
          </cell>
          <cell r="V18">
            <v>-20519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1744096</v>
          </cell>
          <cell r="AA18">
            <v>-20519</v>
          </cell>
          <cell r="AB18">
            <v>-1.1904893137933499E-2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</row>
        <row r="20">
          <cell r="S20" t="str">
            <v>Flow Through Revenue</v>
          </cell>
          <cell r="T20">
            <v>8674443</v>
          </cell>
          <cell r="U20">
            <v>8422814</v>
          </cell>
          <cell r="V20">
            <v>-251629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8422814</v>
          </cell>
          <cell r="AA20">
            <v>-251629</v>
          </cell>
          <cell r="AB20">
            <v>-2.9008087320419301E-2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</row>
        <row r="22">
          <cell r="S22" t="str">
            <v>Cost of Energy</v>
          </cell>
          <cell r="T22">
            <v>8674443</v>
          </cell>
          <cell r="U22">
            <v>8422815</v>
          </cell>
          <cell r="V22">
            <v>-251628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8422815</v>
          </cell>
          <cell r="AA22">
            <v>-251628</v>
          </cell>
          <cell r="AB22">
            <v>-2.90079720392422E-2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81111</v>
          </cell>
          <cell r="V25">
            <v>11340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81111</v>
          </cell>
          <cell r="AA25">
            <v>11340</v>
          </cell>
          <cell r="AB25">
            <v>0.122659571015998</v>
          </cell>
        </row>
        <row r="26">
          <cell r="S26" t="str">
            <v>Regulated Service Revenue</v>
          </cell>
          <cell r="T26">
            <v>112028</v>
          </cell>
          <cell r="U26">
            <v>109249</v>
          </cell>
          <cell r="V26">
            <v>2779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109249</v>
          </cell>
          <cell r="AA26">
            <v>2779</v>
          </cell>
          <cell r="AB26">
            <v>2.48062984253937E-2</v>
          </cell>
        </row>
        <row r="27">
          <cell r="S27" t="str">
            <v>Service Revenue</v>
          </cell>
          <cell r="T27">
            <v>6419</v>
          </cell>
          <cell r="U27">
            <v>16272</v>
          </cell>
          <cell r="V27">
            <v>-9853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16272</v>
          </cell>
          <cell r="AA27">
            <v>-9853</v>
          </cell>
          <cell r="AB27">
            <v>-1.5349742950615399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1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</row>
        <row r="30">
          <cell r="S30" t="str">
            <v>Total Other Revenue</v>
          </cell>
          <cell r="T30">
            <v>231077</v>
          </cell>
          <cell r="U30">
            <v>206632</v>
          </cell>
          <cell r="V30">
            <v>24445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206632</v>
          </cell>
          <cell r="AA30">
            <v>24445</v>
          </cell>
          <cell r="AB30">
            <v>0.105787248406375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49404</v>
          </cell>
          <cell r="V32">
            <v>70071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49404</v>
          </cell>
          <cell r="AA32">
            <v>70071</v>
          </cell>
          <cell r="AB32">
            <v>0.58649089767733797</v>
          </cell>
        </row>
        <row r="33">
          <cell r="S33" t="str">
            <v>Billed Jobs Cost</v>
          </cell>
          <cell r="T33">
            <v>115781</v>
          </cell>
          <cell r="U33">
            <v>26803</v>
          </cell>
          <cell r="V33">
            <v>-88978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26803</v>
          </cell>
          <cell r="AA33">
            <v>-88978</v>
          </cell>
          <cell r="AB33">
            <v>-0.76850260405420601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</row>
        <row r="35">
          <cell r="S35" t="str">
            <v>Billed Jobs Gross Margin</v>
          </cell>
          <cell r="T35">
            <v>3694</v>
          </cell>
          <cell r="U35">
            <v>22601</v>
          </cell>
          <cell r="V35">
            <v>-18907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22601</v>
          </cell>
          <cell r="AA35">
            <v>-18907</v>
          </cell>
          <cell r="AB35">
            <v>-5.1182999458581504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133380</v>
          </cell>
          <cell r="V37">
            <v>-12756</v>
          </cell>
          <cell r="W37">
            <v>0</v>
          </cell>
          <cell r="X37" t="str">
            <v>CHP Revenue</v>
          </cell>
          <cell r="Y37">
            <v>120624</v>
          </cell>
          <cell r="Z37">
            <v>133380</v>
          </cell>
          <cell r="AA37">
            <v>-12756</v>
          </cell>
          <cell r="AB37">
            <v>-0.10575009948269</v>
          </cell>
        </row>
        <row r="38">
          <cell r="S38" t="str">
            <v>CHP Direct Cost</v>
          </cell>
          <cell r="T38">
            <v>36476</v>
          </cell>
          <cell r="U38">
            <v>66657</v>
          </cell>
          <cell r="V38">
            <v>30181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66657</v>
          </cell>
          <cell r="AA38">
            <v>30181</v>
          </cell>
          <cell r="AB38">
            <v>0.82742076982125201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</row>
        <row r="40">
          <cell r="S40" t="str">
            <v>CHP Gross Margin</v>
          </cell>
          <cell r="T40">
            <v>84148</v>
          </cell>
          <cell r="U40">
            <v>66723</v>
          </cell>
          <cell r="V40">
            <v>17425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66723</v>
          </cell>
          <cell r="AA40">
            <v>17425</v>
          </cell>
          <cell r="AB40">
            <v>0.20707562865427601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</row>
        <row r="42">
          <cell r="S42" t="str">
            <v>Net Revenue</v>
          </cell>
          <cell r="T42">
            <v>2042496</v>
          </cell>
          <cell r="U42">
            <v>2040051</v>
          </cell>
          <cell r="V42">
            <v>2445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2040051</v>
          </cell>
          <cell r="AA42">
            <v>2445</v>
          </cell>
          <cell r="AB42">
            <v>1.1970647678134999E-3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S45" t="str">
            <v>Labour</v>
          </cell>
          <cell r="T45">
            <v>474991</v>
          </cell>
          <cell r="U45">
            <v>543348</v>
          </cell>
          <cell r="V45">
            <v>68357</v>
          </cell>
          <cell r="W45">
            <v>0</v>
          </cell>
          <cell r="X45" t="str">
            <v>Labour</v>
          </cell>
          <cell r="Y45">
            <v>474991</v>
          </cell>
          <cell r="Z45">
            <v>543348</v>
          </cell>
          <cell r="AA45">
            <v>68357</v>
          </cell>
          <cell r="AB45">
            <v>0.14391220044169301</v>
          </cell>
        </row>
        <row r="46">
          <cell r="S46" t="str">
            <v>Benefits</v>
          </cell>
          <cell r="T46">
            <v>188294</v>
          </cell>
          <cell r="U46">
            <v>217314</v>
          </cell>
          <cell r="V46">
            <v>29020</v>
          </cell>
          <cell r="W46">
            <v>0</v>
          </cell>
          <cell r="X46" t="str">
            <v>Benefits</v>
          </cell>
          <cell r="Y46">
            <v>188294</v>
          </cell>
          <cell r="Z46">
            <v>217314</v>
          </cell>
          <cell r="AA46">
            <v>29020</v>
          </cell>
          <cell r="AB46">
            <v>0.15412068361179901</v>
          </cell>
        </row>
        <row r="47">
          <cell r="S47" t="str">
            <v>Subcontractors</v>
          </cell>
          <cell r="T47">
            <v>117498</v>
          </cell>
          <cell r="U47">
            <v>102162</v>
          </cell>
          <cell r="V47">
            <v>-15336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102162</v>
          </cell>
          <cell r="AA47">
            <v>-15336</v>
          </cell>
          <cell r="AB47">
            <v>-0.13052137057652</v>
          </cell>
        </row>
        <row r="48">
          <cell r="S48" t="str">
            <v>Audit &amp; Legal</v>
          </cell>
          <cell r="T48">
            <v>10905</v>
          </cell>
          <cell r="U48">
            <v>9440</v>
          </cell>
          <cell r="V48">
            <v>-1465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9440</v>
          </cell>
          <cell r="AA48">
            <v>-1465</v>
          </cell>
          <cell r="AB48">
            <v>-0.13434204493351701</v>
          </cell>
        </row>
        <row r="49">
          <cell r="S49" t="str">
            <v>Consulting</v>
          </cell>
          <cell r="T49">
            <v>72895</v>
          </cell>
          <cell r="U49">
            <v>20561</v>
          </cell>
          <cell r="V49">
            <v>-52334</v>
          </cell>
          <cell r="W49">
            <v>0</v>
          </cell>
          <cell r="X49" t="str">
            <v>Consulting</v>
          </cell>
          <cell r="Y49">
            <v>72895</v>
          </cell>
          <cell r="Z49">
            <v>20561</v>
          </cell>
          <cell r="AA49">
            <v>-52334</v>
          </cell>
          <cell r="AB49">
            <v>-0.71793675835105297</v>
          </cell>
        </row>
        <row r="50">
          <cell r="S50" t="str">
            <v>Administrative and Supplies</v>
          </cell>
          <cell r="T50">
            <v>10738</v>
          </cell>
          <cell r="U50">
            <v>13078</v>
          </cell>
          <cell r="V50">
            <v>2340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13078</v>
          </cell>
          <cell r="AA50">
            <v>2340</v>
          </cell>
          <cell r="AB50">
            <v>0.21791767554479399</v>
          </cell>
        </row>
        <row r="51">
          <cell r="S51" t="str">
            <v>Utilities Expense</v>
          </cell>
          <cell r="T51">
            <v>15919</v>
          </cell>
          <cell r="U51">
            <v>3885</v>
          </cell>
          <cell r="V51">
            <v>-12034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3885</v>
          </cell>
          <cell r="AA51">
            <v>-12034</v>
          </cell>
          <cell r="AB51">
            <v>-0.75595200703561805</v>
          </cell>
        </row>
        <row r="52">
          <cell r="S52" t="str">
            <v>Insurance</v>
          </cell>
          <cell r="T52">
            <v>25026</v>
          </cell>
          <cell r="U52">
            <v>26807</v>
          </cell>
          <cell r="V52">
            <v>1781</v>
          </cell>
          <cell r="W52">
            <v>0</v>
          </cell>
          <cell r="X52" t="str">
            <v>Insurance</v>
          </cell>
          <cell r="Y52">
            <v>25026</v>
          </cell>
          <cell r="Z52">
            <v>26807</v>
          </cell>
          <cell r="AA52">
            <v>1781</v>
          </cell>
          <cell r="AB52">
            <v>7.11659873731319E-2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0</v>
          </cell>
        </row>
        <row r="54">
          <cell r="S54" t="str">
            <v>Repairs and Maintenance</v>
          </cell>
          <cell r="T54">
            <v>20800</v>
          </cell>
          <cell r="U54">
            <v>13020</v>
          </cell>
          <cell r="V54">
            <v>-7780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13020</v>
          </cell>
          <cell r="AA54">
            <v>-7780</v>
          </cell>
          <cell r="AB54">
            <v>-0.37403846153846199</v>
          </cell>
        </row>
        <row r="55">
          <cell r="S55" t="str">
            <v>Travel &amp; Training</v>
          </cell>
          <cell r="T55">
            <v>9360</v>
          </cell>
          <cell r="U55">
            <v>7004</v>
          </cell>
          <cell r="V55">
            <v>-2356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7004</v>
          </cell>
          <cell r="AA55">
            <v>-2356</v>
          </cell>
          <cell r="AB55">
            <v>-0.25170940170940198</v>
          </cell>
        </row>
        <row r="56">
          <cell r="S56" t="str">
            <v>Communication</v>
          </cell>
          <cell r="T56">
            <v>54105</v>
          </cell>
          <cell r="U56">
            <v>41865</v>
          </cell>
          <cell r="V56">
            <v>-12240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41865</v>
          </cell>
          <cell r="AA56">
            <v>-12240</v>
          </cell>
          <cell r="AB56">
            <v>-0.22622678125866399</v>
          </cell>
        </row>
        <row r="57">
          <cell r="S57" t="str">
            <v>Corporate Memberships</v>
          </cell>
          <cell r="T57">
            <v>1880</v>
          </cell>
          <cell r="U57">
            <v>6008</v>
          </cell>
          <cell r="V57">
            <v>4128</v>
          </cell>
          <cell r="W57">
            <v>0</v>
          </cell>
          <cell r="X57" t="str">
            <v>Corporate Memberships</v>
          </cell>
          <cell r="Y57">
            <v>1880</v>
          </cell>
          <cell r="Z57">
            <v>6008</v>
          </cell>
          <cell r="AA57">
            <v>4128</v>
          </cell>
          <cell r="AB57">
            <v>2.1957446808510599</v>
          </cell>
        </row>
        <row r="58">
          <cell r="S58" t="str">
            <v>Donations</v>
          </cell>
          <cell r="T58">
            <v>854</v>
          </cell>
          <cell r="U58">
            <v>705</v>
          </cell>
          <cell r="V58">
            <v>-149</v>
          </cell>
          <cell r="W58">
            <v>0</v>
          </cell>
          <cell r="X58" t="str">
            <v>Donations</v>
          </cell>
          <cell r="Y58">
            <v>854</v>
          </cell>
          <cell r="Z58">
            <v>705</v>
          </cell>
          <cell r="AA58">
            <v>-149</v>
          </cell>
          <cell r="AB58">
            <v>-0.174473067915691</v>
          </cell>
        </row>
        <row r="59">
          <cell r="S59" t="str">
            <v>Licenses &amp; Permits</v>
          </cell>
          <cell r="T59">
            <v>9370</v>
          </cell>
          <cell r="U59">
            <v>21984</v>
          </cell>
          <cell r="V59">
            <v>12614</v>
          </cell>
          <cell r="W59">
            <v>0</v>
          </cell>
          <cell r="X59" t="str">
            <v>Licenses &amp; Permits</v>
          </cell>
          <cell r="Y59">
            <v>9370</v>
          </cell>
          <cell r="Z59">
            <v>21984</v>
          </cell>
          <cell r="AA59">
            <v>12614</v>
          </cell>
          <cell r="AB59">
            <v>1.3462113127001101</v>
          </cell>
        </row>
        <row r="60">
          <cell r="S60" t="str">
            <v>OEB Regulatory Fees</v>
          </cell>
          <cell r="T60">
            <v>13595</v>
          </cell>
          <cell r="U60">
            <v>9002</v>
          </cell>
          <cell r="V60">
            <v>-4593</v>
          </cell>
          <cell r="W60">
            <v>0</v>
          </cell>
          <cell r="X60" t="str">
            <v>OEB Regulatory Fees</v>
          </cell>
          <cell r="Y60">
            <v>13595</v>
          </cell>
          <cell r="Z60">
            <v>9002</v>
          </cell>
          <cell r="AA60">
            <v>-4593</v>
          </cell>
          <cell r="AB60">
            <v>-0.33784479588083899</v>
          </cell>
        </row>
        <row r="61">
          <cell r="S61" t="str">
            <v>Vehicle Expenses</v>
          </cell>
          <cell r="T61">
            <v>33271</v>
          </cell>
          <cell r="U61">
            <v>21975</v>
          </cell>
          <cell r="V61">
            <v>-11296</v>
          </cell>
          <cell r="W61">
            <v>0</v>
          </cell>
          <cell r="X61" t="str">
            <v>Vehicle Expenses</v>
          </cell>
          <cell r="Y61">
            <v>33271</v>
          </cell>
          <cell r="Z61">
            <v>21975</v>
          </cell>
          <cell r="AA61">
            <v>-11296</v>
          </cell>
          <cell r="AB61">
            <v>-0.33951489284962899</v>
          </cell>
        </row>
        <row r="62">
          <cell r="S62" t="str">
            <v>Materials</v>
          </cell>
          <cell r="T62">
            <v>10351</v>
          </cell>
          <cell r="U62">
            <v>19148</v>
          </cell>
          <cell r="V62">
            <v>8797</v>
          </cell>
          <cell r="W62">
            <v>0</v>
          </cell>
          <cell r="X62" t="str">
            <v>Materials</v>
          </cell>
          <cell r="Y62">
            <v>10351</v>
          </cell>
          <cell r="Z62">
            <v>19148</v>
          </cell>
          <cell r="AA62">
            <v>8797</v>
          </cell>
          <cell r="AB62">
            <v>0.84986957781856798</v>
          </cell>
        </row>
        <row r="63">
          <cell r="S63" t="str">
            <v>Bank Charges</v>
          </cell>
          <cell r="T63">
            <v>5170</v>
          </cell>
          <cell r="U63">
            <v>3764</v>
          </cell>
          <cell r="V63">
            <v>-1406</v>
          </cell>
          <cell r="W63">
            <v>0</v>
          </cell>
          <cell r="X63" t="str">
            <v>Bank Charges</v>
          </cell>
          <cell r="Y63">
            <v>5170</v>
          </cell>
          <cell r="Z63">
            <v>3764</v>
          </cell>
          <cell r="AA63">
            <v>-1406</v>
          </cell>
          <cell r="AB63">
            <v>-0.27195357833655698</v>
          </cell>
        </row>
        <row r="64">
          <cell r="S64" t="str">
            <v>Interest on Customer Deposits</v>
          </cell>
          <cell r="T64">
            <v>1605</v>
          </cell>
          <cell r="U64">
            <v>5012</v>
          </cell>
          <cell r="V64">
            <v>3407</v>
          </cell>
          <cell r="W64">
            <v>0</v>
          </cell>
          <cell r="X64" t="str">
            <v>Interest on Customer Deposits</v>
          </cell>
          <cell r="Y64">
            <v>1605</v>
          </cell>
          <cell r="Z64">
            <v>5012</v>
          </cell>
          <cell r="AA64">
            <v>3407</v>
          </cell>
          <cell r="AB64">
            <v>2.12274143302181</v>
          </cell>
        </row>
        <row r="65">
          <cell r="S65" t="str">
            <v>Municipal Taxes</v>
          </cell>
          <cell r="T65">
            <v>12750</v>
          </cell>
          <cell r="U65">
            <v>12750</v>
          </cell>
          <cell r="V65">
            <v>0</v>
          </cell>
          <cell r="W65">
            <v>0</v>
          </cell>
          <cell r="X65" t="str">
            <v>Municipal Taxes</v>
          </cell>
          <cell r="Y65">
            <v>12750</v>
          </cell>
          <cell r="Z65">
            <v>12750</v>
          </cell>
          <cell r="AA65">
            <v>0</v>
          </cell>
          <cell r="AB65">
            <v>0</v>
          </cell>
        </row>
        <row r="66">
          <cell r="S66" t="str">
            <v>Capital Taxes</v>
          </cell>
          <cell r="T66">
            <v>8333</v>
          </cell>
          <cell r="U66">
            <v>15400</v>
          </cell>
          <cell r="V66">
            <v>7067</v>
          </cell>
          <cell r="W66">
            <v>0</v>
          </cell>
          <cell r="X66" t="str">
            <v>Capital Taxes</v>
          </cell>
          <cell r="Y66">
            <v>8333</v>
          </cell>
          <cell r="Z66">
            <v>15400</v>
          </cell>
          <cell r="AA66">
            <v>7067</v>
          </cell>
          <cell r="AB66">
            <v>0.84807392295691797</v>
          </cell>
        </row>
        <row r="67">
          <cell r="S67" t="str">
            <v>Provision for Doubtful Accounts</v>
          </cell>
          <cell r="T67">
            <v>40375</v>
          </cell>
          <cell r="U67">
            <v>30045</v>
          </cell>
          <cell r="V67">
            <v>-10330</v>
          </cell>
          <cell r="W67">
            <v>0</v>
          </cell>
          <cell r="X67" t="str">
            <v>Provision for Doubtful Accounts</v>
          </cell>
          <cell r="Y67">
            <v>40375</v>
          </cell>
          <cell r="Z67">
            <v>30045</v>
          </cell>
          <cell r="AA67">
            <v>-10330</v>
          </cell>
          <cell r="AB67">
            <v>-0.25585139318885403</v>
          </cell>
        </row>
        <row r="68">
          <cell r="S68">
            <v>0</v>
          </cell>
          <cell r="T68" t="str">
            <v>-</v>
          </cell>
          <cell r="U68" t="str">
            <v>-</v>
          </cell>
          <cell r="V68" t="str">
            <v>-</v>
          </cell>
          <cell r="W68">
            <v>0</v>
          </cell>
          <cell r="X68">
            <v>0</v>
          </cell>
          <cell r="Y68" t="str">
            <v>-</v>
          </cell>
          <cell r="Z68" t="str">
            <v>-</v>
          </cell>
          <cell r="AA68" t="str">
            <v>-</v>
          </cell>
          <cell r="AB68" t="str">
            <v>-</v>
          </cell>
        </row>
        <row r="69">
          <cell r="S69" t="str">
            <v>Total Expenses</v>
          </cell>
          <cell r="T69">
            <v>1160085</v>
          </cell>
          <cell r="U69">
            <v>1166277</v>
          </cell>
          <cell r="V69">
            <v>6192</v>
          </cell>
          <cell r="W69">
            <v>0</v>
          </cell>
          <cell r="X69" t="str">
            <v>Total Expenses</v>
          </cell>
          <cell r="Y69">
            <v>1160085</v>
          </cell>
          <cell r="Z69">
            <v>1166277</v>
          </cell>
          <cell r="AA69">
            <v>6192</v>
          </cell>
          <cell r="AB69">
            <v>5.3375399216436699E-3</v>
          </cell>
        </row>
        <row r="70">
          <cell r="S70" t="str">
            <v>Allocated Expenses</v>
          </cell>
          <cell r="T70">
            <v>-283658</v>
          </cell>
          <cell r="U70">
            <v>-294600</v>
          </cell>
          <cell r="V70">
            <v>-10942</v>
          </cell>
          <cell r="W70">
            <v>0</v>
          </cell>
          <cell r="X70" t="str">
            <v>Allocated Expenses</v>
          </cell>
          <cell r="Y70">
            <v>-283658</v>
          </cell>
          <cell r="Z70">
            <v>-294600</v>
          </cell>
          <cell r="AA70">
            <v>-10942</v>
          </cell>
          <cell r="AB70">
            <v>3.85746215513047E-2</v>
          </cell>
        </row>
        <row r="71">
          <cell r="S71">
            <v>0</v>
          </cell>
          <cell r="T71" t="str">
            <v>-</v>
          </cell>
          <cell r="U71" t="str">
            <v>-</v>
          </cell>
          <cell r="V71" t="str">
            <v>-</v>
          </cell>
          <cell r="W71">
            <v>0</v>
          </cell>
          <cell r="X71">
            <v>0</v>
          </cell>
          <cell r="Y71" t="str">
            <v>-</v>
          </cell>
          <cell r="Z71" t="str">
            <v>-</v>
          </cell>
          <cell r="AA71" t="str">
            <v>-</v>
          </cell>
          <cell r="AB71" t="str">
            <v>-</v>
          </cell>
        </row>
        <row r="72">
          <cell r="S72" t="str">
            <v>Net Expenses</v>
          </cell>
          <cell r="T72">
            <v>876427</v>
          </cell>
          <cell r="U72">
            <v>871677</v>
          </cell>
          <cell r="V72">
            <v>-4750</v>
          </cell>
          <cell r="W72">
            <v>0</v>
          </cell>
          <cell r="X72" t="str">
            <v>Net Expenses</v>
          </cell>
          <cell r="Y72">
            <v>876427</v>
          </cell>
          <cell r="Z72">
            <v>871677</v>
          </cell>
          <cell r="AA72">
            <v>-4750</v>
          </cell>
          <cell r="AB72">
            <v>-5.4197326189174902E-3</v>
          </cell>
        </row>
        <row r="73">
          <cell r="S73">
            <v>0</v>
          </cell>
          <cell r="T73" t="str">
            <v>-</v>
          </cell>
          <cell r="U73" t="str">
            <v>-</v>
          </cell>
          <cell r="V73" t="str">
            <v>-</v>
          </cell>
          <cell r="W73">
            <v>0</v>
          </cell>
          <cell r="X73">
            <v>0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</row>
        <row r="74">
          <cell r="S74" t="str">
            <v>EBITDA</v>
          </cell>
          <cell r="T74">
            <v>1166069</v>
          </cell>
          <cell r="U74">
            <v>1168374</v>
          </cell>
          <cell r="V74">
            <v>-2305</v>
          </cell>
          <cell r="W74">
            <v>0</v>
          </cell>
          <cell r="X74" t="str">
            <v>EBITDA</v>
          </cell>
          <cell r="Y74">
            <v>1166069</v>
          </cell>
          <cell r="Z74">
            <v>1168374</v>
          </cell>
          <cell r="AA74">
            <v>-2305</v>
          </cell>
          <cell r="AB74">
            <v>-1.9767269346839698E-3</v>
          </cell>
        </row>
        <row r="75">
          <cell r="S75" t="str">
            <v>EBITDA after Restructuring Costs</v>
          </cell>
          <cell r="T75">
            <v>1166069</v>
          </cell>
          <cell r="U75">
            <v>1168374</v>
          </cell>
          <cell r="V75">
            <v>-2305</v>
          </cell>
          <cell r="W75">
            <v>0</v>
          </cell>
          <cell r="X75" t="str">
            <v>EBITDA after Restructuring Costs</v>
          </cell>
          <cell r="Y75">
            <v>1166069</v>
          </cell>
          <cell r="Z75">
            <v>1168374</v>
          </cell>
          <cell r="AA75">
            <v>-2305</v>
          </cell>
          <cell r="AB75">
            <v>-1.9767269346839698E-3</v>
          </cell>
        </row>
        <row r="76">
          <cell r="S76">
            <v>0</v>
          </cell>
          <cell r="T76" t="str">
            <v>-</v>
          </cell>
          <cell r="U76" t="str">
            <v>-</v>
          </cell>
          <cell r="V76" t="str">
            <v>-</v>
          </cell>
          <cell r="W76">
            <v>0</v>
          </cell>
          <cell r="X76">
            <v>0</v>
          </cell>
          <cell r="Y76" t="str">
            <v>-</v>
          </cell>
          <cell r="Z76" t="str">
            <v>-</v>
          </cell>
          <cell r="AA76" t="str">
            <v>-</v>
          </cell>
          <cell r="AB76" t="str">
            <v>-</v>
          </cell>
        </row>
        <row r="77">
          <cell r="S77" t="str">
            <v>Depreciation</v>
          </cell>
          <cell r="T77">
            <v>412498</v>
          </cell>
          <cell r="U77">
            <v>397248</v>
          </cell>
          <cell r="V77">
            <v>-15250</v>
          </cell>
          <cell r="W77">
            <v>0</v>
          </cell>
          <cell r="X77" t="str">
            <v>Depreciation</v>
          </cell>
          <cell r="Y77">
            <v>412498</v>
          </cell>
          <cell r="Z77">
            <v>397248</v>
          </cell>
          <cell r="AA77">
            <v>-15250</v>
          </cell>
          <cell r="AB77">
            <v>-3.6969876217581701E-2</v>
          </cell>
        </row>
        <row r="78">
          <cell r="S78">
            <v>0</v>
          </cell>
          <cell r="T78" t="str">
            <v>-</v>
          </cell>
          <cell r="U78" t="str">
            <v>-</v>
          </cell>
          <cell r="V78" t="str">
            <v>-</v>
          </cell>
          <cell r="W78">
            <v>0</v>
          </cell>
          <cell r="X78">
            <v>0</v>
          </cell>
          <cell r="Y78" t="str">
            <v>-</v>
          </cell>
          <cell r="Z78" t="str">
            <v>-</v>
          </cell>
          <cell r="AA78" t="str">
            <v>-</v>
          </cell>
          <cell r="AB78" t="str">
            <v>-</v>
          </cell>
        </row>
        <row r="79">
          <cell r="S79" t="str">
            <v>EBIT</v>
          </cell>
          <cell r="T79">
            <v>753571</v>
          </cell>
          <cell r="U79">
            <v>771126</v>
          </cell>
          <cell r="V79">
            <v>-17555</v>
          </cell>
          <cell r="W79">
            <v>0</v>
          </cell>
          <cell r="X79" t="str">
            <v>EBIT</v>
          </cell>
          <cell r="Y79">
            <v>753571</v>
          </cell>
          <cell r="Z79">
            <v>771126</v>
          </cell>
          <cell r="AA79">
            <v>-17555</v>
          </cell>
          <cell r="AB79">
            <v>-2.32957478459229E-2</v>
          </cell>
        </row>
        <row r="80">
          <cell r="S80">
            <v>0</v>
          </cell>
          <cell r="T80" t="str">
            <v>-</v>
          </cell>
          <cell r="U80" t="str">
            <v>-</v>
          </cell>
          <cell r="V80" t="str">
            <v>-</v>
          </cell>
          <cell r="W80">
            <v>0</v>
          </cell>
          <cell r="X80">
            <v>0</v>
          </cell>
          <cell r="Y80" t="str">
            <v>-</v>
          </cell>
          <cell r="Z80" t="str">
            <v>-</v>
          </cell>
          <cell r="AA80" t="str">
            <v>-</v>
          </cell>
          <cell r="AB80" t="str">
            <v>-</v>
          </cell>
        </row>
        <row r="81">
          <cell r="S81" t="str">
            <v>Interest Expense - Note</v>
          </cell>
          <cell r="T81">
            <v>148433</v>
          </cell>
          <cell r="U81">
            <v>150743</v>
          </cell>
          <cell r="V81">
            <v>2310</v>
          </cell>
          <cell r="W81">
            <v>0</v>
          </cell>
          <cell r="X81" t="str">
            <v>Interest Expense - Note</v>
          </cell>
          <cell r="Y81">
            <v>148433</v>
          </cell>
          <cell r="Z81">
            <v>150743</v>
          </cell>
          <cell r="AA81">
            <v>2310</v>
          </cell>
          <cell r="AB81">
            <v>1.5562577054967599E-2</v>
          </cell>
        </row>
        <row r="82">
          <cell r="S82" t="str">
            <v>Interest Earned</v>
          </cell>
          <cell r="T82">
            <v>-7587</v>
          </cell>
          <cell r="U82">
            <v>-21109</v>
          </cell>
          <cell r="V82">
            <v>-13522</v>
          </cell>
          <cell r="W82">
            <v>0</v>
          </cell>
          <cell r="X82" t="str">
            <v>Interest Earned</v>
          </cell>
          <cell r="Y82">
            <v>-7587</v>
          </cell>
          <cell r="Z82">
            <v>-21109</v>
          </cell>
          <cell r="AA82">
            <v>-13522</v>
          </cell>
          <cell r="AB82">
            <v>1.78225912745486</v>
          </cell>
        </row>
        <row r="83">
          <cell r="S83" t="str">
            <v>Capitalized Interest</v>
          </cell>
          <cell r="T83">
            <v>-3395</v>
          </cell>
          <cell r="U83">
            <v>-25904</v>
          </cell>
          <cell r="V83">
            <v>-22509</v>
          </cell>
          <cell r="W83">
            <v>0</v>
          </cell>
          <cell r="X83" t="str">
            <v>Capitalized Interest</v>
          </cell>
          <cell r="Y83">
            <v>-3395</v>
          </cell>
          <cell r="Z83">
            <v>-25904</v>
          </cell>
          <cell r="AA83">
            <v>-22509</v>
          </cell>
          <cell r="AB83">
            <v>6.6300441826215</v>
          </cell>
        </row>
        <row r="84">
          <cell r="S84">
            <v>0</v>
          </cell>
          <cell r="T84" t="str">
            <v>-</v>
          </cell>
          <cell r="U84" t="str">
            <v>-</v>
          </cell>
          <cell r="V84" t="str">
            <v>-</v>
          </cell>
          <cell r="W84">
            <v>0</v>
          </cell>
          <cell r="X84">
            <v>0</v>
          </cell>
          <cell r="Y84" t="str">
            <v>-</v>
          </cell>
          <cell r="Z84" t="str">
            <v>-</v>
          </cell>
          <cell r="AA84" t="str">
            <v>-</v>
          </cell>
          <cell r="AB84" t="str">
            <v>-</v>
          </cell>
        </row>
        <row r="85">
          <cell r="S85" t="str">
            <v>Net Income / (Loss) before tax</v>
          </cell>
          <cell r="T85">
            <v>616120</v>
          </cell>
          <cell r="U85">
            <v>667396</v>
          </cell>
          <cell r="V85">
            <v>-51276</v>
          </cell>
          <cell r="W85">
            <v>0</v>
          </cell>
          <cell r="X85" t="str">
            <v>Net Income / (Loss) before tax</v>
          </cell>
          <cell r="Y85">
            <v>616120</v>
          </cell>
          <cell r="Z85">
            <v>667396</v>
          </cell>
          <cell r="AA85">
            <v>-51276</v>
          </cell>
          <cell r="AB85">
            <v>-8.3224047263520104E-2</v>
          </cell>
        </row>
        <row r="86">
          <cell r="S86" t="str">
            <v>Tax Provision</v>
          </cell>
          <cell r="T86">
            <v>219034</v>
          </cell>
          <cell r="U86">
            <v>215000</v>
          </cell>
          <cell r="V86">
            <v>-4034</v>
          </cell>
          <cell r="W86">
            <v>0</v>
          </cell>
          <cell r="X86" t="str">
            <v>Tax Provision</v>
          </cell>
          <cell r="Y86">
            <v>219034</v>
          </cell>
          <cell r="Z86">
            <v>215000</v>
          </cell>
          <cell r="AA86">
            <v>-4034</v>
          </cell>
          <cell r="AB86">
            <v>-1.8417232027904299E-2</v>
          </cell>
        </row>
        <row r="87">
          <cell r="S87">
            <v>0</v>
          </cell>
          <cell r="T87" t="str">
            <v>-</v>
          </cell>
          <cell r="U87" t="str">
            <v>-</v>
          </cell>
          <cell r="V87" t="str">
            <v>-</v>
          </cell>
          <cell r="W87">
            <v>0</v>
          </cell>
          <cell r="X87">
            <v>0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</row>
        <row r="88">
          <cell r="S88" t="str">
            <v>Net Income / (Loss)</v>
          </cell>
          <cell r="T88">
            <v>397086</v>
          </cell>
          <cell r="U88">
            <v>452396</v>
          </cell>
          <cell r="V88">
            <v>-55310</v>
          </cell>
          <cell r="W88">
            <v>0</v>
          </cell>
          <cell r="X88" t="str">
            <v>Net Income / (Loss)</v>
          </cell>
          <cell r="Y88">
            <v>397086</v>
          </cell>
          <cell r="Z88">
            <v>452396</v>
          </cell>
          <cell r="AA88">
            <v>-55310</v>
          </cell>
          <cell r="AB88">
            <v>-0.13928972565136999</v>
          </cell>
        </row>
        <row r="89">
          <cell r="S89">
            <v>0</v>
          </cell>
          <cell r="T89" t="str">
            <v>=</v>
          </cell>
          <cell r="U89" t="str">
            <v>=</v>
          </cell>
          <cell r="V89" t="str">
            <v>=</v>
          </cell>
          <cell r="W89">
            <v>0</v>
          </cell>
          <cell r="X89">
            <v>0</v>
          </cell>
          <cell r="Y89" t="str">
            <v>=</v>
          </cell>
          <cell r="Z89" t="str">
            <v>=</v>
          </cell>
          <cell r="AA89" t="str">
            <v>=</v>
          </cell>
          <cell r="AB89" t="str">
            <v>=</v>
          </cell>
        </row>
        <row r="90">
          <cell r="S90">
            <v>0</v>
          </cell>
          <cell r="T90">
            <v>0</v>
          </cell>
          <cell r="U90">
            <v>0</v>
          </cell>
          <cell r="V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S91">
            <v>0</v>
          </cell>
          <cell r="T91" t="str">
            <v>-</v>
          </cell>
          <cell r="U91" t="str">
            <v>-</v>
          </cell>
          <cell r="V91" t="str">
            <v>-</v>
          </cell>
          <cell r="W91">
            <v>0</v>
          </cell>
          <cell r="X91">
            <v>0</v>
          </cell>
          <cell r="Y91" t="str">
            <v>-</v>
          </cell>
          <cell r="Z91" t="str">
            <v>-</v>
          </cell>
          <cell r="AA91" t="str">
            <v>-</v>
          </cell>
          <cell r="AB91" t="str">
            <v>-</v>
          </cell>
        </row>
        <row r="92">
          <cell r="S92" t="str">
            <v>Net Income per Trial Balance</v>
          </cell>
          <cell r="T92">
            <v>397088</v>
          </cell>
          <cell r="U92">
            <v>452395</v>
          </cell>
          <cell r="V92">
            <v>-55307</v>
          </cell>
          <cell r="W92">
            <v>0</v>
          </cell>
          <cell r="X92" t="str">
            <v>Net Income per Trial Balance</v>
          </cell>
          <cell r="Y92">
            <v>397088</v>
          </cell>
          <cell r="Z92">
            <v>452395</v>
          </cell>
          <cell r="AA92">
            <v>-55307</v>
          </cell>
          <cell r="AB92">
            <v>-0.13928146909501199</v>
          </cell>
        </row>
        <row r="93">
          <cell r="S93">
            <v>0</v>
          </cell>
          <cell r="T93" t="str">
            <v>=</v>
          </cell>
          <cell r="U93" t="str">
            <v>=</v>
          </cell>
          <cell r="V93" t="str">
            <v>=</v>
          </cell>
          <cell r="W93">
            <v>0</v>
          </cell>
          <cell r="X93">
            <v>0</v>
          </cell>
          <cell r="Y93" t="str">
            <v>=</v>
          </cell>
          <cell r="Z93" t="str">
            <v>=</v>
          </cell>
          <cell r="AA93" t="str">
            <v>=</v>
          </cell>
          <cell r="AB93" t="str">
            <v>=</v>
          </cell>
        </row>
        <row r="94">
          <cell r="S94" t="str">
            <v>Difference (should be $0)</v>
          </cell>
          <cell r="T94">
            <v>-2</v>
          </cell>
          <cell r="U94">
            <v>1</v>
          </cell>
          <cell r="V94">
            <v>3</v>
          </cell>
          <cell r="W94">
            <v>0</v>
          </cell>
          <cell r="X94" t="str">
            <v>Difference (should be $0)</v>
          </cell>
          <cell r="Y94">
            <v>-2</v>
          </cell>
          <cell r="Z94">
            <v>1</v>
          </cell>
          <cell r="AA94">
            <v>3</v>
          </cell>
          <cell r="AB94">
            <v>-1.5</v>
          </cell>
        </row>
        <row r="95"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T96">
            <v>0</v>
          </cell>
          <cell r="U96">
            <v>0</v>
          </cell>
          <cell r="V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101">
          <cell r="T101">
            <v>0</v>
          </cell>
          <cell r="AB101">
            <v>0</v>
          </cell>
        </row>
        <row r="102">
          <cell r="T102">
            <v>0</v>
          </cell>
          <cell r="AB102">
            <v>0</v>
          </cell>
        </row>
        <row r="103">
          <cell r="AB103">
            <v>0</v>
          </cell>
        </row>
      </sheetData>
      <sheetData sheetId="3"/>
      <sheetData sheetId="4"/>
      <sheetData sheetId="5">
        <row r="1">
          <cell r="J1">
            <v>0</v>
          </cell>
          <cell r="K1" t="str">
            <v>Oshawa Power &amp; Utilities Corp.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</row>
        <row r="2">
          <cell r="J2">
            <v>0</v>
          </cell>
          <cell r="K2" t="str">
            <v>Statement of Cash Flow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J3">
            <v>0</v>
          </cell>
          <cell r="K3" t="str">
            <v>For the Month Ending 31, January 2010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  <row r="4"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str">
            <v>Current</v>
          </cell>
          <cell r="O5">
            <v>0</v>
          </cell>
          <cell r="P5">
            <v>0</v>
          </cell>
          <cell r="Q5">
            <v>0</v>
          </cell>
          <cell r="R5" t="str">
            <v>Prior</v>
          </cell>
        </row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str">
            <v>Year</v>
          </cell>
          <cell r="O6">
            <v>0</v>
          </cell>
          <cell r="P6">
            <v>0</v>
          </cell>
          <cell r="Q6">
            <v>0</v>
          </cell>
          <cell r="R6" t="str">
            <v>Year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J8" t="str">
            <v>Cash provided by (used in):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10">
          <cell r="J10" t="str">
            <v>Operations: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J11" t="str">
            <v xml:space="preserve">     Net Earnings</v>
          </cell>
          <cell r="K11">
            <v>0</v>
          </cell>
          <cell r="L11">
            <v>0</v>
          </cell>
          <cell r="M11">
            <v>0</v>
          </cell>
          <cell r="N11">
            <v>397088</v>
          </cell>
          <cell r="O11">
            <v>0</v>
          </cell>
          <cell r="P11">
            <v>0</v>
          </cell>
          <cell r="Q11">
            <v>0</v>
          </cell>
          <cell r="R11">
            <v>452395</v>
          </cell>
        </row>
        <row r="12">
          <cell r="J12" t="str">
            <v xml:space="preserve">     Items not involving cash: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J13" t="str">
            <v xml:space="preserve">      Depreciation</v>
          </cell>
          <cell r="K13">
            <v>0</v>
          </cell>
          <cell r="L13">
            <v>0</v>
          </cell>
          <cell r="M13">
            <v>0</v>
          </cell>
          <cell r="N13">
            <v>412098</v>
          </cell>
          <cell r="O13">
            <v>0</v>
          </cell>
          <cell r="P13">
            <v>0</v>
          </cell>
          <cell r="Q13">
            <v>0</v>
          </cell>
          <cell r="R13">
            <v>397248</v>
          </cell>
        </row>
        <row r="14">
          <cell r="J14" t="str">
            <v xml:space="preserve">      Allowance for Doubtful Accounts</v>
          </cell>
          <cell r="K14">
            <v>0</v>
          </cell>
          <cell r="L14">
            <v>0</v>
          </cell>
          <cell r="M14">
            <v>0</v>
          </cell>
          <cell r="N14">
            <v>29528</v>
          </cell>
          <cell r="O14">
            <v>0</v>
          </cell>
          <cell r="P14">
            <v>0</v>
          </cell>
          <cell r="Q14">
            <v>0</v>
          </cell>
          <cell r="R14">
            <v>-9284</v>
          </cell>
        </row>
        <row r="15">
          <cell r="J15" t="str">
            <v xml:space="preserve">      Increase in employee future benefits</v>
          </cell>
          <cell r="K15">
            <v>0</v>
          </cell>
          <cell r="L15">
            <v>0</v>
          </cell>
          <cell r="M15">
            <v>0</v>
          </cell>
          <cell r="N15">
            <v>42735</v>
          </cell>
          <cell r="O15">
            <v>0</v>
          </cell>
          <cell r="P15">
            <v>0</v>
          </cell>
          <cell r="Q15">
            <v>0</v>
          </cell>
          <cell r="R15">
            <v>49833</v>
          </cell>
        </row>
        <row r="16">
          <cell r="J16" t="str">
            <v xml:space="preserve">      Decrease (Increase) in Deferred Charges</v>
          </cell>
          <cell r="K16">
            <v>0</v>
          </cell>
          <cell r="L16">
            <v>0</v>
          </cell>
          <cell r="M16">
            <v>0</v>
          </cell>
          <cell r="N16">
            <v>1242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J17" t="str">
            <v xml:space="preserve">      Decrease in deferred revenue</v>
          </cell>
          <cell r="K17">
            <v>0</v>
          </cell>
          <cell r="L17">
            <v>0</v>
          </cell>
          <cell r="M17">
            <v>0</v>
          </cell>
          <cell r="N17">
            <v>-6952</v>
          </cell>
          <cell r="O17">
            <v>0</v>
          </cell>
          <cell r="P17">
            <v>0</v>
          </cell>
          <cell r="Q17">
            <v>0</v>
          </cell>
          <cell r="R17">
            <v>-35404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>-</v>
          </cell>
          <cell r="O18">
            <v>0</v>
          </cell>
          <cell r="P18">
            <v>0</v>
          </cell>
          <cell r="Q18">
            <v>0</v>
          </cell>
          <cell r="R18" t="str">
            <v>-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875739</v>
          </cell>
          <cell r="O19">
            <v>0</v>
          </cell>
          <cell r="P19">
            <v>0</v>
          </cell>
          <cell r="Q19">
            <v>0</v>
          </cell>
          <cell r="R19">
            <v>854788</v>
          </cell>
        </row>
        <row r="21">
          <cell r="J21" t="str">
            <v>Change in non-cash working capital items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J22" t="str">
            <v xml:space="preserve">     Accounts Receivable Affiliate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J23" t="str">
            <v xml:space="preserve">     Accounts Receivable</v>
          </cell>
          <cell r="K23">
            <v>0</v>
          </cell>
          <cell r="L23">
            <v>0</v>
          </cell>
          <cell r="M23">
            <v>0</v>
          </cell>
          <cell r="N23">
            <v>-3056247</v>
          </cell>
          <cell r="O23">
            <v>0</v>
          </cell>
          <cell r="P23">
            <v>0</v>
          </cell>
          <cell r="Q23">
            <v>0</v>
          </cell>
          <cell r="R23">
            <v>-1410840</v>
          </cell>
        </row>
        <row r="24">
          <cell r="J24" t="str">
            <v xml:space="preserve">     Account Receivable Misc.</v>
          </cell>
          <cell r="K24">
            <v>0</v>
          </cell>
          <cell r="L24">
            <v>0</v>
          </cell>
          <cell r="M24">
            <v>0</v>
          </cell>
          <cell r="N24">
            <v>17058</v>
          </cell>
          <cell r="O24">
            <v>0</v>
          </cell>
          <cell r="P24">
            <v>0</v>
          </cell>
          <cell r="Q24">
            <v>0</v>
          </cell>
          <cell r="R24">
            <v>1187380</v>
          </cell>
        </row>
        <row r="25">
          <cell r="J25" t="str">
            <v xml:space="preserve">     GST Net (Rec)/Pay</v>
          </cell>
          <cell r="K25">
            <v>0</v>
          </cell>
          <cell r="L25">
            <v>0</v>
          </cell>
          <cell r="M25">
            <v>0</v>
          </cell>
          <cell r="N25">
            <v>84590</v>
          </cell>
          <cell r="O25">
            <v>0</v>
          </cell>
          <cell r="P25">
            <v>0</v>
          </cell>
          <cell r="Q25">
            <v>0</v>
          </cell>
          <cell r="R25">
            <v>97193</v>
          </cell>
        </row>
        <row r="26">
          <cell r="J26" t="str">
            <v xml:space="preserve">     Unbilled Metered Revenue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J27" t="str">
            <v xml:space="preserve">     Unbilled Estimated Revenue</v>
          </cell>
          <cell r="K27">
            <v>0</v>
          </cell>
          <cell r="L27">
            <v>0</v>
          </cell>
          <cell r="M27">
            <v>0</v>
          </cell>
          <cell r="N27">
            <v>-545758</v>
          </cell>
          <cell r="O27">
            <v>0</v>
          </cell>
          <cell r="P27">
            <v>0</v>
          </cell>
          <cell r="Q27">
            <v>0</v>
          </cell>
          <cell r="R27">
            <v>-577604</v>
          </cell>
        </row>
        <row r="28">
          <cell r="J28" t="str">
            <v xml:space="preserve">     Inventory</v>
          </cell>
          <cell r="K28">
            <v>0</v>
          </cell>
          <cell r="L28">
            <v>0</v>
          </cell>
          <cell r="M28">
            <v>0</v>
          </cell>
          <cell r="N28">
            <v>-7783</v>
          </cell>
          <cell r="O28">
            <v>0</v>
          </cell>
          <cell r="P28">
            <v>0</v>
          </cell>
          <cell r="Q28">
            <v>0</v>
          </cell>
          <cell r="R28">
            <v>30298</v>
          </cell>
        </row>
        <row r="29">
          <cell r="J29" t="str">
            <v xml:space="preserve">     WIP-Non Capital</v>
          </cell>
          <cell r="K29">
            <v>0</v>
          </cell>
          <cell r="L29">
            <v>0</v>
          </cell>
          <cell r="M29">
            <v>0</v>
          </cell>
          <cell r="N29">
            <v>-99265</v>
          </cell>
          <cell r="O29">
            <v>0</v>
          </cell>
          <cell r="P29">
            <v>0</v>
          </cell>
          <cell r="Q29">
            <v>0</v>
          </cell>
          <cell r="R29">
            <v>25877</v>
          </cell>
        </row>
        <row r="30">
          <cell r="J30" t="str">
            <v xml:space="preserve">     Prepaid expenses</v>
          </cell>
          <cell r="K30">
            <v>0</v>
          </cell>
          <cell r="L30">
            <v>0</v>
          </cell>
          <cell r="M30">
            <v>0</v>
          </cell>
          <cell r="N30">
            <v>-35453</v>
          </cell>
          <cell r="O30">
            <v>0</v>
          </cell>
          <cell r="P30">
            <v>0</v>
          </cell>
          <cell r="Q30">
            <v>0</v>
          </cell>
          <cell r="R30">
            <v>-57788</v>
          </cell>
        </row>
        <row r="31">
          <cell r="J31" t="str">
            <v xml:space="preserve">     Deferred Charges (IRU)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J32" t="str">
            <v xml:space="preserve">     Deferred Costs</v>
          </cell>
          <cell r="K32">
            <v>0</v>
          </cell>
          <cell r="L32">
            <v>0</v>
          </cell>
          <cell r="M32">
            <v>0</v>
          </cell>
          <cell r="N32">
            <v>4315</v>
          </cell>
          <cell r="O32">
            <v>0</v>
          </cell>
          <cell r="P32">
            <v>0</v>
          </cell>
          <cell r="Q32">
            <v>0</v>
          </cell>
          <cell r="R32">
            <v>1791</v>
          </cell>
        </row>
        <row r="33">
          <cell r="J33" t="str">
            <v xml:space="preserve">     Accounts Payable Energy</v>
          </cell>
          <cell r="K33">
            <v>0</v>
          </cell>
          <cell r="L33">
            <v>0</v>
          </cell>
          <cell r="M33">
            <v>0</v>
          </cell>
          <cell r="N33">
            <v>903717</v>
          </cell>
          <cell r="O33">
            <v>0</v>
          </cell>
          <cell r="P33">
            <v>0</v>
          </cell>
          <cell r="Q33">
            <v>0</v>
          </cell>
          <cell r="R33">
            <v>-411578</v>
          </cell>
        </row>
        <row r="34">
          <cell r="J34" t="str">
            <v xml:space="preserve">     Accounts Payable and Accruals</v>
          </cell>
          <cell r="K34">
            <v>0</v>
          </cell>
          <cell r="L34">
            <v>0</v>
          </cell>
          <cell r="M34">
            <v>0</v>
          </cell>
          <cell r="N34">
            <v>-537848</v>
          </cell>
          <cell r="O34">
            <v>0</v>
          </cell>
          <cell r="P34">
            <v>0</v>
          </cell>
          <cell r="Q34">
            <v>0</v>
          </cell>
          <cell r="R34">
            <v>-104439</v>
          </cell>
        </row>
        <row r="35">
          <cell r="J35" t="str">
            <v xml:space="preserve">     Regulatory Variance Accounts</v>
          </cell>
          <cell r="K35">
            <v>0</v>
          </cell>
          <cell r="L35">
            <v>0</v>
          </cell>
          <cell r="M35">
            <v>0</v>
          </cell>
          <cell r="N35">
            <v>-180027</v>
          </cell>
          <cell r="O35">
            <v>0</v>
          </cell>
          <cell r="P35">
            <v>0</v>
          </cell>
          <cell r="Q35">
            <v>0</v>
          </cell>
          <cell r="R35">
            <v>-328882</v>
          </cell>
        </row>
        <row r="36">
          <cell r="J36" t="str">
            <v xml:space="preserve">     Global Adjustment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446014</v>
          </cell>
        </row>
        <row r="37">
          <cell r="J37" t="str">
            <v xml:space="preserve">     Smart Meter Variance Accounts</v>
          </cell>
          <cell r="K37">
            <v>0</v>
          </cell>
          <cell r="L37">
            <v>0</v>
          </cell>
          <cell r="M37">
            <v>0</v>
          </cell>
          <cell r="N37">
            <v>54943</v>
          </cell>
          <cell r="O37">
            <v>0</v>
          </cell>
          <cell r="P37">
            <v>0</v>
          </cell>
          <cell r="Q37">
            <v>0</v>
          </cell>
          <cell r="R37">
            <v>15017</v>
          </cell>
        </row>
        <row r="38">
          <cell r="J38" t="str">
            <v xml:space="preserve">     Debt Retirement Payable</v>
          </cell>
          <cell r="K38">
            <v>0</v>
          </cell>
          <cell r="L38">
            <v>0</v>
          </cell>
          <cell r="M38">
            <v>0</v>
          </cell>
          <cell r="N38">
            <v>142383</v>
          </cell>
          <cell r="O38">
            <v>0</v>
          </cell>
          <cell r="P38">
            <v>0</v>
          </cell>
          <cell r="Q38">
            <v>0</v>
          </cell>
          <cell r="R38">
            <v>121896</v>
          </cell>
        </row>
        <row r="39">
          <cell r="J39" t="str">
            <v xml:space="preserve">     Payment in Lieu of Corporate Taxes</v>
          </cell>
          <cell r="K39">
            <v>0</v>
          </cell>
          <cell r="L39">
            <v>0</v>
          </cell>
          <cell r="M39">
            <v>0</v>
          </cell>
          <cell r="N39">
            <v>32367</v>
          </cell>
          <cell r="O39">
            <v>0</v>
          </cell>
          <cell r="P39">
            <v>0</v>
          </cell>
          <cell r="Q39">
            <v>0</v>
          </cell>
          <cell r="R39">
            <v>7400</v>
          </cell>
        </row>
        <row r="40">
          <cell r="J40" t="str">
            <v xml:space="preserve">     Prepayment on equal monthly billings</v>
          </cell>
          <cell r="K40">
            <v>0</v>
          </cell>
          <cell r="L40">
            <v>0</v>
          </cell>
          <cell r="M40">
            <v>0</v>
          </cell>
          <cell r="N40">
            <v>-146384</v>
          </cell>
          <cell r="O40">
            <v>0</v>
          </cell>
          <cell r="P40">
            <v>0</v>
          </cell>
          <cell r="Q40">
            <v>0</v>
          </cell>
          <cell r="R40">
            <v>-254468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str">
            <v>-</v>
          </cell>
          <cell r="O41">
            <v>0</v>
          </cell>
          <cell r="P41">
            <v>0</v>
          </cell>
          <cell r="Q41">
            <v>0</v>
          </cell>
          <cell r="R41" t="str">
            <v>-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-3369392</v>
          </cell>
          <cell r="O42">
            <v>0</v>
          </cell>
          <cell r="P42">
            <v>0</v>
          </cell>
          <cell r="Q42">
            <v>0</v>
          </cell>
          <cell r="R42">
            <v>-1212733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str">
            <v>-</v>
          </cell>
          <cell r="O43">
            <v>0</v>
          </cell>
          <cell r="P43">
            <v>0</v>
          </cell>
          <cell r="Q43">
            <v>0</v>
          </cell>
          <cell r="R43" t="str">
            <v>-</v>
          </cell>
        </row>
        <row r="44">
          <cell r="J44" t="str">
            <v>Cash provided by (used in) operating activities</v>
          </cell>
          <cell r="K44">
            <v>0</v>
          </cell>
          <cell r="L44">
            <v>0</v>
          </cell>
          <cell r="M44">
            <v>0</v>
          </cell>
          <cell r="N44">
            <v>-2493653</v>
          </cell>
          <cell r="O44">
            <v>0</v>
          </cell>
          <cell r="P44">
            <v>0</v>
          </cell>
          <cell r="Q44">
            <v>0</v>
          </cell>
          <cell r="R44">
            <v>-357945</v>
          </cell>
        </row>
        <row r="45">
          <cell r="J45">
            <v>0</v>
          </cell>
        </row>
        <row r="46">
          <cell r="J46" t="str">
            <v>Investments: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J47" t="str">
            <v xml:space="preserve">     WIP</v>
          </cell>
          <cell r="K47">
            <v>0</v>
          </cell>
          <cell r="L47">
            <v>0</v>
          </cell>
          <cell r="M47">
            <v>0</v>
          </cell>
          <cell r="N47">
            <v>-397765</v>
          </cell>
          <cell r="O47">
            <v>0</v>
          </cell>
          <cell r="P47">
            <v>0</v>
          </cell>
          <cell r="Q47">
            <v>0</v>
          </cell>
          <cell r="R47">
            <v>-331762</v>
          </cell>
        </row>
        <row r="48">
          <cell r="J48" t="str">
            <v xml:space="preserve">     WIP - CHP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J49" t="str">
            <v xml:space="preserve">     WIP - Contra</v>
          </cell>
          <cell r="K49">
            <v>0</v>
          </cell>
          <cell r="L49">
            <v>0</v>
          </cell>
          <cell r="M49">
            <v>0</v>
          </cell>
          <cell r="N49">
            <v>57288</v>
          </cell>
          <cell r="O49">
            <v>0</v>
          </cell>
          <cell r="P49">
            <v>0</v>
          </cell>
          <cell r="Q49">
            <v>0</v>
          </cell>
          <cell r="R49">
            <v>7912</v>
          </cell>
        </row>
        <row r="50">
          <cell r="J50" t="str">
            <v xml:space="preserve">     Additions to capital assets</v>
          </cell>
          <cell r="K50">
            <v>0</v>
          </cell>
          <cell r="L50">
            <v>0</v>
          </cell>
          <cell r="M50">
            <v>0</v>
          </cell>
          <cell r="N50">
            <v>3072</v>
          </cell>
          <cell r="O50">
            <v>0</v>
          </cell>
          <cell r="P50">
            <v>0</v>
          </cell>
          <cell r="Q50">
            <v>0</v>
          </cell>
          <cell r="R50">
            <v>-66144</v>
          </cell>
        </row>
        <row r="51">
          <cell r="J51" t="str">
            <v xml:space="preserve">     Additions to capital assets - CHP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J52" t="str">
            <v xml:space="preserve">     Fixed Asset Contra</v>
          </cell>
          <cell r="K52">
            <v>0</v>
          </cell>
          <cell r="L52">
            <v>0</v>
          </cell>
          <cell r="M52">
            <v>0</v>
          </cell>
          <cell r="N52">
            <v>16837</v>
          </cell>
          <cell r="O52">
            <v>0</v>
          </cell>
          <cell r="P52">
            <v>0</v>
          </cell>
          <cell r="Q52">
            <v>0</v>
          </cell>
          <cell r="R52">
            <v>20424</v>
          </cell>
        </row>
        <row r="53">
          <cell r="J53" t="str">
            <v xml:space="preserve">     Treasury Bill</v>
          </cell>
          <cell r="K53">
            <v>0</v>
          </cell>
          <cell r="L53">
            <v>0</v>
          </cell>
          <cell r="M53">
            <v>0</v>
          </cell>
          <cell r="N53">
            <v>-2168</v>
          </cell>
          <cell r="O53">
            <v>0</v>
          </cell>
          <cell r="P53">
            <v>0</v>
          </cell>
          <cell r="Q53">
            <v>0</v>
          </cell>
          <cell r="R53">
            <v>-10721</v>
          </cell>
        </row>
        <row r="54">
          <cell r="J54" t="str">
            <v xml:space="preserve">     Promissory Note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>-</v>
          </cell>
          <cell r="O55">
            <v>0</v>
          </cell>
          <cell r="P55">
            <v>0</v>
          </cell>
          <cell r="Q55">
            <v>0</v>
          </cell>
          <cell r="R55" t="str">
            <v>-</v>
          </cell>
        </row>
        <row r="56">
          <cell r="J56" t="str">
            <v>Cash provided by (used in) investing activities</v>
          </cell>
          <cell r="K56">
            <v>0</v>
          </cell>
          <cell r="L56">
            <v>0</v>
          </cell>
          <cell r="M56">
            <v>0</v>
          </cell>
          <cell r="N56">
            <v>-322736</v>
          </cell>
          <cell r="O56">
            <v>0</v>
          </cell>
          <cell r="P56">
            <v>0</v>
          </cell>
          <cell r="Q56">
            <v>0</v>
          </cell>
          <cell r="R56">
            <v>-380291</v>
          </cell>
        </row>
        <row r="57">
          <cell r="J57">
            <v>0</v>
          </cell>
        </row>
        <row r="58">
          <cell r="J58" t="str">
            <v>Financing: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J59" t="str">
            <v xml:space="preserve">     Customer deposits</v>
          </cell>
          <cell r="K59">
            <v>0</v>
          </cell>
          <cell r="L59">
            <v>0</v>
          </cell>
          <cell r="M59">
            <v>0</v>
          </cell>
          <cell r="N59">
            <v>-116780</v>
          </cell>
          <cell r="O59">
            <v>0</v>
          </cell>
          <cell r="P59">
            <v>0</v>
          </cell>
          <cell r="Q59">
            <v>0</v>
          </cell>
          <cell r="R59">
            <v>36332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-</v>
          </cell>
          <cell r="O60">
            <v>0</v>
          </cell>
          <cell r="P60">
            <v>0</v>
          </cell>
          <cell r="Q60">
            <v>0</v>
          </cell>
          <cell r="R60" t="str">
            <v>-</v>
          </cell>
        </row>
        <row r="61">
          <cell r="J61" t="str">
            <v>Cash provided by (used in) financing activities</v>
          </cell>
          <cell r="K61">
            <v>0</v>
          </cell>
          <cell r="L61">
            <v>0</v>
          </cell>
          <cell r="M61">
            <v>0</v>
          </cell>
          <cell r="N61">
            <v>-116780</v>
          </cell>
          <cell r="O61">
            <v>0</v>
          </cell>
          <cell r="P61">
            <v>0</v>
          </cell>
          <cell r="Q61">
            <v>0</v>
          </cell>
          <cell r="R61">
            <v>36332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-</v>
          </cell>
          <cell r="O62">
            <v>0</v>
          </cell>
          <cell r="P62">
            <v>0</v>
          </cell>
          <cell r="Q62">
            <v>0</v>
          </cell>
          <cell r="R62" t="str">
            <v>-</v>
          </cell>
        </row>
        <row r="63">
          <cell r="J63">
            <v>0</v>
          </cell>
        </row>
        <row r="64">
          <cell r="J64" t="str">
            <v>Net Increase (decrease) in cash and cash equivalents</v>
          </cell>
          <cell r="K64">
            <v>0</v>
          </cell>
          <cell r="L64">
            <v>0</v>
          </cell>
          <cell r="M64">
            <v>0</v>
          </cell>
          <cell r="N64">
            <v>-2933169</v>
          </cell>
          <cell r="O64">
            <v>0</v>
          </cell>
          <cell r="P64">
            <v>0</v>
          </cell>
          <cell r="Q64">
            <v>0</v>
          </cell>
          <cell r="R64">
            <v>-701904</v>
          </cell>
        </row>
        <row r="65">
          <cell r="J65">
            <v>0</v>
          </cell>
        </row>
        <row r="66">
          <cell r="J66" t="str">
            <v>Cash and cash equivalents, beginning of period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14709427</v>
          </cell>
        </row>
        <row r="67">
          <cell r="J67">
            <v>0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-</v>
          </cell>
          <cell r="O68">
            <v>0</v>
          </cell>
          <cell r="P68">
            <v>0</v>
          </cell>
          <cell r="Q68">
            <v>0</v>
          </cell>
          <cell r="R68" t="str">
            <v>-</v>
          </cell>
        </row>
        <row r="69">
          <cell r="J69" t="str">
            <v>Cash and cash equivalents, end of period</v>
          </cell>
          <cell r="K69">
            <v>0</v>
          </cell>
          <cell r="L69">
            <v>0</v>
          </cell>
          <cell r="M69">
            <v>0</v>
          </cell>
          <cell r="N69">
            <v>-2571017</v>
          </cell>
          <cell r="O69">
            <v>0</v>
          </cell>
          <cell r="P69">
            <v>0</v>
          </cell>
          <cell r="Q69">
            <v>0</v>
          </cell>
          <cell r="R69">
            <v>14007522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str">
            <v>=</v>
          </cell>
          <cell r="O70">
            <v>0</v>
          </cell>
          <cell r="P70">
            <v>0</v>
          </cell>
          <cell r="Q70">
            <v>0</v>
          </cell>
          <cell r="R70" t="str">
            <v>=</v>
          </cell>
        </row>
        <row r="71">
          <cell r="J71" t="str">
            <v xml:space="preserve">  Difference (should be $0)</v>
          </cell>
          <cell r="K71">
            <v>0</v>
          </cell>
          <cell r="L71">
            <v>0</v>
          </cell>
          <cell r="M71">
            <v>0</v>
          </cell>
          <cell r="N71">
            <v>-362152</v>
          </cell>
          <cell r="O71">
            <v>0</v>
          </cell>
          <cell r="P71">
            <v>0</v>
          </cell>
          <cell r="Q71">
            <v>0</v>
          </cell>
          <cell r="R71">
            <v>1</v>
          </cell>
        </row>
        <row r="72">
          <cell r="J72">
            <v>0</v>
          </cell>
        </row>
        <row r="73">
          <cell r="N73">
            <v>0</v>
          </cell>
          <cell r="R73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9">
          <cell r="N79">
            <v>0</v>
          </cell>
          <cell r="R79">
            <v>0</v>
          </cell>
        </row>
        <row r="80">
          <cell r="J80">
            <v>0</v>
          </cell>
          <cell r="N80">
            <v>0</v>
          </cell>
          <cell r="R80">
            <v>0</v>
          </cell>
        </row>
        <row r="81">
          <cell r="N81">
            <v>0</v>
          </cell>
          <cell r="R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6">
          <cell r="J86">
            <v>0</v>
          </cell>
          <cell r="R86">
            <v>0</v>
          </cell>
        </row>
        <row r="87">
          <cell r="J87">
            <v>0</v>
          </cell>
          <cell r="R87">
            <v>0</v>
          </cell>
        </row>
        <row r="88">
          <cell r="R8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 &amp; Capital"/>
      <sheetName val="Labour 2013"/>
      <sheetName val="Workings"/>
      <sheetName val="Macros"/>
      <sheetName val="Summary"/>
      <sheetName val="GL Detail Oct YTD"/>
      <sheetName val="GL Oct YTD"/>
      <sheetName val="Assumptions 2013"/>
      <sheetName val="PrnSheet"/>
      <sheetName val="Trial Balance New"/>
      <sheetName val="Trial Balance Old"/>
      <sheetName val="Trial Balance"/>
      <sheetName val="Upload File"/>
    </sheetNames>
    <sheetDataSet>
      <sheetData sheetId="0">
        <row r="5">
          <cell r="F5">
            <v>11805.388016887702</v>
          </cell>
        </row>
      </sheetData>
      <sheetData sheetId="1" refreshError="1"/>
      <sheetData sheetId="2">
        <row r="10">
          <cell r="D10">
            <v>0</v>
          </cell>
        </row>
      </sheetData>
      <sheetData sheetId="3" refreshError="1"/>
      <sheetData sheetId="4">
        <row r="7">
          <cell r="D7">
            <v>255203.21999999997</v>
          </cell>
        </row>
      </sheetData>
      <sheetData sheetId="5" refreshError="1"/>
      <sheetData sheetId="6" refreshError="1"/>
      <sheetData sheetId="7" refreshError="1">
        <row r="51">
          <cell r="B51" t="str">
            <v>210</v>
          </cell>
          <cell r="C51" t="str">
            <v>Corporate</v>
          </cell>
          <cell r="D51" t="str">
            <v>David</v>
          </cell>
        </row>
        <row r="52">
          <cell r="B52">
            <v>300</v>
          </cell>
          <cell r="C52" t="str">
            <v xml:space="preserve">Regulatory </v>
          </cell>
          <cell r="D52" t="str">
            <v>David / Nadeige</v>
          </cell>
        </row>
        <row r="53">
          <cell r="B53" t="str">
            <v>310</v>
          </cell>
          <cell r="C53" t="str">
            <v>Finance General</v>
          </cell>
          <cell r="D53" t="str">
            <v>David</v>
          </cell>
        </row>
        <row r="54">
          <cell r="B54" t="str">
            <v>320</v>
          </cell>
          <cell r="C54" t="str">
            <v>Finance Management</v>
          </cell>
          <cell r="D54" t="str">
            <v>David</v>
          </cell>
        </row>
        <row r="55">
          <cell r="B55" t="str">
            <v>330</v>
          </cell>
          <cell r="C55" t="str">
            <v>MIS</v>
          </cell>
          <cell r="D55" t="str">
            <v>Denise</v>
          </cell>
        </row>
        <row r="56">
          <cell r="B56" t="str">
            <v>390</v>
          </cell>
          <cell r="C56" t="str">
            <v>Energy Management</v>
          </cell>
          <cell r="D56" t="str">
            <v>Nadeige</v>
          </cell>
        </row>
        <row r="57">
          <cell r="B57" t="str">
            <v>410</v>
          </cell>
          <cell r="C57" t="str">
            <v>Billing &amp; Collecting Management</v>
          </cell>
          <cell r="D57" t="str">
            <v>Angie</v>
          </cell>
        </row>
        <row r="58">
          <cell r="B58" t="str">
            <v>420</v>
          </cell>
          <cell r="C58" t="str">
            <v>Customer Service -General</v>
          </cell>
          <cell r="D58" t="str">
            <v>Angie</v>
          </cell>
        </row>
        <row r="59">
          <cell r="B59" t="str">
            <v>440</v>
          </cell>
          <cell r="C59" t="str">
            <v>Collection &amp; Cashiers</v>
          </cell>
          <cell r="D59" t="str">
            <v>Angie</v>
          </cell>
        </row>
        <row r="60">
          <cell r="B60" t="str">
            <v>450</v>
          </cell>
          <cell r="C60" t="str">
            <v>Billing</v>
          </cell>
          <cell r="D60" t="str">
            <v>Angie</v>
          </cell>
        </row>
        <row r="61">
          <cell r="B61" t="str">
            <v>460</v>
          </cell>
          <cell r="C61" t="str">
            <v>Customer Service -Management</v>
          </cell>
          <cell r="D61" t="str">
            <v>Angie</v>
          </cell>
        </row>
        <row r="62">
          <cell r="B62" t="str">
            <v>510</v>
          </cell>
          <cell r="C62" t="str">
            <v>HR-Retired  Employees</v>
          </cell>
          <cell r="D62" t="str">
            <v>Nancy</v>
          </cell>
        </row>
        <row r="63">
          <cell r="B63" t="str">
            <v>520</v>
          </cell>
          <cell r="C63" t="str">
            <v>Safety Training</v>
          </cell>
          <cell r="D63" t="str">
            <v>Cliff</v>
          </cell>
        </row>
        <row r="64">
          <cell r="B64" t="str">
            <v>530</v>
          </cell>
          <cell r="C64" t="str">
            <v>HR-General</v>
          </cell>
          <cell r="D64" t="str">
            <v>Nancy</v>
          </cell>
        </row>
        <row r="65">
          <cell r="B65" t="str">
            <v>650</v>
          </cell>
          <cell r="C65" t="str">
            <v>Stores General</v>
          </cell>
          <cell r="D65" t="str">
            <v>Phil</v>
          </cell>
        </row>
        <row r="66">
          <cell r="B66" t="str">
            <v>655</v>
          </cell>
          <cell r="C66" t="str">
            <v>Stores Management</v>
          </cell>
          <cell r="D66" t="str">
            <v>Phil</v>
          </cell>
        </row>
        <row r="67">
          <cell r="B67" t="str">
            <v>610</v>
          </cell>
          <cell r="C67" t="str">
            <v>Facilities-General</v>
          </cell>
          <cell r="D67" t="str">
            <v>Larry</v>
          </cell>
        </row>
        <row r="68">
          <cell r="B68" t="str">
            <v>620</v>
          </cell>
          <cell r="C68" t="str">
            <v>Facilities-Management</v>
          </cell>
          <cell r="D68" t="str">
            <v>Larry</v>
          </cell>
        </row>
        <row r="69">
          <cell r="B69" t="str">
            <v>630</v>
          </cell>
          <cell r="C69" t="str">
            <v>Facilities-Station Buildings&amp; Fixtures Mtce</v>
          </cell>
          <cell r="D69" t="str">
            <v>Larry</v>
          </cell>
        </row>
        <row r="70">
          <cell r="B70" t="str">
            <v>660</v>
          </cell>
          <cell r="C70" t="str">
            <v>Distribution</v>
          </cell>
          <cell r="D70" t="str">
            <v>Steve</v>
          </cell>
        </row>
        <row r="71">
          <cell r="B71" t="str">
            <v>675</v>
          </cell>
          <cell r="C71" t="str">
            <v>Station Equip-Maintenance</v>
          </cell>
          <cell r="D71" t="str">
            <v>Steve</v>
          </cell>
        </row>
        <row r="72">
          <cell r="B72" t="str">
            <v>705</v>
          </cell>
          <cell r="C72" t="str">
            <v>OH-Mtce</v>
          </cell>
          <cell r="D72" t="str">
            <v>Steve</v>
          </cell>
        </row>
        <row r="73">
          <cell r="B73" t="str">
            <v>710</v>
          </cell>
          <cell r="C73" t="str">
            <v>UG-Operations</v>
          </cell>
          <cell r="D73" t="str">
            <v>Steve</v>
          </cell>
        </row>
        <row r="74">
          <cell r="B74" t="str">
            <v>715</v>
          </cell>
          <cell r="C74" t="str">
            <v>UG-Mtce</v>
          </cell>
          <cell r="D74" t="str">
            <v>Steve</v>
          </cell>
        </row>
        <row r="75">
          <cell r="B75" t="str">
            <v>740</v>
          </cell>
          <cell r="C75" t="str">
            <v>Meter Reading</v>
          </cell>
          <cell r="D75" t="str">
            <v>Scott</v>
          </cell>
        </row>
        <row r="76">
          <cell r="B76" t="str">
            <v>760</v>
          </cell>
          <cell r="C76" t="str">
            <v>Meter Serv-Operations</v>
          </cell>
          <cell r="D76" t="str">
            <v>Scott</v>
          </cell>
        </row>
        <row r="77">
          <cell r="B77" t="str">
            <v>800</v>
          </cell>
          <cell r="C77" t="str">
            <v>Engineering</v>
          </cell>
          <cell r="D77" t="str">
            <v>Denise</v>
          </cell>
        </row>
        <row r="78">
          <cell r="B78" t="str">
            <v>810</v>
          </cell>
          <cell r="C78" t="str">
            <v>Technical Services</v>
          </cell>
          <cell r="D78" t="str">
            <v>Scott</v>
          </cell>
        </row>
        <row r="79">
          <cell r="B79" t="str">
            <v>820</v>
          </cell>
          <cell r="C79" t="str">
            <v>Operations-Eng &amp; Operations-Mgmt</v>
          </cell>
          <cell r="D79" t="str">
            <v>Denise</v>
          </cell>
        </row>
        <row r="80">
          <cell r="B80" t="str">
            <v>830</v>
          </cell>
          <cell r="C80" t="str">
            <v>Mtce-Eng &amp; Operations-Mgmt</v>
          </cell>
          <cell r="D80" t="str">
            <v>Denise</v>
          </cell>
        </row>
      </sheetData>
      <sheetData sheetId="8" refreshError="1"/>
      <sheetData sheetId="9">
        <row r="1817">
          <cell r="A1817" t="str">
            <v>100-1000-10</v>
          </cell>
        </row>
        <row r="1818">
          <cell r="A1818" t="str">
            <v>100-1001-10</v>
          </cell>
        </row>
        <row r="1819">
          <cell r="A1819" t="str">
            <v>100-1002-10</v>
          </cell>
        </row>
        <row r="1820">
          <cell r="A1820" t="str">
            <v>100-1003-10</v>
          </cell>
        </row>
        <row r="1821">
          <cell r="A1821" t="str">
            <v>100-1004-10</v>
          </cell>
        </row>
        <row r="1822">
          <cell r="A1822" t="str">
            <v>100-1010-10</v>
          </cell>
        </row>
        <row r="1823">
          <cell r="A1823" t="str">
            <v>100-1020-10</v>
          </cell>
        </row>
        <row r="1824">
          <cell r="A1824" t="str">
            <v>100-1030-10</v>
          </cell>
        </row>
        <row r="1825">
          <cell r="A1825" t="str">
            <v>100-1040-10</v>
          </cell>
        </row>
        <row r="1826">
          <cell r="A1826" t="str">
            <v>100-1050-10</v>
          </cell>
        </row>
        <row r="1827">
          <cell r="A1827" t="str">
            <v>100-1060-10</v>
          </cell>
        </row>
        <row r="1828">
          <cell r="A1828" t="str">
            <v>100-1065-10</v>
          </cell>
        </row>
        <row r="1829">
          <cell r="A1829" t="str">
            <v>100-1070-10</v>
          </cell>
        </row>
        <row r="1830">
          <cell r="A1830" t="str">
            <v>100-1071-10</v>
          </cell>
        </row>
        <row r="1831">
          <cell r="A1831" t="str">
            <v>100-1075-10</v>
          </cell>
        </row>
        <row r="1832">
          <cell r="A1832" t="str">
            <v>100-1080-10</v>
          </cell>
        </row>
        <row r="1833">
          <cell r="A1833" t="str">
            <v>100-1081-10</v>
          </cell>
        </row>
        <row r="1834">
          <cell r="A1834" t="str">
            <v>100-1084-10</v>
          </cell>
        </row>
        <row r="1835">
          <cell r="A1835" t="str">
            <v>100-1085-10</v>
          </cell>
        </row>
        <row r="1836">
          <cell r="A1836" t="str">
            <v>100-1086-10</v>
          </cell>
        </row>
        <row r="1837">
          <cell r="A1837" t="str">
            <v>100-1087-10</v>
          </cell>
        </row>
        <row r="1838">
          <cell r="A1838" t="str">
            <v>100-1088-10</v>
          </cell>
        </row>
        <row r="1839">
          <cell r="A1839" t="str">
            <v>100-1089-10</v>
          </cell>
        </row>
        <row r="1840">
          <cell r="A1840" t="str">
            <v>100-1090-10</v>
          </cell>
        </row>
        <row r="1841">
          <cell r="A1841" t="str">
            <v>100-1091-10</v>
          </cell>
        </row>
        <row r="1842">
          <cell r="A1842" t="str">
            <v>100-1092-10</v>
          </cell>
        </row>
        <row r="1843">
          <cell r="A1843" t="str">
            <v>100-1093-10</v>
          </cell>
        </row>
        <row r="1844">
          <cell r="A1844" t="str">
            <v>100-1100-10</v>
          </cell>
        </row>
        <row r="1845">
          <cell r="A1845" t="str">
            <v>100-1110-10</v>
          </cell>
        </row>
        <row r="1846">
          <cell r="A1846" t="str">
            <v>100-1115-10</v>
          </cell>
        </row>
        <row r="1847">
          <cell r="A1847" t="str">
            <v>100-1120-10</v>
          </cell>
        </row>
        <row r="1848">
          <cell r="A1848" t="str">
            <v>100-1130-10</v>
          </cell>
        </row>
        <row r="1849">
          <cell r="A1849" t="str">
            <v>100-1131-10</v>
          </cell>
        </row>
        <row r="1850">
          <cell r="A1850" t="str">
            <v>100-1133-10</v>
          </cell>
        </row>
        <row r="1851">
          <cell r="A1851" t="str">
            <v>100-1140-10</v>
          </cell>
        </row>
        <row r="1852">
          <cell r="A1852" t="str">
            <v>100-1141-10</v>
          </cell>
        </row>
        <row r="1853">
          <cell r="A1853" t="str">
            <v>100-1145-10</v>
          </cell>
        </row>
        <row r="1854">
          <cell r="A1854" t="str">
            <v>100-1150-10</v>
          </cell>
        </row>
        <row r="1855">
          <cell r="A1855" t="str">
            <v>100-1160-10</v>
          </cell>
        </row>
        <row r="1856">
          <cell r="A1856" t="str">
            <v>100-1170-10</v>
          </cell>
        </row>
        <row r="1857">
          <cell r="A1857" t="str">
            <v>100-1172-10</v>
          </cell>
        </row>
        <row r="1858">
          <cell r="A1858" t="str">
            <v>100-1175-10</v>
          </cell>
        </row>
        <row r="1859">
          <cell r="A1859" t="str">
            <v>100-1176-10</v>
          </cell>
        </row>
        <row r="1860">
          <cell r="A1860" t="str">
            <v>100-1177-10</v>
          </cell>
        </row>
        <row r="1861">
          <cell r="A1861" t="str">
            <v>100-1180-10</v>
          </cell>
        </row>
        <row r="1862">
          <cell r="A1862" t="str">
            <v>100-1181-10</v>
          </cell>
        </row>
        <row r="1863">
          <cell r="A1863" t="str">
            <v>100-1182-10</v>
          </cell>
        </row>
        <row r="1864">
          <cell r="A1864" t="str">
            <v>100-1183-10</v>
          </cell>
        </row>
        <row r="1865">
          <cell r="A1865" t="str">
            <v>100-1185-10</v>
          </cell>
        </row>
        <row r="1866">
          <cell r="A1866" t="str">
            <v>100-1190-10</v>
          </cell>
        </row>
        <row r="1867">
          <cell r="A1867" t="str">
            <v>100-1191-10</v>
          </cell>
        </row>
        <row r="1868">
          <cell r="A1868" t="str">
            <v>100-1195-10</v>
          </cell>
        </row>
        <row r="1869">
          <cell r="A1869" t="str">
            <v>100-1200-10</v>
          </cell>
        </row>
        <row r="1870">
          <cell r="A1870" t="str">
            <v>100-1210-10</v>
          </cell>
        </row>
        <row r="1871">
          <cell r="A1871" t="str">
            <v>100-1220-10</v>
          </cell>
        </row>
        <row r="1872">
          <cell r="A1872" t="str">
            <v>100-1230-10</v>
          </cell>
        </row>
        <row r="1873">
          <cell r="A1873" t="str">
            <v>100-1240-10</v>
          </cell>
        </row>
        <row r="1874">
          <cell r="A1874" t="str">
            <v>100-1250-10</v>
          </cell>
        </row>
        <row r="1875">
          <cell r="A1875" t="str">
            <v>100-1251-10</v>
          </cell>
        </row>
        <row r="1876">
          <cell r="A1876" t="str">
            <v>100-1252-10</v>
          </cell>
        </row>
        <row r="1877">
          <cell r="A1877" t="str">
            <v>100-1253-10</v>
          </cell>
        </row>
        <row r="1878">
          <cell r="A1878" t="str">
            <v>100-1254-10</v>
          </cell>
        </row>
        <row r="1879">
          <cell r="A1879" t="str">
            <v>100-1255-10</v>
          </cell>
        </row>
        <row r="1880">
          <cell r="A1880" t="str">
            <v>100-1256-10</v>
          </cell>
        </row>
        <row r="1881">
          <cell r="A1881" t="str">
            <v>100-1257-10</v>
          </cell>
        </row>
        <row r="1882">
          <cell r="A1882" t="str">
            <v>100-1270-10</v>
          </cell>
        </row>
        <row r="1883">
          <cell r="A1883" t="str">
            <v>100-1275-10</v>
          </cell>
        </row>
        <row r="1884">
          <cell r="A1884" t="str">
            <v>100-1300-10</v>
          </cell>
        </row>
        <row r="1885">
          <cell r="A1885" t="str">
            <v>100-1301-10</v>
          </cell>
        </row>
        <row r="1886">
          <cell r="A1886" t="str">
            <v>100-1302-10</v>
          </cell>
        </row>
        <row r="1887">
          <cell r="A1887" t="str">
            <v>100-1303-10</v>
          </cell>
        </row>
        <row r="1888">
          <cell r="A1888" t="str">
            <v>100-1304-10</v>
          </cell>
        </row>
        <row r="1889">
          <cell r="A1889" t="str">
            <v>100-1305-10</v>
          </cell>
        </row>
        <row r="1890">
          <cell r="A1890" t="str">
            <v>100-1307-10</v>
          </cell>
        </row>
        <row r="1891">
          <cell r="A1891" t="str">
            <v>100-1308-10</v>
          </cell>
        </row>
        <row r="1892">
          <cell r="A1892" t="str">
            <v>100-1309-10</v>
          </cell>
        </row>
        <row r="1893">
          <cell r="A1893" t="str">
            <v>100-1310-10</v>
          </cell>
        </row>
        <row r="1894">
          <cell r="A1894" t="str">
            <v>100-1311-10</v>
          </cell>
        </row>
        <row r="1895">
          <cell r="A1895" t="str">
            <v>100-1312-10</v>
          </cell>
        </row>
        <row r="1896">
          <cell r="A1896" t="str">
            <v>100-1313-10</v>
          </cell>
        </row>
        <row r="1897">
          <cell r="A1897" t="str">
            <v>100-1314-10</v>
          </cell>
        </row>
        <row r="1898">
          <cell r="A1898" t="str">
            <v>100-1315-10</v>
          </cell>
        </row>
        <row r="1899">
          <cell r="A1899" t="str">
            <v>100-1316-10</v>
          </cell>
        </row>
        <row r="1900">
          <cell r="A1900" t="str">
            <v>100-1317-10</v>
          </cell>
        </row>
        <row r="1901">
          <cell r="A1901" t="str">
            <v>100-1318-10</v>
          </cell>
        </row>
        <row r="1902">
          <cell r="A1902" t="str">
            <v>100-1319-10</v>
          </cell>
        </row>
        <row r="1903">
          <cell r="A1903" t="str">
            <v>100-1320-10</v>
          </cell>
        </row>
        <row r="1904">
          <cell r="A1904" t="str">
            <v>100-1321-10</v>
          </cell>
        </row>
        <row r="1905">
          <cell r="A1905" t="str">
            <v>100-1322-10</v>
          </cell>
        </row>
        <row r="1906">
          <cell r="A1906" t="str">
            <v>100-1323-10</v>
          </cell>
        </row>
        <row r="1907">
          <cell r="A1907" t="str">
            <v>100-1324-10</v>
          </cell>
        </row>
        <row r="1908">
          <cell r="A1908" t="str">
            <v>100-1325-10</v>
          </cell>
        </row>
        <row r="1909">
          <cell r="A1909" t="str">
            <v>100-1326-10</v>
          </cell>
        </row>
        <row r="1910">
          <cell r="A1910" t="str">
            <v>100-1327-10</v>
          </cell>
        </row>
        <row r="1911">
          <cell r="A1911" t="str">
            <v>100-1328-10</v>
          </cell>
        </row>
        <row r="1912">
          <cell r="A1912" t="str">
            <v>100-1329-10</v>
          </cell>
        </row>
        <row r="1913">
          <cell r="A1913" t="str">
            <v>100-1330-10</v>
          </cell>
        </row>
        <row r="1914">
          <cell r="A1914" t="str">
            <v>100-1331-10</v>
          </cell>
        </row>
        <row r="1915">
          <cell r="A1915" t="str">
            <v>100-1332-10</v>
          </cell>
        </row>
        <row r="1916">
          <cell r="A1916" t="str">
            <v>100-1333-10</v>
          </cell>
        </row>
        <row r="1917">
          <cell r="A1917" t="str">
            <v>100-1334-10</v>
          </cell>
        </row>
        <row r="1918">
          <cell r="A1918" t="str">
            <v>100-1335-10</v>
          </cell>
        </row>
        <row r="1919">
          <cell r="A1919" t="str">
            <v>100-1336-10</v>
          </cell>
        </row>
        <row r="1920">
          <cell r="A1920" t="str">
            <v>100-1337-10</v>
          </cell>
        </row>
        <row r="1921">
          <cell r="A1921" t="str">
            <v>100-1338-10</v>
          </cell>
        </row>
        <row r="1922">
          <cell r="A1922" t="str">
            <v>100-1339-10</v>
          </cell>
        </row>
        <row r="1923">
          <cell r="A1923" t="str">
            <v>100-1340-10</v>
          </cell>
        </row>
        <row r="1924">
          <cell r="A1924" t="str">
            <v>100-1341-10</v>
          </cell>
        </row>
        <row r="1925">
          <cell r="A1925" t="str">
            <v>100-1342-10</v>
          </cell>
        </row>
        <row r="1926">
          <cell r="A1926" t="str">
            <v>100-1343-10</v>
          </cell>
        </row>
        <row r="1927">
          <cell r="A1927" t="str">
            <v>100-1344-10</v>
          </cell>
        </row>
        <row r="1928">
          <cell r="A1928" t="str">
            <v>100-1345-10</v>
          </cell>
        </row>
        <row r="1929">
          <cell r="A1929" t="str">
            <v>100-1346-10</v>
          </cell>
        </row>
        <row r="1930">
          <cell r="A1930" t="str">
            <v>100-1347-10</v>
          </cell>
        </row>
        <row r="1931">
          <cell r="A1931" t="str">
            <v>100-1348-10</v>
          </cell>
        </row>
        <row r="1932">
          <cell r="A1932" t="str">
            <v>100-1349-10</v>
          </cell>
        </row>
        <row r="1933">
          <cell r="A1933" t="str">
            <v>100-1350-10</v>
          </cell>
        </row>
        <row r="1934">
          <cell r="A1934" t="str">
            <v>100-1351-10</v>
          </cell>
        </row>
        <row r="1935">
          <cell r="A1935" t="str">
            <v>100-1352-10</v>
          </cell>
        </row>
        <row r="1936">
          <cell r="A1936" t="str">
            <v>100-1353-10</v>
          </cell>
        </row>
        <row r="1937">
          <cell r="A1937" t="str">
            <v>100-1354-10</v>
          </cell>
        </row>
        <row r="1938">
          <cell r="A1938" t="str">
            <v>100-1355-10</v>
          </cell>
        </row>
        <row r="1939">
          <cell r="A1939" t="str">
            <v>100-1356-10</v>
          </cell>
        </row>
        <row r="1940">
          <cell r="A1940" t="str">
            <v>100-1357-10</v>
          </cell>
        </row>
        <row r="1941">
          <cell r="A1941" t="str">
            <v>100-1358-10</v>
          </cell>
        </row>
        <row r="1942">
          <cell r="A1942" t="str">
            <v>100-1359-10</v>
          </cell>
        </row>
        <row r="1943">
          <cell r="A1943" t="str">
            <v>100-1360-10</v>
          </cell>
        </row>
        <row r="1944">
          <cell r="A1944" t="str">
            <v>100-1365-10</v>
          </cell>
        </row>
        <row r="1945">
          <cell r="A1945" t="str">
            <v>100-1370-10</v>
          </cell>
        </row>
        <row r="1946">
          <cell r="A1946" t="str">
            <v>100-1374-10</v>
          </cell>
        </row>
        <row r="1947">
          <cell r="A1947" t="str">
            <v>100-1375-10</v>
          </cell>
        </row>
        <row r="1948">
          <cell r="A1948" t="str">
            <v>100-1376-10</v>
          </cell>
        </row>
        <row r="1949">
          <cell r="A1949" t="str">
            <v>100-1377-10</v>
          </cell>
        </row>
        <row r="1950">
          <cell r="A1950" t="str">
            <v>100-1379-10</v>
          </cell>
        </row>
        <row r="1951">
          <cell r="A1951" t="str">
            <v>100-1380-10</v>
          </cell>
        </row>
        <row r="1952">
          <cell r="A1952" t="str">
            <v>100-1381-10</v>
          </cell>
        </row>
        <row r="1953">
          <cell r="A1953" t="str">
            <v>100-1382-10</v>
          </cell>
        </row>
        <row r="1954">
          <cell r="A1954" t="str">
            <v>100-1383-10</v>
          </cell>
        </row>
        <row r="1955">
          <cell r="A1955" t="str">
            <v>100-1384-10</v>
          </cell>
        </row>
        <row r="1956">
          <cell r="A1956" t="str">
            <v>100-1385-10</v>
          </cell>
        </row>
        <row r="1957">
          <cell r="A1957" t="str">
            <v>100-1386-10</v>
          </cell>
        </row>
        <row r="1958">
          <cell r="A1958" t="str">
            <v>100-1387-10</v>
          </cell>
        </row>
        <row r="1959">
          <cell r="A1959" t="str">
            <v>100-1388-10</v>
          </cell>
        </row>
        <row r="1960">
          <cell r="A1960" t="str">
            <v>100-1389-10</v>
          </cell>
        </row>
        <row r="1961">
          <cell r="A1961" t="str">
            <v>100-1390-10</v>
          </cell>
        </row>
        <row r="1962">
          <cell r="A1962" t="str">
            <v>100-1391-10</v>
          </cell>
        </row>
        <row r="1963">
          <cell r="A1963" t="str">
            <v>100-1392-10</v>
          </cell>
        </row>
        <row r="1964">
          <cell r="A1964" t="str">
            <v>100-1393-10</v>
          </cell>
        </row>
        <row r="1965">
          <cell r="A1965" t="str">
            <v>100-1395-10</v>
          </cell>
        </row>
        <row r="1966">
          <cell r="A1966" t="str">
            <v>100-1396-10</v>
          </cell>
        </row>
        <row r="1967">
          <cell r="A1967" t="str">
            <v>100-1397-10</v>
          </cell>
        </row>
        <row r="1968">
          <cell r="A1968" t="str">
            <v>100-1398-10</v>
          </cell>
        </row>
        <row r="1969">
          <cell r="A1969" t="str">
            <v>100-1399-10</v>
          </cell>
        </row>
        <row r="1970">
          <cell r="A1970" t="str">
            <v>100-1400-10</v>
          </cell>
        </row>
        <row r="1971">
          <cell r="A1971" t="str">
            <v>100-1401-10</v>
          </cell>
        </row>
        <row r="1972">
          <cell r="A1972" t="str">
            <v>100-1402-10</v>
          </cell>
        </row>
        <row r="1973">
          <cell r="A1973" t="str">
            <v>100-1404-10</v>
          </cell>
        </row>
        <row r="1974">
          <cell r="A1974" t="str">
            <v>100-1405-10</v>
          </cell>
        </row>
        <row r="1975">
          <cell r="A1975" t="str">
            <v>100-1406-10</v>
          </cell>
        </row>
        <row r="1976">
          <cell r="A1976" t="str">
            <v>100-1410-10</v>
          </cell>
        </row>
        <row r="1977">
          <cell r="A1977" t="str">
            <v>100-1415-10</v>
          </cell>
        </row>
        <row r="1978">
          <cell r="A1978" t="str">
            <v>100-1420-10</v>
          </cell>
        </row>
        <row r="1979">
          <cell r="A1979" t="str">
            <v>100-1425-10</v>
          </cell>
        </row>
        <row r="1980">
          <cell r="A1980" t="str">
            <v>100-1430-10</v>
          </cell>
        </row>
        <row r="1981">
          <cell r="A1981" t="str">
            <v>100-1435-10</v>
          </cell>
        </row>
        <row r="1982">
          <cell r="A1982" t="str">
            <v>100-1440-10</v>
          </cell>
        </row>
        <row r="1983">
          <cell r="A1983" t="str">
            <v>100-1445-10</v>
          </cell>
        </row>
        <row r="1984">
          <cell r="A1984" t="str">
            <v>100-1450-10</v>
          </cell>
        </row>
        <row r="1985">
          <cell r="A1985" t="str">
            <v>100-1455-10</v>
          </cell>
        </row>
        <row r="1986">
          <cell r="A1986" t="str">
            <v>100-1460-10</v>
          </cell>
        </row>
        <row r="1987">
          <cell r="A1987" t="str">
            <v>100-1465-10</v>
          </cell>
        </row>
        <row r="1988">
          <cell r="A1988" t="str">
            <v>100-1470-10</v>
          </cell>
        </row>
        <row r="1989">
          <cell r="A1989" t="str">
            <v>100-1475-10</v>
          </cell>
        </row>
        <row r="1990">
          <cell r="A1990" t="str">
            <v>100-1480-10</v>
          </cell>
        </row>
        <row r="1991">
          <cell r="A1991" t="str">
            <v>100-1485-10</v>
          </cell>
        </row>
        <row r="1992">
          <cell r="A1992" t="str">
            <v>100-1490-10</v>
          </cell>
        </row>
        <row r="1993">
          <cell r="A1993" t="str">
            <v>100-1491-10</v>
          </cell>
        </row>
        <row r="1994">
          <cell r="A1994" t="str">
            <v>100-1495-10</v>
          </cell>
        </row>
        <row r="1995">
          <cell r="A1995" t="str">
            <v>100-1500-10</v>
          </cell>
        </row>
        <row r="1996">
          <cell r="A1996" t="str">
            <v>100-1505-10</v>
          </cell>
        </row>
        <row r="1997">
          <cell r="A1997" t="str">
            <v>100-1510-10</v>
          </cell>
        </row>
        <row r="1998">
          <cell r="A1998" t="str">
            <v>100-1515-10</v>
          </cell>
        </row>
        <row r="1999">
          <cell r="A1999" t="str">
            <v>100-1520-10</v>
          </cell>
        </row>
        <row r="2000">
          <cell r="A2000" t="str">
            <v>100-1525-10</v>
          </cell>
        </row>
        <row r="2001">
          <cell r="A2001" t="str">
            <v>100-1530-10</v>
          </cell>
        </row>
        <row r="2002">
          <cell r="A2002" t="str">
            <v>100-1535-10</v>
          </cell>
        </row>
        <row r="2003">
          <cell r="A2003" t="str">
            <v>100-1536-10</v>
          </cell>
        </row>
        <row r="2004">
          <cell r="A2004" t="str">
            <v>100-1540-10</v>
          </cell>
        </row>
        <row r="2005">
          <cell r="A2005" t="str">
            <v>100-1545-10</v>
          </cell>
        </row>
        <row r="2006">
          <cell r="A2006" t="str">
            <v>100-1546-10</v>
          </cell>
        </row>
        <row r="2007">
          <cell r="A2007" t="str">
            <v>100-1547-10</v>
          </cell>
        </row>
        <row r="2008">
          <cell r="A2008" t="str">
            <v>100-1550-10</v>
          </cell>
        </row>
        <row r="2009">
          <cell r="A2009" t="str">
            <v>100-1551-10</v>
          </cell>
        </row>
        <row r="2010">
          <cell r="A2010" t="str">
            <v>100-1555-10</v>
          </cell>
        </row>
        <row r="2011">
          <cell r="A2011" t="str">
            <v>100-1560-10</v>
          </cell>
        </row>
        <row r="2012">
          <cell r="A2012" t="str">
            <v>100-1561-10</v>
          </cell>
        </row>
        <row r="2013">
          <cell r="A2013" t="str">
            <v>100-1562-10</v>
          </cell>
        </row>
        <row r="2014">
          <cell r="A2014" t="str">
            <v>100-1564-10</v>
          </cell>
        </row>
        <row r="2015">
          <cell r="A2015" t="str">
            <v>100-1565-10</v>
          </cell>
        </row>
        <row r="2016">
          <cell r="A2016" t="str">
            <v>100-1566-10</v>
          </cell>
        </row>
        <row r="2017">
          <cell r="A2017" t="str">
            <v>100-1568-10</v>
          </cell>
        </row>
        <row r="2018">
          <cell r="A2018" t="str">
            <v>100-1570-10</v>
          </cell>
        </row>
        <row r="2019">
          <cell r="A2019" t="str">
            <v>100-1572-10</v>
          </cell>
        </row>
        <row r="2020">
          <cell r="A2020" t="str">
            <v>100-1575-10</v>
          </cell>
        </row>
        <row r="2021">
          <cell r="A2021" t="str">
            <v>100-1580-10</v>
          </cell>
        </row>
        <row r="2022">
          <cell r="A2022" t="str">
            <v>100-1585-10</v>
          </cell>
        </row>
        <row r="2023">
          <cell r="A2023" t="str">
            <v>100-1587-10</v>
          </cell>
        </row>
        <row r="2024">
          <cell r="A2024" t="str">
            <v>100-1590-10</v>
          </cell>
        </row>
        <row r="2025">
          <cell r="A2025" t="str">
            <v>100-1595-10</v>
          </cell>
        </row>
        <row r="2026">
          <cell r="A2026" t="str">
            <v>100-1600-10</v>
          </cell>
        </row>
        <row r="2027">
          <cell r="A2027" t="str">
            <v>100-1605-10</v>
          </cell>
        </row>
        <row r="2028">
          <cell r="A2028" t="str">
            <v>100-1610-10</v>
          </cell>
        </row>
        <row r="2029">
          <cell r="A2029" t="str">
            <v>100-1612-10</v>
          </cell>
        </row>
        <row r="2030">
          <cell r="A2030" t="str">
            <v>100-1615-10</v>
          </cell>
        </row>
        <row r="2031">
          <cell r="A2031" t="str">
            <v>100-1620-10</v>
          </cell>
        </row>
        <row r="2032">
          <cell r="A2032" t="str">
            <v>100-1625-10</v>
          </cell>
        </row>
        <row r="2033">
          <cell r="A2033" t="str">
            <v>100-1627-10</v>
          </cell>
        </row>
        <row r="2034">
          <cell r="A2034" t="str">
            <v>100-1628-10</v>
          </cell>
        </row>
        <row r="2035">
          <cell r="A2035" t="str">
            <v>100-1629-10</v>
          </cell>
        </row>
        <row r="2036">
          <cell r="A2036" t="str">
            <v>100-1630-10</v>
          </cell>
        </row>
        <row r="2037">
          <cell r="A2037" t="str">
            <v>100-1650-10</v>
          </cell>
        </row>
        <row r="2038">
          <cell r="A2038" t="str">
            <v>100-1651-10</v>
          </cell>
        </row>
        <row r="2039">
          <cell r="A2039" t="str">
            <v>100-1655-10</v>
          </cell>
        </row>
        <row r="2040">
          <cell r="A2040" t="str">
            <v>100-1656-10</v>
          </cell>
        </row>
        <row r="2041">
          <cell r="A2041" t="str">
            <v>100-1657-10</v>
          </cell>
        </row>
        <row r="2042">
          <cell r="A2042" t="str">
            <v>100-1658-10</v>
          </cell>
        </row>
        <row r="2043">
          <cell r="A2043" t="str">
            <v>100-1670-10</v>
          </cell>
        </row>
        <row r="2044">
          <cell r="A2044" t="str">
            <v>100-1671-10</v>
          </cell>
        </row>
        <row r="2045">
          <cell r="A2045" t="str">
            <v>100-1672-10</v>
          </cell>
        </row>
        <row r="2046">
          <cell r="A2046" t="str">
            <v>100-1673-10</v>
          </cell>
        </row>
        <row r="2047">
          <cell r="A2047" t="str">
            <v>100-1674-10</v>
          </cell>
        </row>
        <row r="2048">
          <cell r="A2048" t="str">
            <v>100-1675-10</v>
          </cell>
        </row>
        <row r="2049">
          <cell r="A2049" t="str">
            <v>100-1676-10</v>
          </cell>
        </row>
        <row r="2050">
          <cell r="A2050" t="str">
            <v>100-1687-10</v>
          </cell>
        </row>
        <row r="2051">
          <cell r="A2051" t="str">
            <v>100-1699-10</v>
          </cell>
        </row>
        <row r="2052">
          <cell r="A2052" t="str">
            <v>100-1700-10</v>
          </cell>
        </row>
        <row r="2053">
          <cell r="A2053" t="str">
            <v>100-1705-10</v>
          </cell>
        </row>
        <row r="2054">
          <cell r="A2054" t="str">
            <v>100-1706-10</v>
          </cell>
        </row>
        <row r="2055">
          <cell r="A2055" t="str">
            <v>100-1707-10</v>
          </cell>
        </row>
        <row r="2056">
          <cell r="A2056" t="str">
            <v>100-1708-10</v>
          </cell>
        </row>
        <row r="2057">
          <cell r="A2057" t="str">
            <v>100-1709-10</v>
          </cell>
        </row>
        <row r="2058">
          <cell r="A2058" t="str">
            <v>100-1710-10</v>
          </cell>
        </row>
        <row r="2059">
          <cell r="A2059" t="str">
            <v>100-1711-10</v>
          </cell>
        </row>
        <row r="2060">
          <cell r="A2060" t="str">
            <v>100-1712-10</v>
          </cell>
        </row>
        <row r="2061">
          <cell r="A2061" t="str">
            <v>100-1713-10</v>
          </cell>
        </row>
        <row r="2062">
          <cell r="A2062" t="str">
            <v>100-1714-10</v>
          </cell>
        </row>
        <row r="2063">
          <cell r="A2063" t="str">
            <v>100-1715-10</v>
          </cell>
        </row>
        <row r="2064">
          <cell r="A2064" t="str">
            <v>100-1716-10</v>
          </cell>
        </row>
        <row r="2065">
          <cell r="A2065" t="str">
            <v>100-1717-10</v>
          </cell>
        </row>
        <row r="2066">
          <cell r="A2066" t="str">
            <v>100-1718-10</v>
          </cell>
        </row>
        <row r="2067">
          <cell r="A2067" t="str">
            <v>100-1719-10</v>
          </cell>
        </row>
        <row r="2068">
          <cell r="A2068" t="str">
            <v>100-1720-10</v>
          </cell>
        </row>
        <row r="2069">
          <cell r="A2069" t="str">
            <v>100-1725-10</v>
          </cell>
        </row>
        <row r="2070">
          <cell r="A2070" t="str">
            <v>100-1730-10</v>
          </cell>
        </row>
        <row r="2071">
          <cell r="A2071" t="str">
            <v>100-1735-10</v>
          </cell>
        </row>
        <row r="2072">
          <cell r="A2072" t="str">
            <v>100-1736-10</v>
          </cell>
        </row>
        <row r="2073">
          <cell r="A2073" t="str">
            <v>100-1740-10</v>
          </cell>
        </row>
        <row r="2074">
          <cell r="A2074" t="str">
            <v>100-1741-10</v>
          </cell>
        </row>
        <row r="2075">
          <cell r="A2075" t="str">
            <v>100-1742-10</v>
          </cell>
        </row>
        <row r="2076">
          <cell r="A2076" t="str">
            <v>100-1744-10</v>
          </cell>
        </row>
        <row r="2077">
          <cell r="A2077" t="str">
            <v>100-1745-10</v>
          </cell>
        </row>
        <row r="2078">
          <cell r="A2078" t="str">
            <v>100-1746-10</v>
          </cell>
        </row>
        <row r="2079">
          <cell r="A2079" t="str">
            <v>100-1747-10</v>
          </cell>
        </row>
        <row r="2080">
          <cell r="A2080" t="str">
            <v>100-1750-10</v>
          </cell>
        </row>
        <row r="2081">
          <cell r="A2081" t="str">
            <v>100-1755-10</v>
          </cell>
        </row>
        <row r="2082">
          <cell r="A2082" t="str">
            <v>100-1760-10</v>
          </cell>
        </row>
        <row r="2083">
          <cell r="A2083" t="str">
            <v>100-1765-10</v>
          </cell>
        </row>
        <row r="2084">
          <cell r="A2084" t="str">
            <v>100-1770-10</v>
          </cell>
        </row>
        <row r="2085">
          <cell r="A2085" t="str">
            <v>100-1771-10</v>
          </cell>
        </row>
        <row r="2086">
          <cell r="A2086" t="str">
            <v>100-1775-10</v>
          </cell>
        </row>
        <row r="2087">
          <cell r="A2087" t="str">
            <v>100-1780-10</v>
          </cell>
        </row>
        <row r="2088">
          <cell r="A2088" t="str">
            <v>100-1785-10</v>
          </cell>
        </row>
        <row r="2089">
          <cell r="A2089" t="str">
            <v>100-1786-10</v>
          </cell>
        </row>
        <row r="2090">
          <cell r="A2090" t="str">
            <v>100-1787-10</v>
          </cell>
        </row>
        <row r="2091">
          <cell r="A2091" t="str">
            <v>100-1788-10</v>
          </cell>
        </row>
        <row r="2092">
          <cell r="A2092" t="str">
            <v>100-1790-10</v>
          </cell>
        </row>
        <row r="2093">
          <cell r="A2093" t="str">
            <v>100-1791-10</v>
          </cell>
        </row>
        <row r="2094">
          <cell r="A2094" t="str">
            <v>100-1792-10</v>
          </cell>
        </row>
        <row r="2095">
          <cell r="A2095" t="str">
            <v>100-1793-10</v>
          </cell>
        </row>
        <row r="2096">
          <cell r="A2096" t="str">
            <v>100-1794-10</v>
          </cell>
        </row>
        <row r="2097">
          <cell r="A2097" t="str">
            <v>100-1795-10</v>
          </cell>
        </row>
        <row r="2098">
          <cell r="A2098" t="str">
            <v>100-1800-10</v>
          </cell>
        </row>
        <row r="2099">
          <cell r="A2099" t="str">
            <v>100-2000-10</v>
          </cell>
        </row>
        <row r="2100">
          <cell r="A2100" t="str">
            <v>100-2001-10</v>
          </cell>
        </row>
        <row r="2101">
          <cell r="A2101" t="str">
            <v>100-2005-10</v>
          </cell>
        </row>
        <row r="2102">
          <cell r="A2102" t="str">
            <v>100-2010-10</v>
          </cell>
        </row>
        <row r="2103">
          <cell r="A2103" t="str">
            <v>100-2020-10</v>
          </cell>
        </row>
        <row r="2104">
          <cell r="A2104" t="str">
            <v>100-2029-10</v>
          </cell>
        </row>
        <row r="2105">
          <cell r="A2105" t="str">
            <v>100-2030-10</v>
          </cell>
        </row>
        <row r="2106">
          <cell r="A2106" t="str">
            <v>100-2031-10</v>
          </cell>
        </row>
        <row r="2107">
          <cell r="A2107" t="str">
            <v>100-2032-10</v>
          </cell>
        </row>
        <row r="2108">
          <cell r="A2108" t="str">
            <v>100-2033-10</v>
          </cell>
        </row>
        <row r="2109">
          <cell r="A2109" t="str">
            <v>100-2034-10</v>
          </cell>
        </row>
        <row r="2110">
          <cell r="A2110" t="str">
            <v>100-2035-10</v>
          </cell>
        </row>
        <row r="2111">
          <cell r="A2111" t="str">
            <v>100-2036-10</v>
          </cell>
        </row>
        <row r="2112">
          <cell r="A2112" t="str">
            <v>100-2037-10</v>
          </cell>
        </row>
        <row r="2113">
          <cell r="A2113" t="str">
            <v>100-2040-10</v>
          </cell>
        </row>
        <row r="2114">
          <cell r="A2114" t="str">
            <v>100-2041-10</v>
          </cell>
        </row>
        <row r="2115">
          <cell r="A2115" t="str">
            <v>100-2042-10</v>
          </cell>
        </row>
        <row r="2116">
          <cell r="A2116" t="str">
            <v>100-2043-10</v>
          </cell>
        </row>
        <row r="2117">
          <cell r="A2117" t="str">
            <v>100-2044-10</v>
          </cell>
        </row>
        <row r="2118">
          <cell r="A2118" t="str">
            <v>100-2045-10</v>
          </cell>
        </row>
        <row r="2119">
          <cell r="A2119" t="str">
            <v>100-2046-10</v>
          </cell>
        </row>
        <row r="2120">
          <cell r="A2120" t="str">
            <v>100-2050-10</v>
          </cell>
        </row>
        <row r="2121">
          <cell r="A2121" t="str">
            <v>100-2051-10</v>
          </cell>
        </row>
        <row r="2122">
          <cell r="A2122" t="str">
            <v>100-2052-10</v>
          </cell>
        </row>
        <row r="2123">
          <cell r="A2123" t="str">
            <v>100-2053-10</v>
          </cell>
        </row>
        <row r="2124">
          <cell r="A2124" t="str">
            <v>100-2054-10</v>
          </cell>
        </row>
        <row r="2125">
          <cell r="A2125" t="str">
            <v>100-2055-10</v>
          </cell>
        </row>
        <row r="2126">
          <cell r="A2126" t="str">
            <v>100-2056-10</v>
          </cell>
        </row>
        <row r="2127">
          <cell r="A2127" t="str">
            <v>100-2060-10</v>
          </cell>
        </row>
        <row r="2128">
          <cell r="A2128" t="str">
            <v>100-2070-10</v>
          </cell>
        </row>
        <row r="2129">
          <cell r="A2129" t="str">
            <v>100-2071-10</v>
          </cell>
        </row>
        <row r="2130">
          <cell r="A2130" t="str">
            <v>100-2080-10</v>
          </cell>
        </row>
        <row r="2131">
          <cell r="A2131" t="str">
            <v>100-2090-10</v>
          </cell>
        </row>
        <row r="2132">
          <cell r="A2132" t="str">
            <v>100-2100-10</v>
          </cell>
        </row>
        <row r="2133">
          <cell r="A2133" t="str">
            <v>100-2105-10</v>
          </cell>
        </row>
        <row r="2134">
          <cell r="A2134" t="str">
            <v>100-2106-10</v>
          </cell>
        </row>
        <row r="2135">
          <cell r="A2135" t="str">
            <v>100-2107-10</v>
          </cell>
        </row>
        <row r="2136">
          <cell r="A2136" t="str">
            <v>100-2108-10</v>
          </cell>
        </row>
        <row r="2137">
          <cell r="A2137" t="str">
            <v>100-2109-10</v>
          </cell>
        </row>
        <row r="2138">
          <cell r="A2138" t="str">
            <v>100-2110-10</v>
          </cell>
        </row>
        <row r="2139">
          <cell r="A2139" t="str">
            <v>100-2111-10</v>
          </cell>
        </row>
        <row r="2140">
          <cell r="A2140" t="str">
            <v>100-2112-10</v>
          </cell>
        </row>
        <row r="2141">
          <cell r="A2141" t="str">
            <v>100-2114-10</v>
          </cell>
        </row>
        <row r="2142">
          <cell r="A2142" t="str">
            <v>100-2115-10</v>
          </cell>
        </row>
        <row r="2143">
          <cell r="A2143" t="str">
            <v>100-2116-10</v>
          </cell>
        </row>
        <row r="2144">
          <cell r="A2144" t="str">
            <v>100-2117-10</v>
          </cell>
        </row>
        <row r="2145">
          <cell r="A2145" t="str">
            <v>100-2118-10</v>
          </cell>
        </row>
        <row r="2146">
          <cell r="A2146" t="str">
            <v>100-2120-10</v>
          </cell>
        </row>
        <row r="2147">
          <cell r="A2147" t="str">
            <v>100-2125-10</v>
          </cell>
        </row>
        <row r="2148">
          <cell r="A2148" t="str">
            <v>100-2130-10</v>
          </cell>
        </row>
        <row r="2149">
          <cell r="A2149" t="str">
            <v>100-2140-10</v>
          </cell>
        </row>
        <row r="2150">
          <cell r="A2150" t="str">
            <v>100-2150-10</v>
          </cell>
        </row>
        <row r="2151">
          <cell r="A2151" t="str">
            <v>100-2160-10</v>
          </cell>
        </row>
        <row r="2152">
          <cell r="A2152" t="str">
            <v>100-2170-10</v>
          </cell>
        </row>
        <row r="2153">
          <cell r="A2153" t="str">
            <v>100-2175-10</v>
          </cell>
        </row>
        <row r="2154">
          <cell r="A2154" t="str">
            <v>100-2180-10</v>
          </cell>
        </row>
        <row r="2155">
          <cell r="A2155" t="str">
            <v>100-2185-10</v>
          </cell>
        </row>
        <row r="2156">
          <cell r="A2156" t="str">
            <v>100-2190-10</v>
          </cell>
        </row>
        <row r="2157">
          <cell r="A2157" t="str">
            <v>100-2195-10</v>
          </cell>
        </row>
        <row r="2158">
          <cell r="A2158" t="str">
            <v>100-2200-10</v>
          </cell>
        </row>
        <row r="2159">
          <cell r="A2159" t="str">
            <v>100-2210-10</v>
          </cell>
        </row>
        <row r="2160">
          <cell r="A2160" t="str">
            <v>100-2220-10</v>
          </cell>
        </row>
        <row r="2161">
          <cell r="A2161" t="str">
            <v>100-2225-10</v>
          </cell>
        </row>
        <row r="2162">
          <cell r="A2162" t="str">
            <v>100-2227-10</v>
          </cell>
        </row>
        <row r="2163">
          <cell r="A2163" t="str">
            <v>100-2230-10</v>
          </cell>
        </row>
        <row r="2164">
          <cell r="A2164" t="str">
            <v>100-2231-10</v>
          </cell>
        </row>
        <row r="2165">
          <cell r="A2165" t="str">
            <v>100-2239-10</v>
          </cell>
        </row>
        <row r="2166">
          <cell r="A2166" t="str">
            <v>100-2240-10</v>
          </cell>
        </row>
        <row r="2167">
          <cell r="A2167" t="str">
            <v>100-2245-10</v>
          </cell>
        </row>
        <row r="2168">
          <cell r="A2168" t="str">
            <v>100-2246-10</v>
          </cell>
        </row>
        <row r="2169">
          <cell r="A2169" t="str">
            <v>100-2250-10</v>
          </cell>
        </row>
        <row r="2170">
          <cell r="A2170" t="str">
            <v>100-2260-10</v>
          </cell>
        </row>
        <row r="2171">
          <cell r="A2171" t="str">
            <v>100-2270-10</v>
          </cell>
        </row>
        <row r="2172">
          <cell r="A2172" t="str">
            <v>100-2280-10</v>
          </cell>
        </row>
        <row r="2173">
          <cell r="A2173" t="str">
            <v>100-2290-10</v>
          </cell>
        </row>
        <row r="2174">
          <cell r="A2174" t="str">
            <v>100-2300-10</v>
          </cell>
        </row>
        <row r="2175">
          <cell r="A2175" t="str">
            <v>100-2310-10</v>
          </cell>
        </row>
        <row r="2176">
          <cell r="A2176" t="str">
            <v>100-2315-10</v>
          </cell>
        </row>
        <row r="2177">
          <cell r="A2177" t="str">
            <v>100-2316-10</v>
          </cell>
        </row>
        <row r="2178">
          <cell r="A2178" t="str">
            <v>100-2317-10</v>
          </cell>
        </row>
        <row r="2179">
          <cell r="A2179" t="str">
            <v>100-2320-10</v>
          </cell>
        </row>
        <row r="2180">
          <cell r="A2180" t="str">
            <v>100-2328-10</v>
          </cell>
        </row>
        <row r="2181">
          <cell r="A2181" t="str">
            <v>100-2340-10</v>
          </cell>
        </row>
        <row r="2182">
          <cell r="A2182" t="str">
            <v>100-2345-10</v>
          </cell>
        </row>
        <row r="2183">
          <cell r="A2183" t="str">
            <v>100-2350-10</v>
          </cell>
        </row>
        <row r="2184">
          <cell r="A2184" t="str">
            <v>100-2405-10</v>
          </cell>
        </row>
        <row r="2185">
          <cell r="A2185" t="str">
            <v>100-2425-10</v>
          </cell>
        </row>
        <row r="2186">
          <cell r="A2186" t="str">
            <v>100-2435-10</v>
          </cell>
        </row>
        <row r="2187">
          <cell r="A2187" t="str">
            <v>100-2525-10</v>
          </cell>
        </row>
        <row r="2188">
          <cell r="A2188" t="str">
            <v>100-2530-10</v>
          </cell>
        </row>
        <row r="2189">
          <cell r="A2189" t="str">
            <v>100-3000-10</v>
          </cell>
        </row>
        <row r="2190">
          <cell r="A2190" t="str">
            <v>100-3005-10</v>
          </cell>
        </row>
        <row r="2191">
          <cell r="A2191" t="str">
            <v>100-3008-10</v>
          </cell>
        </row>
        <row r="2192">
          <cell r="A2192" t="str">
            <v>100-3010-10</v>
          </cell>
        </row>
        <row r="2193">
          <cell r="A2193" t="str">
            <v>100-3022-10</v>
          </cell>
        </row>
        <row r="2194">
          <cell r="A2194" t="str">
            <v>100-3026-10</v>
          </cell>
        </row>
        <row r="2195">
          <cell r="A2195" t="str">
            <v>100-3030-10</v>
          </cell>
        </row>
        <row r="2196">
          <cell r="A2196" t="str">
            <v>100-3040-10</v>
          </cell>
        </row>
        <row r="2197">
          <cell r="A2197" t="str">
            <v>100-3100-10</v>
          </cell>
        </row>
        <row r="2198">
          <cell r="A2198" t="str">
            <v>100-3200-10</v>
          </cell>
        </row>
        <row r="2199">
          <cell r="A2199" t="str">
            <v>100-3300-10</v>
          </cell>
        </row>
        <row r="2200">
          <cell r="A2200" t="str">
            <v>100-3400-10</v>
          </cell>
        </row>
        <row r="2201">
          <cell r="A2201" t="str">
            <v>100-3500-10</v>
          </cell>
        </row>
        <row r="2202">
          <cell r="A2202" t="str">
            <v>100-3600-10</v>
          </cell>
        </row>
        <row r="2203">
          <cell r="A2203" t="str">
            <v>100-3700-10</v>
          </cell>
        </row>
        <row r="2204">
          <cell r="A2204" t="str">
            <v>100-3850-10</v>
          </cell>
        </row>
        <row r="2205">
          <cell r="A2205" t="str">
            <v>100-3900-10</v>
          </cell>
        </row>
        <row r="2206">
          <cell r="A2206" t="str">
            <v>100-3950-10</v>
          </cell>
        </row>
        <row r="2207">
          <cell r="A2207" t="str">
            <v>100-9999-10</v>
          </cell>
        </row>
        <row r="2208">
          <cell r="A2208" t="str">
            <v>210-2051-10</v>
          </cell>
        </row>
        <row r="2209">
          <cell r="A2209" t="str">
            <v>210-4000-10</v>
          </cell>
        </row>
        <row r="2210">
          <cell r="A2210" t="str">
            <v>210-4002-10</v>
          </cell>
        </row>
        <row r="2211">
          <cell r="A2211" t="str">
            <v>210-4010-10</v>
          </cell>
        </row>
        <row r="2212">
          <cell r="A2212" t="str">
            <v>210-4015-10</v>
          </cell>
        </row>
        <row r="2213">
          <cell r="A2213" t="str">
            <v>210-4020-10</v>
          </cell>
        </row>
        <row r="2214">
          <cell r="A2214" t="str">
            <v>210-4100-10</v>
          </cell>
        </row>
        <row r="2215">
          <cell r="A2215" t="str">
            <v>210-4102-10</v>
          </cell>
        </row>
        <row r="2216">
          <cell r="A2216" t="str">
            <v>210-4200-10</v>
          </cell>
        </row>
        <row r="2217">
          <cell r="A2217" t="str">
            <v>210-4202-10</v>
          </cell>
        </row>
        <row r="2218">
          <cell r="A2218" t="str">
            <v>210-4300-10</v>
          </cell>
        </row>
        <row r="2219">
          <cell r="A2219" t="str">
            <v>210-4301-10</v>
          </cell>
        </row>
        <row r="2220">
          <cell r="A2220" t="str">
            <v>210-4302-10</v>
          </cell>
        </row>
        <row r="2221">
          <cell r="A2221" t="str">
            <v>210-4310-10</v>
          </cell>
        </row>
        <row r="2222">
          <cell r="A2222" t="str">
            <v>210-4320-10</v>
          </cell>
        </row>
        <row r="2223">
          <cell r="A2223" t="str">
            <v>210-4350-10</v>
          </cell>
        </row>
        <row r="2224">
          <cell r="A2224" t="str">
            <v>210-4400-10</v>
          </cell>
        </row>
        <row r="2225">
          <cell r="A2225" t="str">
            <v>210-4410-10</v>
          </cell>
        </row>
        <row r="2226">
          <cell r="A2226" t="str">
            <v>210-4420-10</v>
          </cell>
        </row>
        <row r="2227">
          <cell r="A2227" t="str">
            <v>210-4450-10</v>
          </cell>
        </row>
        <row r="2228">
          <cell r="A2228" t="str">
            <v>210-4460-10</v>
          </cell>
        </row>
        <row r="2229">
          <cell r="A2229" t="str">
            <v>210-4465-10</v>
          </cell>
        </row>
        <row r="2230">
          <cell r="A2230" t="str">
            <v>210-4500-10</v>
          </cell>
        </row>
        <row r="2231">
          <cell r="A2231" t="str">
            <v>210-4505-10</v>
          </cell>
        </row>
        <row r="2232">
          <cell r="A2232" t="str">
            <v>210-4510-10</v>
          </cell>
        </row>
        <row r="2233">
          <cell r="A2233" t="str">
            <v>210-4515-10</v>
          </cell>
        </row>
        <row r="2234">
          <cell r="A2234" t="str">
            <v>210-4520-10</v>
          </cell>
        </row>
        <row r="2235">
          <cell r="A2235" t="str">
            <v>210-4540-10</v>
          </cell>
        </row>
        <row r="2236">
          <cell r="A2236" t="str">
            <v>210-4550-10</v>
          </cell>
        </row>
        <row r="2237">
          <cell r="A2237" t="str">
            <v>210-4560-10</v>
          </cell>
        </row>
        <row r="2238">
          <cell r="A2238" t="str">
            <v>210-4570-10</v>
          </cell>
        </row>
        <row r="2239">
          <cell r="A2239" t="str">
            <v>210-4575-10</v>
          </cell>
        </row>
        <row r="2240">
          <cell r="A2240" t="str">
            <v>210-4580-10</v>
          </cell>
        </row>
        <row r="2241">
          <cell r="A2241" t="str">
            <v>210-4585-10</v>
          </cell>
        </row>
        <row r="2242">
          <cell r="A2242" t="str">
            <v>210-4590-10</v>
          </cell>
        </row>
        <row r="2243">
          <cell r="A2243" t="str">
            <v>210-4600-10</v>
          </cell>
        </row>
        <row r="2244">
          <cell r="A2244" t="str">
            <v>210-4602-10</v>
          </cell>
        </row>
        <row r="2245">
          <cell r="A2245" t="str">
            <v>210-4610-10</v>
          </cell>
        </row>
        <row r="2246">
          <cell r="A2246" t="str">
            <v>210-4620-10</v>
          </cell>
        </row>
        <row r="2247">
          <cell r="A2247" t="str">
            <v>210-4625-10</v>
          </cell>
        </row>
        <row r="2248">
          <cell r="A2248" t="str">
            <v>210-4630-10</v>
          </cell>
        </row>
        <row r="2249">
          <cell r="A2249" t="str">
            <v>210-4640-10</v>
          </cell>
        </row>
        <row r="2250">
          <cell r="A2250" t="str">
            <v>210-4645-10</v>
          </cell>
        </row>
        <row r="2251">
          <cell r="A2251" t="str">
            <v>210-4650-10</v>
          </cell>
        </row>
        <row r="2252">
          <cell r="A2252" t="str">
            <v>210-4655-10</v>
          </cell>
        </row>
        <row r="2253">
          <cell r="A2253" t="str">
            <v>210-4700-10</v>
          </cell>
        </row>
        <row r="2254">
          <cell r="A2254" t="str">
            <v>210-4701-10</v>
          </cell>
        </row>
        <row r="2255">
          <cell r="A2255" t="str">
            <v>210-4702-10</v>
          </cell>
        </row>
        <row r="2256">
          <cell r="A2256" t="str">
            <v>210-4715-10</v>
          </cell>
        </row>
        <row r="2257">
          <cell r="A2257" t="str">
            <v>210-4740-10</v>
          </cell>
        </row>
        <row r="2258">
          <cell r="A2258" t="str">
            <v>210-4800-10</v>
          </cell>
        </row>
        <row r="2259">
          <cell r="A2259" t="str">
            <v>210-4810-10</v>
          </cell>
        </row>
        <row r="2260">
          <cell r="A2260" t="str">
            <v>210-5000-10</v>
          </cell>
        </row>
        <row r="2261">
          <cell r="A2261" t="str">
            <v>210-5001-10</v>
          </cell>
        </row>
        <row r="2262">
          <cell r="A2262" t="str">
            <v>210-5002-10</v>
          </cell>
        </row>
        <row r="2263">
          <cell r="A2263" t="str">
            <v>210-5003-10</v>
          </cell>
        </row>
        <row r="2264">
          <cell r="A2264" t="str">
            <v>210-5100-10</v>
          </cell>
        </row>
        <row r="2265">
          <cell r="A2265" t="str">
            <v>210-5200-10</v>
          </cell>
        </row>
        <row r="2266">
          <cell r="A2266" t="str">
            <v>210-5210-10</v>
          </cell>
        </row>
        <row r="2267">
          <cell r="A2267" t="str">
            <v>210-5300-10</v>
          </cell>
        </row>
        <row r="2268">
          <cell r="A2268" t="str">
            <v>210-5400-10</v>
          </cell>
        </row>
        <row r="2269">
          <cell r="A2269" t="str">
            <v>210-5500-10</v>
          </cell>
        </row>
        <row r="2270">
          <cell r="A2270" t="str">
            <v>210-5550-10</v>
          </cell>
        </row>
        <row r="2271">
          <cell r="A2271" t="str">
            <v>210-5560-10</v>
          </cell>
        </row>
        <row r="2272">
          <cell r="A2272" t="str">
            <v>210-6150-10</v>
          </cell>
        </row>
        <row r="2273">
          <cell r="A2273" t="str">
            <v>210-6235-10</v>
          </cell>
        </row>
        <row r="2274">
          <cell r="A2274" t="str">
            <v>210-6356-10</v>
          </cell>
        </row>
        <row r="2275">
          <cell r="A2275" t="str">
            <v>210-6505-10</v>
          </cell>
        </row>
        <row r="2276">
          <cell r="A2276" t="str">
            <v>210-6640-10</v>
          </cell>
        </row>
        <row r="2277">
          <cell r="A2277" t="str">
            <v>210-6705-10</v>
          </cell>
        </row>
        <row r="2278">
          <cell r="A2278" t="str">
            <v>210-6725-10</v>
          </cell>
        </row>
        <row r="2279">
          <cell r="A2279" t="str">
            <v>210-6733-10</v>
          </cell>
        </row>
        <row r="2280">
          <cell r="A2280" t="str">
            <v>210-6780-10</v>
          </cell>
        </row>
        <row r="2281">
          <cell r="A2281" t="str">
            <v>210-6803-10</v>
          </cell>
        </row>
        <row r="2282">
          <cell r="A2282" t="str">
            <v>210-6804-10</v>
          </cell>
        </row>
        <row r="2283">
          <cell r="A2283" t="str">
            <v>210-6830-10</v>
          </cell>
        </row>
        <row r="2284">
          <cell r="A2284" t="str">
            <v>210-8170-10</v>
          </cell>
        </row>
        <row r="2285">
          <cell r="A2285" t="str">
            <v>210-8180-10</v>
          </cell>
        </row>
        <row r="2286">
          <cell r="A2286" t="str">
            <v>210-8190-10</v>
          </cell>
        </row>
        <row r="2287">
          <cell r="A2287" t="str">
            <v>210-8200-10</v>
          </cell>
        </row>
        <row r="2288">
          <cell r="A2288" t="str">
            <v>210-8250-10</v>
          </cell>
        </row>
        <row r="2289">
          <cell r="A2289" t="str">
            <v>210-8300-10</v>
          </cell>
        </row>
        <row r="2290">
          <cell r="A2290" t="str">
            <v>210-8400-10</v>
          </cell>
        </row>
        <row r="2291">
          <cell r="A2291" t="str">
            <v>210-8410-10</v>
          </cell>
        </row>
        <row r="2292">
          <cell r="A2292" t="str">
            <v>210-8420-10</v>
          </cell>
        </row>
        <row r="2293">
          <cell r="A2293" t="str">
            <v>210-8430-10</v>
          </cell>
        </row>
        <row r="2294">
          <cell r="A2294" t="str">
            <v>210-8440-10</v>
          </cell>
        </row>
        <row r="2295">
          <cell r="A2295" t="str">
            <v>210-8450-10</v>
          </cell>
        </row>
        <row r="2296">
          <cell r="A2296" t="str">
            <v>210-8500-10</v>
          </cell>
        </row>
        <row r="2297">
          <cell r="A2297" t="str">
            <v>210-8600-10</v>
          </cell>
        </row>
        <row r="2298">
          <cell r="A2298" t="str">
            <v>210-8650-10</v>
          </cell>
        </row>
        <row r="2299">
          <cell r="A2299" t="str">
            <v>210-9000-10</v>
          </cell>
        </row>
        <row r="2300">
          <cell r="A2300" t="str">
            <v>210-9050-10</v>
          </cell>
        </row>
        <row r="2301">
          <cell r="A2301" t="str">
            <v>210-9100-10</v>
          </cell>
        </row>
        <row r="2302">
          <cell r="A2302" t="str">
            <v>210-9250-10</v>
          </cell>
        </row>
        <row r="2303">
          <cell r="A2303" t="str">
            <v>210-9400-10</v>
          </cell>
        </row>
        <row r="2304">
          <cell r="A2304" t="str">
            <v>210-9450-10</v>
          </cell>
        </row>
        <row r="2305">
          <cell r="A2305" t="str">
            <v>210-9500-10</v>
          </cell>
        </row>
        <row r="2306">
          <cell r="A2306" t="str">
            <v>210-9600-10</v>
          </cell>
        </row>
        <row r="2307">
          <cell r="A2307" t="str">
            <v>210-9650-10</v>
          </cell>
        </row>
        <row r="2308">
          <cell r="A2308" t="str">
            <v>210-9700-10</v>
          </cell>
        </row>
        <row r="2309">
          <cell r="A2309" t="str">
            <v>211-4000-10</v>
          </cell>
        </row>
        <row r="2310">
          <cell r="A2310" t="str">
            <v>211-4010-10</v>
          </cell>
        </row>
        <row r="2311">
          <cell r="A2311" t="str">
            <v>211-4015-10</v>
          </cell>
        </row>
        <row r="2312">
          <cell r="A2312" t="str">
            <v>211-4020-10</v>
          </cell>
        </row>
        <row r="2313">
          <cell r="A2313" t="str">
            <v>211-4100-10</v>
          </cell>
        </row>
        <row r="2314">
          <cell r="A2314" t="str">
            <v>211-4200-10</v>
          </cell>
        </row>
        <row r="2315">
          <cell r="A2315" t="str">
            <v>211-4300-10</v>
          </cell>
        </row>
        <row r="2316">
          <cell r="A2316" t="str">
            <v>211-4310-10</v>
          </cell>
        </row>
        <row r="2317">
          <cell r="A2317" t="str">
            <v>211-4400-10</v>
          </cell>
        </row>
        <row r="2318">
          <cell r="A2318" t="str">
            <v>212-4000-10</v>
          </cell>
        </row>
        <row r="2319">
          <cell r="A2319" t="str">
            <v>212-4010-10</v>
          </cell>
        </row>
        <row r="2320">
          <cell r="A2320" t="str">
            <v>212-4015-10</v>
          </cell>
        </row>
        <row r="2321">
          <cell r="A2321" t="str">
            <v>212-4020-10</v>
          </cell>
        </row>
        <row r="2322">
          <cell r="A2322" t="str">
            <v>212-4100-10</v>
          </cell>
        </row>
        <row r="2323">
          <cell r="A2323" t="str">
            <v>212-4200-10</v>
          </cell>
        </row>
        <row r="2324">
          <cell r="A2324" t="str">
            <v>212-4300-10</v>
          </cell>
        </row>
        <row r="2325">
          <cell r="A2325" t="str">
            <v>212-4310-10</v>
          </cell>
        </row>
        <row r="2326">
          <cell r="A2326" t="str">
            <v>212-4400-10</v>
          </cell>
        </row>
        <row r="2327">
          <cell r="A2327" t="str">
            <v>213-4000-10</v>
          </cell>
        </row>
        <row r="2328">
          <cell r="A2328" t="str">
            <v>213-4010-10</v>
          </cell>
        </row>
        <row r="2329">
          <cell r="A2329" t="str">
            <v>213-4015-10</v>
          </cell>
        </row>
        <row r="2330">
          <cell r="A2330" t="str">
            <v>213-4020-10</v>
          </cell>
        </row>
        <row r="2331">
          <cell r="A2331" t="str">
            <v>213-4100-10</v>
          </cell>
        </row>
        <row r="2332">
          <cell r="A2332" t="str">
            <v>213-4200-10</v>
          </cell>
        </row>
        <row r="2333">
          <cell r="A2333" t="str">
            <v>213-4300-10</v>
          </cell>
        </row>
        <row r="2334">
          <cell r="A2334" t="str">
            <v>213-4310-10</v>
          </cell>
        </row>
        <row r="2335">
          <cell r="A2335" t="str">
            <v>213-4400-10</v>
          </cell>
        </row>
        <row r="2336">
          <cell r="A2336" t="str">
            <v>220-6000-10</v>
          </cell>
        </row>
        <row r="2337">
          <cell r="A2337" t="str">
            <v>220-6640-10</v>
          </cell>
        </row>
        <row r="2338">
          <cell r="A2338" t="str">
            <v>230-4000-10</v>
          </cell>
        </row>
        <row r="2339">
          <cell r="A2339" t="str">
            <v>230-4010-10</v>
          </cell>
        </row>
        <row r="2340">
          <cell r="A2340" t="str">
            <v>230-4015-10</v>
          </cell>
        </row>
        <row r="2341">
          <cell r="A2341" t="str">
            <v>230-4020-10</v>
          </cell>
        </row>
        <row r="2342">
          <cell r="A2342" t="str">
            <v>230-4100-10</v>
          </cell>
        </row>
        <row r="2343">
          <cell r="A2343" t="str">
            <v>230-4200-10</v>
          </cell>
        </row>
        <row r="2344">
          <cell r="A2344" t="str">
            <v>230-4300-10</v>
          </cell>
        </row>
        <row r="2345">
          <cell r="A2345" t="str">
            <v>230-4310-10</v>
          </cell>
        </row>
        <row r="2346">
          <cell r="A2346" t="str">
            <v>230-4400-10</v>
          </cell>
        </row>
        <row r="2347">
          <cell r="A2347" t="str">
            <v>230-4401-10</v>
          </cell>
        </row>
        <row r="2348">
          <cell r="A2348" t="str">
            <v>230-6640-10</v>
          </cell>
        </row>
        <row r="2349">
          <cell r="A2349" t="str">
            <v>230-6780-10</v>
          </cell>
        </row>
        <row r="2350">
          <cell r="A2350" t="str">
            <v>231-4000-10</v>
          </cell>
        </row>
        <row r="2351">
          <cell r="A2351" t="str">
            <v>231-4010-10</v>
          </cell>
        </row>
        <row r="2352">
          <cell r="A2352" t="str">
            <v>231-4015-10</v>
          </cell>
        </row>
        <row r="2353">
          <cell r="A2353" t="str">
            <v>231-4020-10</v>
          </cell>
        </row>
        <row r="2354">
          <cell r="A2354" t="str">
            <v>231-4100-10</v>
          </cell>
        </row>
        <row r="2355">
          <cell r="A2355" t="str">
            <v>231-4200-10</v>
          </cell>
        </row>
        <row r="2356">
          <cell r="A2356" t="str">
            <v>231-4300-10</v>
          </cell>
        </row>
        <row r="2357">
          <cell r="A2357" t="str">
            <v>231-4310-10</v>
          </cell>
        </row>
        <row r="2358">
          <cell r="A2358" t="str">
            <v>231-4400-10</v>
          </cell>
        </row>
        <row r="2359">
          <cell r="A2359" t="str">
            <v>232-4000-10</v>
          </cell>
        </row>
        <row r="2360">
          <cell r="A2360" t="str">
            <v>232-4010-10</v>
          </cell>
        </row>
        <row r="2361">
          <cell r="A2361" t="str">
            <v>232-4015-10</v>
          </cell>
        </row>
        <row r="2362">
          <cell r="A2362" t="str">
            <v>232-4020-10</v>
          </cell>
        </row>
        <row r="2363">
          <cell r="A2363" t="str">
            <v>232-4100-10</v>
          </cell>
        </row>
        <row r="2364">
          <cell r="A2364" t="str">
            <v>232-4200-10</v>
          </cell>
        </row>
        <row r="2365">
          <cell r="A2365" t="str">
            <v>232-4300-10</v>
          </cell>
        </row>
        <row r="2366">
          <cell r="A2366" t="str">
            <v>232-4310-10</v>
          </cell>
        </row>
        <row r="2367">
          <cell r="A2367" t="str">
            <v>232-4400-10</v>
          </cell>
        </row>
        <row r="2368">
          <cell r="A2368" t="str">
            <v>233-4000-10</v>
          </cell>
        </row>
        <row r="2369">
          <cell r="A2369" t="str">
            <v>233-4010-10</v>
          </cell>
        </row>
        <row r="2370">
          <cell r="A2370" t="str">
            <v>233-4015-10</v>
          </cell>
        </row>
        <row r="2371">
          <cell r="A2371" t="str">
            <v>233-4020-10</v>
          </cell>
        </row>
        <row r="2372">
          <cell r="A2372" t="str">
            <v>233-4100-10</v>
          </cell>
        </row>
        <row r="2373">
          <cell r="A2373" t="str">
            <v>233-4200-10</v>
          </cell>
        </row>
        <row r="2374">
          <cell r="A2374" t="str">
            <v>233-4300-10</v>
          </cell>
        </row>
        <row r="2375">
          <cell r="A2375" t="str">
            <v>233-4400-10</v>
          </cell>
        </row>
        <row r="2376">
          <cell r="A2376" t="str">
            <v>234-4000-10</v>
          </cell>
        </row>
        <row r="2377">
          <cell r="A2377" t="str">
            <v>234-4010-10</v>
          </cell>
        </row>
        <row r="2378">
          <cell r="A2378" t="str">
            <v>234-4020-10</v>
          </cell>
        </row>
        <row r="2379">
          <cell r="A2379" t="str">
            <v>234-4015-10</v>
          </cell>
        </row>
        <row r="2380">
          <cell r="A2380" t="str">
            <v>234-4100-10</v>
          </cell>
        </row>
        <row r="2381">
          <cell r="A2381" t="str">
            <v>234-4200-10</v>
          </cell>
        </row>
        <row r="2382">
          <cell r="A2382" t="str">
            <v>234-4300-10</v>
          </cell>
        </row>
        <row r="2383">
          <cell r="A2383" t="str">
            <v>235-4000-10</v>
          </cell>
        </row>
        <row r="2384">
          <cell r="A2384" t="str">
            <v>235-4001-10</v>
          </cell>
        </row>
        <row r="2385">
          <cell r="A2385" t="str">
            <v>235-4002-10</v>
          </cell>
        </row>
        <row r="2386">
          <cell r="A2386" t="str">
            <v>235-4010-10</v>
          </cell>
        </row>
        <row r="2387">
          <cell r="A2387" t="str">
            <v>235-4015-10</v>
          </cell>
        </row>
        <row r="2388">
          <cell r="A2388" t="str">
            <v>235-4016-10</v>
          </cell>
        </row>
        <row r="2389">
          <cell r="A2389" t="str">
            <v>235-4017-10</v>
          </cell>
        </row>
        <row r="2390">
          <cell r="A2390" t="str">
            <v>235-4018-10</v>
          </cell>
        </row>
        <row r="2391">
          <cell r="A2391" t="str">
            <v>235-4019-10</v>
          </cell>
        </row>
        <row r="2392">
          <cell r="A2392" t="str">
            <v>235-4020-10</v>
          </cell>
        </row>
        <row r="2393">
          <cell r="A2393" t="str">
            <v>235-4100-10</v>
          </cell>
        </row>
        <row r="2394">
          <cell r="A2394" t="str">
            <v>235-4102-10</v>
          </cell>
        </row>
        <row r="2395">
          <cell r="A2395" t="str">
            <v>235-4110-10</v>
          </cell>
        </row>
        <row r="2396">
          <cell r="A2396" t="str">
            <v>235-4195-10</v>
          </cell>
        </row>
        <row r="2397">
          <cell r="A2397" t="str">
            <v>235-4200-10</v>
          </cell>
        </row>
        <row r="2398">
          <cell r="A2398" t="str">
            <v>235-4202-10</v>
          </cell>
        </row>
        <row r="2399">
          <cell r="A2399" t="str">
            <v>235-4300-10</v>
          </cell>
        </row>
        <row r="2400">
          <cell r="A2400" t="str">
            <v>235-4301-10</v>
          </cell>
        </row>
        <row r="2401">
          <cell r="A2401" t="str">
            <v>235-4302-10</v>
          </cell>
        </row>
        <row r="2402">
          <cell r="A2402" t="str">
            <v>235-4310-10</v>
          </cell>
        </row>
        <row r="2403">
          <cell r="A2403" t="str">
            <v>235-4320-10</v>
          </cell>
        </row>
        <row r="2404">
          <cell r="A2404" t="str">
            <v>235-4350-10</v>
          </cell>
        </row>
        <row r="2405">
          <cell r="A2405" t="str">
            <v>235-4400-10</v>
          </cell>
        </row>
        <row r="2406">
          <cell r="A2406" t="str">
            <v>235-4410-10</v>
          </cell>
        </row>
        <row r="2407">
          <cell r="A2407" t="str">
            <v>235-4420-10</v>
          </cell>
        </row>
        <row r="2408">
          <cell r="A2408" t="str">
            <v>235-4450-10</v>
          </cell>
        </row>
        <row r="2409">
          <cell r="A2409" t="str">
            <v>235-4460-10</v>
          </cell>
        </row>
        <row r="2410">
          <cell r="A2410" t="str">
            <v>235-4465-10</v>
          </cell>
        </row>
        <row r="2411">
          <cell r="A2411" t="str">
            <v>235-4500-10</v>
          </cell>
        </row>
        <row r="2412">
          <cell r="A2412" t="str">
            <v>235-4501-10</v>
          </cell>
        </row>
        <row r="2413">
          <cell r="A2413" t="str">
            <v>235-4502-10</v>
          </cell>
        </row>
        <row r="2414">
          <cell r="A2414" t="str">
            <v>235-4504-10</v>
          </cell>
        </row>
        <row r="2415">
          <cell r="A2415" t="str">
            <v>235-4505-10</v>
          </cell>
        </row>
        <row r="2416">
          <cell r="A2416" t="str">
            <v>235-4510-10</v>
          </cell>
        </row>
        <row r="2417">
          <cell r="A2417" t="str">
            <v>235-4515-10</v>
          </cell>
        </row>
        <row r="2418">
          <cell r="A2418" t="str">
            <v>235-4520-10</v>
          </cell>
        </row>
        <row r="2419">
          <cell r="A2419" t="str">
            <v>235-4531-10</v>
          </cell>
        </row>
        <row r="2420">
          <cell r="A2420" t="str">
            <v>235-4540-10</v>
          </cell>
        </row>
        <row r="2421">
          <cell r="A2421" t="str">
            <v>235-4550-10</v>
          </cell>
        </row>
        <row r="2422">
          <cell r="A2422" t="str">
            <v>235-4560-10</v>
          </cell>
        </row>
        <row r="2423">
          <cell r="A2423" t="str">
            <v>235-4570-10</v>
          </cell>
        </row>
        <row r="2424">
          <cell r="A2424" t="str">
            <v>235-4575-10</v>
          </cell>
        </row>
        <row r="2425">
          <cell r="A2425" t="str">
            <v>235-4580-10</v>
          </cell>
        </row>
        <row r="2426">
          <cell r="A2426" t="str">
            <v>235-4585-10</v>
          </cell>
        </row>
        <row r="2427">
          <cell r="A2427" t="str">
            <v>235-4590-10</v>
          </cell>
        </row>
        <row r="2428">
          <cell r="A2428" t="str">
            <v>235-4600-10</v>
          </cell>
        </row>
        <row r="2429">
          <cell r="A2429" t="str">
            <v>235-4602-10</v>
          </cell>
        </row>
        <row r="2430">
          <cell r="A2430" t="str">
            <v>235-4610-10</v>
          </cell>
        </row>
        <row r="2431">
          <cell r="A2431" t="str">
            <v>235-4620-10</v>
          </cell>
        </row>
        <row r="2432">
          <cell r="A2432" t="str">
            <v>235-4625-10</v>
          </cell>
        </row>
        <row r="2433">
          <cell r="A2433" t="str">
            <v>235-4630-10</v>
          </cell>
        </row>
        <row r="2434">
          <cell r="A2434" t="str">
            <v>235-4640-10</v>
          </cell>
        </row>
        <row r="2435">
          <cell r="A2435" t="str">
            <v>235-4645-10</v>
          </cell>
        </row>
        <row r="2436">
          <cell r="A2436" t="str">
            <v>235-4650-10</v>
          </cell>
        </row>
        <row r="2437">
          <cell r="A2437" t="str">
            <v>235-4701-10</v>
          </cell>
        </row>
        <row r="2438">
          <cell r="A2438" t="str">
            <v>235-4702-10</v>
          </cell>
        </row>
        <row r="2439">
          <cell r="A2439" t="str">
            <v>235-4703-10</v>
          </cell>
        </row>
        <row r="2440">
          <cell r="A2440" t="str">
            <v>235-4704-10</v>
          </cell>
        </row>
        <row r="2441">
          <cell r="A2441" t="str">
            <v>235-4706-10</v>
          </cell>
        </row>
        <row r="2442">
          <cell r="A2442" t="str">
            <v>235-4707-10</v>
          </cell>
        </row>
        <row r="2443">
          <cell r="A2443" t="str">
            <v>235-4708-10</v>
          </cell>
        </row>
        <row r="2444">
          <cell r="A2444" t="str">
            <v>235-4709-10</v>
          </cell>
        </row>
        <row r="2445">
          <cell r="A2445" t="str">
            <v>235-4655-10</v>
          </cell>
        </row>
        <row r="2446">
          <cell r="A2446" t="str">
            <v>235-4800-10</v>
          </cell>
        </row>
        <row r="2447">
          <cell r="A2447" t="str">
            <v>235-4810-10</v>
          </cell>
        </row>
        <row r="2448">
          <cell r="A2448" t="str">
            <v>235-5000-10</v>
          </cell>
        </row>
        <row r="2449">
          <cell r="A2449" t="str">
            <v>235-5001-10</v>
          </cell>
        </row>
        <row r="2450">
          <cell r="A2450" t="str">
            <v>235-5002-10</v>
          </cell>
        </row>
        <row r="2451">
          <cell r="A2451" t="str">
            <v>235-5003-10</v>
          </cell>
        </row>
        <row r="2452">
          <cell r="A2452" t="str">
            <v>235-5004-10</v>
          </cell>
        </row>
        <row r="2453">
          <cell r="A2453" t="str">
            <v>235-5006-10</v>
          </cell>
        </row>
        <row r="2454">
          <cell r="A2454" t="str">
            <v>235-5007-10</v>
          </cell>
        </row>
        <row r="2455">
          <cell r="A2455" t="str">
            <v>235-5100-10</v>
          </cell>
        </row>
        <row r="2456">
          <cell r="A2456" t="str">
            <v>235-5200-10</v>
          </cell>
        </row>
        <row r="2457">
          <cell r="A2457" t="str">
            <v>235-5210-10</v>
          </cell>
        </row>
        <row r="2458">
          <cell r="A2458" t="str">
            <v>235-5300-10</v>
          </cell>
        </row>
        <row r="2459">
          <cell r="A2459" t="str">
            <v>235-5400-10</v>
          </cell>
        </row>
        <row r="2460">
          <cell r="A2460" t="str">
            <v>235-5500-10</v>
          </cell>
        </row>
        <row r="2461">
          <cell r="A2461" t="str">
            <v>235-5550-10</v>
          </cell>
        </row>
        <row r="2462">
          <cell r="A2462" t="str">
            <v>235-5560-10</v>
          </cell>
        </row>
        <row r="2463">
          <cell r="A2463" t="str">
            <v>236-4000-10</v>
          </cell>
        </row>
        <row r="2464">
          <cell r="A2464" t="str">
            <v>236-4010-10</v>
          </cell>
        </row>
        <row r="2465">
          <cell r="A2465" t="str">
            <v>236-4015-10</v>
          </cell>
        </row>
        <row r="2466">
          <cell r="A2466" t="str">
            <v>236-4020-10</v>
          </cell>
        </row>
        <row r="2467">
          <cell r="A2467" t="str">
            <v>236-4100-10</v>
          </cell>
        </row>
        <row r="2468">
          <cell r="A2468" t="str">
            <v>236-4200-10</v>
          </cell>
        </row>
        <row r="2469">
          <cell r="A2469" t="str">
            <v>236-4300-10</v>
          </cell>
        </row>
        <row r="2470">
          <cell r="A2470" t="str">
            <v>236-4310-10</v>
          </cell>
        </row>
        <row r="2471">
          <cell r="A2471" t="str">
            <v>236-4400-10</v>
          </cell>
        </row>
        <row r="2472">
          <cell r="A2472" t="str">
            <v>237-4000-10</v>
          </cell>
        </row>
        <row r="2473">
          <cell r="A2473" t="str">
            <v>237-4010-10</v>
          </cell>
        </row>
        <row r="2474">
          <cell r="A2474" t="str">
            <v>237-4015-10</v>
          </cell>
        </row>
        <row r="2475">
          <cell r="A2475" t="str">
            <v>237-4020-10</v>
          </cell>
        </row>
        <row r="2476">
          <cell r="A2476" t="str">
            <v>237-4100-10</v>
          </cell>
        </row>
        <row r="2477">
          <cell r="A2477" t="str">
            <v>237-4200-10</v>
          </cell>
        </row>
        <row r="2478">
          <cell r="A2478" t="str">
            <v>237-4300-10</v>
          </cell>
        </row>
        <row r="2479">
          <cell r="A2479" t="str">
            <v>237-4310-10</v>
          </cell>
        </row>
        <row r="2480">
          <cell r="A2480" t="str">
            <v>237-4400-10</v>
          </cell>
        </row>
        <row r="2481">
          <cell r="A2481" t="str">
            <v>238-4000-10</v>
          </cell>
        </row>
        <row r="2482">
          <cell r="A2482" t="str">
            <v>238-4002-10</v>
          </cell>
        </row>
        <row r="2483">
          <cell r="A2483" t="str">
            <v>238-4010-10</v>
          </cell>
        </row>
        <row r="2484">
          <cell r="A2484" t="str">
            <v>238-4015-10</v>
          </cell>
        </row>
        <row r="2485">
          <cell r="A2485" t="str">
            <v>238-4016-10</v>
          </cell>
        </row>
        <row r="2486">
          <cell r="A2486" t="str">
            <v>238-4017-10</v>
          </cell>
        </row>
        <row r="2487">
          <cell r="A2487" t="str">
            <v>238-4019-10</v>
          </cell>
        </row>
        <row r="2488">
          <cell r="A2488" t="str">
            <v>238-4020-10</v>
          </cell>
        </row>
        <row r="2489">
          <cell r="A2489" t="str">
            <v>238-4100-10</v>
          </cell>
        </row>
        <row r="2490">
          <cell r="A2490" t="str">
            <v>238-4200-10</v>
          </cell>
        </row>
        <row r="2491">
          <cell r="A2491" t="str">
            <v>238-4300-10</v>
          </cell>
        </row>
        <row r="2492">
          <cell r="A2492" t="str">
            <v>238-4310-10</v>
          </cell>
        </row>
        <row r="2493">
          <cell r="A2493" t="str">
            <v>239-4000-10</v>
          </cell>
        </row>
        <row r="2494">
          <cell r="A2494" t="str">
            <v>239-4010-10</v>
          </cell>
        </row>
        <row r="2495">
          <cell r="A2495" t="str">
            <v>239-4015-10</v>
          </cell>
        </row>
        <row r="2496">
          <cell r="A2496" t="str">
            <v>239-4100-10</v>
          </cell>
        </row>
        <row r="2497">
          <cell r="A2497" t="str">
            <v>239-4200-10</v>
          </cell>
        </row>
        <row r="2498">
          <cell r="A2498" t="str">
            <v>240-4000-10</v>
          </cell>
        </row>
        <row r="2499">
          <cell r="A2499" t="str">
            <v>240-4010-10</v>
          </cell>
        </row>
        <row r="2500">
          <cell r="A2500" t="str">
            <v>240-4015-10</v>
          </cell>
        </row>
        <row r="2501">
          <cell r="A2501" t="str">
            <v>240-4020-10</v>
          </cell>
        </row>
        <row r="2502">
          <cell r="A2502" t="str">
            <v>240-4100-10</v>
          </cell>
        </row>
        <row r="2503">
          <cell r="A2503" t="str">
            <v>240-4200-10</v>
          </cell>
        </row>
        <row r="2504">
          <cell r="A2504" t="str">
            <v>240-4300-10</v>
          </cell>
        </row>
        <row r="2505">
          <cell r="A2505" t="str">
            <v>240-4310-10</v>
          </cell>
        </row>
        <row r="2506">
          <cell r="A2506" t="str">
            <v>240-4400-10</v>
          </cell>
        </row>
        <row r="2507">
          <cell r="A2507" t="str">
            <v>241-4000-10</v>
          </cell>
        </row>
        <row r="2508">
          <cell r="A2508" t="str">
            <v>241-4010-10</v>
          </cell>
        </row>
        <row r="2509">
          <cell r="A2509" t="str">
            <v>241-4015-10</v>
          </cell>
        </row>
        <row r="2510">
          <cell r="A2510" t="str">
            <v>241-4100-10</v>
          </cell>
        </row>
        <row r="2511">
          <cell r="A2511" t="str">
            <v>241-4200-10</v>
          </cell>
        </row>
        <row r="2512">
          <cell r="A2512" t="str">
            <v>241-4300-10</v>
          </cell>
        </row>
        <row r="2513">
          <cell r="A2513" t="str">
            <v>241-4310-10</v>
          </cell>
        </row>
        <row r="2514">
          <cell r="A2514" t="str">
            <v>241-4400-10</v>
          </cell>
        </row>
        <row r="2515">
          <cell r="A2515" t="str">
            <v>242-4000-10</v>
          </cell>
        </row>
        <row r="2516">
          <cell r="A2516" t="str">
            <v>242-4010-10</v>
          </cell>
        </row>
        <row r="2517">
          <cell r="A2517" t="str">
            <v>242-4015-10</v>
          </cell>
        </row>
        <row r="2518">
          <cell r="A2518" t="str">
            <v>242-4020-10</v>
          </cell>
        </row>
        <row r="2519">
          <cell r="A2519" t="str">
            <v>242-4100-10</v>
          </cell>
        </row>
        <row r="2520">
          <cell r="A2520" t="str">
            <v>242-4200-10</v>
          </cell>
        </row>
        <row r="2521">
          <cell r="A2521" t="str">
            <v>242-4300-10</v>
          </cell>
        </row>
        <row r="2522">
          <cell r="A2522" t="str">
            <v>242-4400-10</v>
          </cell>
        </row>
        <row r="2523">
          <cell r="A2523" t="str">
            <v>243-4000-10</v>
          </cell>
        </row>
        <row r="2524">
          <cell r="A2524" t="str">
            <v>243-4010-10</v>
          </cell>
        </row>
        <row r="2525">
          <cell r="A2525" t="str">
            <v>243-4015-10</v>
          </cell>
        </row>
        <row r="2526">
          <cell r="A2526" t="str">
            <v>243-4100-10</v>
          </cell>
        </row>
        <row r="2527">
          <cell r="A2527" t="str">
            <v>243-4200-10</v>
          </cell>
        </row>
        <row r="2528">
          <cell r="A2528" t="str">
            <v>243-4310-10</v>
          </cell>
        </row>
        <row r="2529">
          <cell r="A2529" t="str">
            <v>244-4000-10</v>
          </cell>
        </row>
        <row r="2530">
          <cell r="A2530" t="str">
            <v>244-4010-10</v>
          </cell>
        </row>
        <row r="2531">
          <cell r="A2531" t="str">
            <v>244-4015-10</v>
          </cell>
        </row>
        <row r="2532">
          <cell r="A2532" t="str">
            <v>244-4020-10</v>
          </cell>
        </row>
        <row r="2533">
          <cell r="A2533" t="str">
            <v>244-4100-10</v>
          </cell>
        </row>
        <row r="2534">
          <cell r="A2534" t="str">
            <v>244-4200-10</v>
          </cell>
        </row>
        <row r="2535">
          <cell r="A2535" t="str">
            <v>244-4300-10</v>
          </cell>
        </row>
        <row r="2536">
          <cell r="A2536" t="str">
            <v>244-4310-10</v>
          </cell>
        </row>
        <row r="2537">
          <cell r="A2537" t="str">
            <v>244-4400-10</v>
          </cell>
        </row>
        <row r="2538">
          <cell r="A2538" t="str">
            <v>245-4000-10</v>
          </cell>
        </row>
        <row r="2539">
          <cell r="A2539" t="str">
            <v>245-4010-10</v>
          </cell>
        </row>
        <row r="2540">
          <cell r="A2540" t="str">
            <v>245-4015-10</v>
          </cell>
        </row>
        <row r="2541">
          <cell r="A2541" t="str">
            <v>245-4020-10</v>
          </cell>
        </row>
        <row r="2542">
          <cell r="A2542" t="str">
            <v>245-4100-10</v>
          </cell>
        </row>
        <row r="2543">
          <cell r="A2543" t="str">
            <v>245-4200-10</v>
          </cell>
        </row>
        <row r="2544">
          <cell r="A2544" t="str">
            <v>245-4300-10</v>
          </cell>
        </row>
        <row r="2545">
          <cell r="A2545" t="str">
            <v>245-4310-10</v>
          </cell>
        </row>
        <row r="2546">
          <cell r="A2546" t="str">
            <v>245-4400-10</v>
          </cell>
        </row>
        <row r="2547">
          <cell r="A2547" t="str">
            <v>246-3000-10</v>
          </cell>
        </row>
        <row r="2548">
          <cell r="A2548" t="str">
            <v>246-4000-10</v>
          </cell>
        </row>
        <row r="2549">
          <cell r="A2549" t="str">
            <v>246-4010-10</v>
          </cell>
        </row>
        <row r="2550">
          <cell r="A2550" t="str">
            <v>246-4015-10</v>
          </cell>
        </row>
        <row r="2551">
          <cell r="A2551" t="str">
            <v>246-4100-10</v>
          </cell>
        </row>
        <row r="2552">
          <cell r="A2552" t="str">
            <v>246-4200-10</v>
          </cell>
        </row>
        <row r="2553">
          <cell r="A2553" t="str">
            <v>246-4310-10</v>
          </cell>
        </row>
        <row r="2554">
          <cell r="A2554" t="str">
            <v>247-4000-10</v>
          </cell>
        </row>
        <row r="2555">
          <cell r="A2555" t="str">
            <v>247-4010-10</v>
          </cell>
        </row>
        <row r="2556">
          <cell r="A2556" t="str">
            <v>247-4015-10</v>
          </cell>
        </row>
        <row r="2557">
          <cell r="A2557" t="str">
            <v>247-4020-10</v>
          </cell>
        </row>
        <row r="2558">
          <cell r="A2558" t="str">
            <v>247-4100-10</v>
          </cell>
        </row>
        <row r="2559">
          <cell r="A2559" t="str">
            <v>247-4200-10</v>
          </cell>
        </row>
        <row r="2560">
          <cell r="A2560" t="str">
            <v>247-4300-10</v>
          </cell>
        </row>
        <row r="2561">
          <cell r="A2561" t="str">
            <v>247-4310-10</v>
          </cell>
        </row>
        <row r="2562">
          <cell r="A2562" t="str">
            <v>247-4400-10</v>
          </cell>
        </row>
        <row r="2563">
          <cell r="A2563" t="str">
            <v>248-4000-10</v>
          </cell>
        </row>
        <row r="2564">
          <cell r="A2564" t="str">
            <v>248-4010-10</v>
          </cell>
        </row>
        <row r="2565">
          <cell r="A2565" t="str">
            <v>248-4015-10</v>
          </cell>
        </row>
        <row r="2566">
          <cell r="A2566" t="str">
            <v>248-4100-10</v>
          </cell>
        </row>
        <row r="2567">
          <cell r="A2567" t="str">
            <v>248-4200-10</v>
          </cell>
        </row>
        <row r="2568">
          <cell r="A2568" t="str">
            <v>248-4300-10</v>
          </cell>
        </row>
        <row r="2569">
          <cell r="A2569" t="str">
            <v>248-4310-10</v>
          </cell>
        </row>
        <row r="2570">
          <cell r="A2570" t="str">
            <v>249-4000-10</v>
          </cell>
        </row>
        <row r="2571">
          <cell r="A2571" t="str">
            <v>249-4010-10</v>
          </cell>
        </row>
        <row r="2572">
          <cell r="A2572" t="str">
            <v>249-4015-10</v>
          </cell>
        </row>
        <row r="2573">
          <cell r="A2573" t="str">
            <v>249-4100-10</v>
          </cell>
        </row>
        <row r="2574">
          <cell r="A2574" t="str">
            <v>249-4200-10</v>
          </cell>
        </row>
        <row r="2575">
          <cell r="A2575" t="str">
            <v>249-4300-10</v>
          </cell>
        </row>
        <row r="2576">
          <cell r="A2576" t="str">
            <v>249-4310-10</v>
          </cell>
        </row>
        <row r="2577">
          <cell r="A2577" t="str">
            <v>250-4000-10</v>
          </cell>
        </row>
        <row r="2578">
          <cell r="A2578" t="str">
            <v>250-4010-10</v>
          </cell>
        </row>
        <row r="2579">
          <cell r="A2579" t="str">
            <v>250-4015-10</v>
          </cell>
        </row>
        <row r="2580">
          <cell r="A2580" t="str">
            <v>250-4020-10</v>
          </cell>
        </row>
        <row r="2581">
          <cell r="A2581" t="str">
            <v>250-4100-10</v>
          </cell>
        </row>
        <row r="2582">
          <cell r="A2582" t="str">
            <v>250-4200-10</v>
          </cell>
        </row>
        <row r="2583">
          <cell r="A2583" t="str">
            <v>250-4300-10</v>
          </cell>
        </row>
        <row r="2584">
          <cell r="A2584" t="str">
            <v>250-4310-10</v>
          </cell>
        </row>
        <row r="2585">
          <cell r="A2585" t="str">
            <v>251-4000-10</v>
          </cell>
        </row>
        <row r="2586">
          <cell r="A2586" t="str">
            <v>251-4010-10</v>
          </cell>
        </row>
        <row r="2587">
          <cell r="A2587" t="str">
            <v>251-4015-10</v>
          </cell>
        </row>
        <row r="2588">
          <cell r="A2588" t="str">
            <v>251-4020-10</v>
          </cell>
        </row>
        <row r="2589">
          <cell r="A2589" t="str">
            <v>251-4100-10</v>
          </cell>
        </row>
        <row r="2590">
          <cell r="A2590" t="str">
            <v>251-4200-10</v>
          </cell>
        </row>
        <row r="2591">
          <cell r="A2591" t="str">
            <v>251-4300-10</v>
          </cell>
        </row>
        <row r="2592">
          <cell r="A2592" t="str">
            <v>251-4310-10</v>
          </cell>
        </row>
        <row r="2593">
          <cell r="A2593" t="str">
            <v>251-4400-10</v>
          </cell>
        </row>
        <row r="2594">
          <cell r="A2594" t="str">
            <v>252-4000-10</v>
          </cell>
        </row>
        <row r="2595">
          <cell r="A2595" t="str">
            <v>252-4010-10</v>
          </cell>
        </row>
        <row r="2596">
          <cell r="A2596" t="str">
            <v>252-4015-10</v>
          </cell>
        </row>
        <row r="2597">
          <cell r="A2597" t="str">
            <v>252-4020-10</v>
          </cell>
        </row>
        <row r="2598">
          <cell r="A2598" t="str">
            <v>252-4100-10</v>
          </cell>
        </row>
        <row r="2599">
          <cell r="A2599" t="str">
            <v>252-4200-10</v>
          </cell>
        </row>
        <row r="2600">
          <cell r="A2600" t="str">
            <v>252-4300-10</v>
          </cell>
        </row>
        <row r="2601">
          <cell r="A2601" t="str">
            <v>252-4310-10</v>
          </cell>
        </row>
        <row r="2602">
          <cell r="A2602" t="str">
            <v>252-4400-10</v>
          </cell>
        </row>
        <row r="2603">
          <cell r="A2603" t="str">
            <v>253-4000-10</v>
          </cell>
        </row>
        <row r="2604">
          <cell r="A2604" t="str">
            <v>253-4010-10</v>
          </cell>
        </row>
        <row r="2605">
          <cell r="A2605" t="str">
            <v>253-4015-10</v>
          </cell>
        </row>
        <row r="2606">
          <cell r="A2606" t="str">
            <v>253-4100-10</v>
          </cell>
        </row>
        <row r="2607">
          <cell r="A2607" t="str">
            <v>253-4200-10</v>
          </cell>
        </row>
        <row r="2608">
          <cell r="A2608" t="str">
            <v>253-4300-10</v>
          </cell>
        </row>
        <row r="2609">
          <cell r="A2609" t="str">
            <v>253-4310-10</v>
          </cell>
        </row>
        <row r="2610">
          <cell r="A2610" t="str">
            <v>254-4000-10</v>
          </cell>
        </row>
        <row r="2611">
          <cell r="A2611" t="str">
            <v>254-4010-10</v>
          </cell>
        </row>
        <row r="2612">
          <cell r="A2612" t="str">
            <v>254-4015-10</v>
          </cell>
        </row>
        <row r="2613">
          <cell r="A2613" t="str">
            <v>254-4020-10</v>
          </cell>
        </row>
        <row r="2614">
          <cell r="A2614" t="str">
            <v>254-4100-10</v>
          </cell>
        </row>
        <row r="2615">
          <cell r="A2615" t="str">
            <v>254-4200-10</v>
          </cell>
        </row>
        <row r="2616">
          <cell r="A2616" t="str">
            <v>254-4400-10</v>
          </cell>
        </row>
        <row r="2617">
          <cell r="A2617" t="str">
            <v>255-4000-10</v>
          </cell>
        </row>
        <row r="2618">
          <cell r="A2618" t="str">
            <v>255-4010-10</v>
          </cell>
        </row>
        <row r="2619">
          <cell r="A2619" t="str">
            <v>255-4015-10</v>
          </cell>
        </row>
        <row r="2620">
          <cell r="A2620" t="str">
            <v>255-4020-10</v>
          </cell>
        </row>
        <row r="2621">
          <cell r="A2621" t="str">
            <v>255-4100-10</v>
          </cell>
        </row>
        <row r="2622">
          <cell r="A2622" t="str">
            <v>255-4200-10</v>
          </cell>
        </row>
        <row r="2623">
          <cell r="A2623" t="str">
            <v>255-4400-10</v>
          </cell>
        </row>
        <row r="2624">
          <cell r="A2624" t="str">
            <v>256-4000-10</v>
          </cell>
        </row>
        <row r="2625">
          <cell r="A2625" t="str">
            <v>256-4010-10</v>
          </cell>
        </row>
        <row r="2626">
          <cell r="A2626" t="str">
            <v>256-4015-10</v>
          </cell>
        </row>
        <row r="2627">
          <cell r="A2627" t="str">
            <v>256-4020-10</v>
          </cell>
        </row>
        <row r="2628">
          <cell r="A2628" t="str">
            <v>256-4100-10</v>
          </cell>
        </row>
        <row r="2629">
          <cell r="A2629" t="str">
            <v>256-4200-10</v>
          </cell>
        </row>
        <row r="2630">
          <cell r="A2630" t="str">
            <v>256-4400-10</v>
          </cell>
        </row>
        <row r="2631">
          <cell r="A2631" t="str">
            <v>257-4000-10</v>
          </cell>
        </row>
        <row r="2632">
          <cell r="A2632" t="str">
            <v>257-4010-10</v>
          </cell>
        </row>
        <row r="2633">
          <cell r="A2633" t="str">
            <v>257-4015-10</v>
          </cell>
        </row>
        <row r="2634">
          <cell r="A2634" t="str">
            <v>257-4020-10</v>
          </cell>
        </row>
        <row r="2635">
          <cell r="A2635" t="str">
            <v>257-4100-10</v>
          </cell>
        </row>
        <row r="2636">
          <cell r="A2636" t="str">
            <v>257-4200-10</v>
          </cell>
        </row>
        <row r="2637">
          <cell r="A2637" t="str">
            <v>257-4400-10</v>
          </cell>
        </row>
        <row r="2638">
          <cell r="A2638" t="str">
            <v>258-4000-10</v>
          </cell>
        </row>
        <row r="2639">
          <cell r="A2639" t="str">
            <v>259-4000-10</v>
          </cell>
        </row>
        <row r="2640">
          <cell r="A2640" t="str">
            <v>260-4000-10</v>
          </cell>
        </row>
        <row r="2641">
          <cell r="A2641" t="str">
            <v>260-4010-10</v>
          </cell>
        </row>
        <row r="2642">
          <cell r="A2642" t="str">
            <v>260-4015-10</v>
          </cell>
        </row>
        <row r="2643">
          <cell r="A2643" t="str">
            <v>260-4100-10</v>
          </cell>
        </row>
        <row r="2644">
          <cell r="A2644" t="str">
            <v>260-4200-10</v>
          </cell>
        </row>
        <row r="2645">
          <cell r="A2645" t="str">
            <v>260-4300-10</v>
          </cell>
        </row>
        <row r="2646">
          <cell r="A2646" t="str">
            <v>260-4310-10</v>
          </cell>
        </row>
        <row r="2647">
          <cell r="A2647" t="str">
            <v>260-5000-10</v>
          </cell>
        </row>
        <row r="2648">
          <cell r="A2648" t="str">
            <v>260-5001-10</v>
          </cell>
        </row>
        <row r="2649">
          <cell r="A2649" t="str">
            <v>263-4000-10</v>
          </cell>
        </row>
        <row r="2650">
          <cell r="A2650" t="str">
            <v>263-4010-10</v>
          </cell>
        </row>
        <row r="2651">
          <cell r="A2651" t="str">
            <v>263-4015-10</v>
          </cell>
        </row>
        <row r="2652">
          <cell r="A2652" t="str">
            <v>263-4100-10</v>
          </cell>
        </row>
        <row r="2653">
          <cell r="A2653" t="str">
            <v>263-4200-10</v>
          </cell>
        </row>
        <row r="2654">
          <cell r="A2654" t="str">
            <v>263-4300-10</v>
          </cell>
        </row>
        <row r="2655">
          <cell r="A2655" t="str">
            <v>263-4310-10</v>
          </cell>
        </row>
        <row r="2656">
          <cell r="A2656" t="str">
            <v>264-4000-10</v>
          </cell>
        </row>
        <row r="2657">
          <cell r="A2657" t="str">
            <v>264-4001-10</v>
          </cell>
        </row>
        <row r="2658">
          <cell r="A2658" t="str">
            <v>264-4010-10</v>
          </cell>
        </row>
        <row r="2659">
          <cell r="A2659" t="str">
            <v>264-4015-10</v>
          </cell>
        </row>
        <row r="2660">
          <cell r="A2660" t="str">
            <v>264-4020-10</v>
          </cell>
        </row>
        <row r="2661">
          <cell r="A2661" t="str">
            <v>264-4100-10</v>
          </cell>
        </row>
        <row r="2662">
          <cell r="A2662" t="str">
            <v>264-4200-10</v>
          </cell>
        </row>
        <row r="2663">
          <cell r="A2663" t="str">
            <v>264-4300-10</v>
          </cell>
        </row>
        <row r="2664">
          <cell r="A2664" t="str">
            <v>264-4310-10</v>
          </cell>
        </row>
        <row r="2665">
          <cell r="A2665" t="str">
            <v>264-4400-10</v>
          </cell>
        </row>
        <row r="2666">
          <cell r="A2666" t="str">
            <v>264-4499-10</v>
          </cell>
        </row>
        <row r="2667">
          <cell r="A2667" t="str">
            <v>264-5000-10</v>
          </cell>
        </row>
        <row r="2668">
          <cell r="A2668" t="str">
            <v>264-5001-10</v>
          </cell>
        </row>
        <row r="2669">
          <cell r="A2669" t="str">
            <v>265-4000-10</v>
          </cell>
        </row>
        <row r="2670">
          <cell r="A2670" t="str">
            <v>265-4001-10</v>
          </cell>
        </row>
        <row r="2671">
          <cell r="A2671" t="str">
            <v>265-5000-10</v>
          </cell>
        </row>
        <row r="2672">
          <cell r="A2672" t="str">
            <v>265-5001-10</v>
          </cell>
        </row>
        <row r="2673">
          <cell r="A2673" t="str">
            <v>266-4000-10</v>
          </cell>
        </row>
        <row r="2674">
          <cell r="A2674" t="str">
            <v>266-4010-10</v>
          </cell>
        </row>
        <row r="2675">
          <cell r="A2675" t="str">
            <v>266-4015-10</v>
          </cell>
        </row>
        <row r="2676">
          <cell r="A2676" t="str">
            <v>266-4100-10</v>
          </cell>
        </row>
        <row r="2677">
          <cell r="A2677" t="str">
            <v>266-4200-10</v>
          </cell>
        </row>
        <row r="2678">
          <cell r="A2678" t="str">
            <v>266-4300-10</v>
          </cell>
        </row>
        <row r="2679">
          <cell r="A2679" t="str">
            <v>266-4310-10</v>
          </cell>
        </row>
        <row r="2680">
          <cell r="A2680" t="str">
            <v>266-4499-10</v>
          </cell>
        </row>
        <row r="2681">
          <cell r="A2681" t="str">
            <v>266-5000-10</v>
          </cell>
        </row>
        <row r="2682">
          <cell r="A2682" t="str">
            <v>266-5001-10</v>
          </cell>
        </row>
        <row r="2683">
          <cell r="A2683" t="str">
            <v>267-4000-10</v>
          </cell>
        </row>
        <row r="2684">
          <cell r="A2684" t="str">
            <v>267-4001-10</v>
          </cell>
        </row>
        <row r="2685">
          <cell r="A2685" t="str">
            <v>267-4010-10</v>
          </cell>
        </row>
        <row r="2686">
          <cell r="A2686" t="str">
            <v>267-4015-10</v>
          </cell>
        </row>
        <row r="2687">
          <cell r="A2687" t="str">
            <v>267-4020-10</v>
          </cell>
        </row>
        <row r="2688">
          <cell r="A2688" t="str">
            <v>267-4021-10</v>
          </cell>
        </row>
        <row r="2689">
          <cell r="A2689" t="str">
            <v>267-4100-10</v>
          </cell>
        </row>
        <row r="2690">
          <cell r="A2690" t="str">
            <v>267-4200-10</v>
          </cell>
        </row>
        <row r="2691">
          <cell r="A2691" t="str">
            <v>267-4300-10</v>
          </cell>
        </row>
        <row r="2692">
          <cell r="A2692" t="str">
            <v>267-4310-10</v>
          </cell>
        </row>
        <row r="2693">
          <cell r="A2693" t="str">
            <v>267-4400-10</v>
          </cell>
        </row>
        <row r="2694">
          <cell r="A2694" t="str">
            <v>268-4000-10</v>
          </cell>
        </row>
        <row r="2695">
          <cell r="A2695" t="str">
            <v>268-4001-10</v>
          </cell>
        </row>
        <row r="2696">
          <cell r="A2696" t="str">
            <v>268-4010-10</v>
          </cell>
        </row>
        <row r="2697">
          <cell r="A2697" t="str">
            <v>268-4015-10</v>
          </cell>
        </row>
        <row r="2698">
          <cell r="A2698" t="str">
            <v>268-4016-10</v>
          </cell>
        </row>
        <row r="2699">
          <cell r="A2699" t="str">
            <v>268-4020-10</v>
          </cell>
        </row>
        <row r="2700">
          <cell r="A2700" t="str">
            <v>268-4100-10</v>
          </cell>
        </row>
        <row r="2701">
          <cell r="A2701" t="str">
            <v>268-4200-10</v>
          </cell>
        </row>
        <row r="2702">
          <cell r="A2702" t="str">
            <v>268-4300-10</v>
          </cell>
        </row>
        <row r="2703">
          <cell r="A2703" t="str">
            <v>268-4310-10</v>
          </cell>
        </row>
        <row r="2704">
          <cell r="A2704" t="str">
            <v>268-4400-10</v>
          </cell>
        </row>
        <row r="2705">
          <cell r="A2705" t="str">
            <v>268-4499-10</v>
          </cell>
        </row>
        <row r="2706">
          <cell r="A2706" t="str">
            <v>268-5000-10</v>
          </cell>
        </row>
        <row r="2707">
          <cell r="A2707" t="str">
            <v>268-5001-10</v>
          </cell>
        </row>
        <row r="2708">
          <cell r="A2708" t="str">
            <v>269-4000-10</v>
          </cell>
        </row>
        <row r="2709">
          <cell r="A2709" t="str">
            <v>269-4010-10</v>
          </cell>
        </row>
        <row r="2710">
          <cell r="A2710" t="str">
            <v>269-4015-10</v>
          </cell>
        </row>
        <row r="2711">
          <cell r="A2711" t="str">
            <v>269-4020-10</v>
          </cell>
        </row>
        <row r="2712">
          <cell r="A2712" t="str">
            <v>269-4100-10</v>
          </cell>
        </row>
        <row r="2713">
          <cell r="A2713" t="str">
            <v>269-4200-10</v>
          </cell>
        </row>
        <row r="2714">
          <cell r="A2714" t="str">
            <v>269-4300-10</v>
          </cell>
        </row>
        <row r="2715">
          <cell r="A2715" t="str">
            <v>269-4310-10</v>
          </cell>
        </row>
        <row r="2716">
          <cell r="A2716" t="str">
            <v>269-4400-10</v>
          </cell>
        </row>
        <row r="2717">
          <cell r="A2717" t="str">
            <v>272-4000-10</v>
          </cell>
        </row>
        <row r="2718">
          <cell r="A2718" t="str">
            <v>272-4010-10</v>
          </cell>
        </row>
        <row r="2719">
          <cell r="A2719" t="str">
            <v>272-4015-10</v>
          </cell>
        </row>
        <row r="2720">
          <cell r="A2720" t="str">
            <v>272-4020-10</v>
          </cell>
        </row>
        <row r="2721">
          <cell r="A2721" t="str">
            <v>272-4100-10</v>
          </cell>
        </row>
        <row r="2722">
          <cell r="A2722" t="str">
            <v>272-4200-10</v>
          </cell>
        </row>
        <row r="2723">
          <cell r="A2723" t="str">
            <v>272-4300-10</v>
          </cell>
        </row>
        <row r="2724">
          <cell r="A2724" t="str">
            <v>272-4310-10</v>
          </cell>
        </row>
        <row r="2725">
          <cell r="A2725" t="str">
            <v>272-4900-10</v>
          </cell>
        </row>
        <row r="2726">
          <cell r="A2726" t="str">
            <v>272-4901-10</v>
          </cell>
        </row>
        <row r="2727">
          <cell r="A2727" t="str">
            <v>272-4902-10</v>
          </cell>
        </row>
        <row r="2728">
          <cell r="A2728" t="str">
            <v>272-4903-10</v>
          </cell>
        </row>
        <row r="2729">
          <cell r="A2729" t="str">
            <v>272-4904-10</v>
          </cell>
        </row>
        <row r="2730">
          <cell r="A2730" t="str">
            <v>272-4905-10</v>
          </cell>
        </row>
        <row r="2731">
          <cell r="A2731" t="str">
            <v>272-4906-10</v>
          </cell>
        </row>
        <row r="2732">
          <cell r="A2732" t="str">
            <v>272-4907-10</v>
          </cell>
        </row>
        <row r="2733">
          <cell r="A2733" t="str">
            <v>272-4908-10</v>
          </cell>
        </row>
        <row r="2734">
          <cell r="A2734" t="str">
            <v>272-4909-10</v>
          </cell>
        </row>
        <row r="2735">
          <cell r="A2735" t="str">
            <v>272-4910-10</v>
          </cell>
        </row>
        <row r="2736">
          <cell r="A2736" t="str">
            <v>272-4911-10</v>
          </cell>
        </row>
        <row r="2737">
          <cell r="A2737" t="str">
            <v>272-4912-10</v>
          </cell>
        </row>
        <row r="2738">
          <cell r="A2738" t="str">
            <v>272-4913-10</v>
          </cell>
        </row>
        <row r="2739">
          <cell r="A2739" t="str">
            <v>272-4914-10</v>
          </cell>
        </row>
        <row r="2740">
          <cell r="A2740" t="str">
            <v>272-4915-10</v>
          </cell>
        </row>
        <row r="2741">
          <cell r="A2741" t="str">
            <v>272-4916-10</v>
          </cell>
        </row>
        <row r="2742">
          <cell r="A2742" t="str">
            <v>272-4917-10</v>
          </cell>
        </row>
        <row r="2743">
          <cell r="A2743" t="str">
            <v>272-4918-10</v>
          </cell>
        </row>
        <row r="2744">
          <cell r="A2744" t="str">
            <v>272-4919-10</v>
          </cell>
        </row>
        <row r="2745">
          <cell r="A2745" t="str">
            <v>272-4920-10</v>
          </cell>
        </row>
        <row r="2746">
          <cell r="A2746" t="str">
            <v>272-4921-10</v>
          </cell>
        </row>
        <row r="2747">
          <cell r="A2747" t="str">
            <v>272-4922-10</v>
          </cell>
        </row>
        <row r="2748">
          <cell r="A2748" t="str">
            <v>272-4923-10</v>
          </cell>
        </row>
        <row r="2749">
          <cell r="A2749" t="str">
            <v>272-4924-10</v>
          </cell>
        </row>
        <row r="2750">
          <cell r="A2750" t="str">
            <v>272-4925-10</v>
          </cell>
        </row>
        <row r="2751">
          <cell r="A2751" t="str">
            <v>272-4926-10</v>
          </cell>
        </row>
        <row r="2752">
          <cell r="A2752" t="str">
            <v>272-4927-10</v>
          </cell>
        </row>
        <row r="2753">
          <cell r="A2753" t="str">
            <v>272-4928-10</v>
          </cell>
        </row>
        <row r="2754">
          <cell r="A2754" t="str">
            <v>272-4929-10</v>
          </cell>
        </row>
        <row r="2755">
          <cell r="A2755" t="str">
            <v>272-4930-10</v>
          </cell>
        </row>
        <row r="2756">
          <cell r="A2756" t="str">
            <v>272-4931-10</v>
          </cell>
        </row>
        <row r="2757">
          <cell r="A2757" t="str">
            <v>272-4932-10</v>
          </cell>
        </row>
        <row r="2758">
          <cell r="A2758" t="str">
            <v>272-4933-10</v>
          </cell>
        </row>
        <row r="2759">
          <cell r="A2759" t="str">
            <v>272-4934-10</v>
          </cell>
        </row>
        <row r="2760">
          <cell r="A2760" t="str">
            <v>272-4935-10</v>
          </cell>
        </row>
        <row r="2761">
          <cell r="A2761" t="str">
            <v>272-4936-10</v>
          </cell>
        </row>
        <row r="2762">
          <cell r="A2762" t="str">
            <v>272-4937-10</v>
          </cell>
        </row>
        <row r="2763">
          <cell r="A2763" t="str">
            <v>272-4938-10</v>
          </cell>
        </row>
        <row r="2764">
          <cell r="A2764" t="str">
            <v>272-4939-10</v>
          </cell>
        </row>
        <row r="2765">
          <cell r="A2765" t="str">
            <v>272-4940-10</v>
          </cell>
        </row>
        <row r="2766">
          <cell r="A2766" t="str">
            <v>272-4941-10</v>
          </cell>
        </row>
        <row r="2767">
          <cell r="A2767" t="str">
            <v>272-4942-10</v>
          </cell>
        </row>
        <row r="2768">
          <cell r="A2768" t="str">
            <v>272-4943-10</v>
          </cell>
        </row>
        <row r="2769">
          <cell r="A2769" t="str">
            <v>272-4944-10</v>
          </cell>
        </row>
        <row r="2770">
          <cell r="A2770" t="str">
            <v>272-4945-10</v>
          </cell>
        </row>
        <row r="2771">
          <cell r="A2771" t="str">
            <v>272-4946-10</v>
          </cell>
        </row>
        <row r="2772">
          <cell r="A2772" t="str">
            <v>272-4947-10</v>
          </cell>
        </row>
        <row r="2773">
          <cell r="A2773" t="str">
            <v>272-4948-10</v>
          </cell>
        </row>
        <row r="2774">
          <cell r="A2774" t="str">
            <v>272-4949-10</v>
          </cell>
        </row>
        <row r="2775">
          <cell r="A2775" t="str">
            <v>272-4950-10</v>
          </cell>
        </row>
        <row r="2776">
          <cell r="A2776" t="str">
            <v>272-4951-10</v>
          </cell>
        </row>
        <row r="2777">
          <cell r="A2777" t="str">
            <v>272-4952-10</v>
          </cell>
        </row>
        <row r="2778">
          <cell r="A2778" t="str">
            <v>272-4953-10</v>
          </cell>
        </row>
        <row r="2779">
          <cell r="A2779" t="str">
            <v>272-4954-10</v>
          </cell>
        </row>
        <row r="2780">
          <cell r="A2780" t="str">
            <v>272-4955-10</v>
          </cell>
        </row>
        <row r="2781">
          <cell r="A2781" t="str">
            <v>272-4956-10</v>
          </cell>
        </row>
        <row r="2782">
          <cell r="A2782" t="str">
            <v>272-4957-10</v>
          </cell>
        </row>
        <row r="2783">
          <cell r="A2783" t="str">
            <v>272-4958-10</v>
          </cell>
        </row>
        <row r="2784">
          <cell r="A2784" t="str">
            <v>272-4959-10</v>
          </cell>
        </row>
        <row r="2785">
          <cell r="A2785" t="str">
            <v>272-4960-10</v>
          </cell>
        </row>
        <row r="2786">
          <cell r="A2786" t="str">
            <v>272-4961-10</v>
          </cell>
        </row>
        <row r="2787">
          <cell r="A2787" t="str">
            <v>272-4962-10</v>
          </cell>
        </row>
        <row r="2788">
          <cell r="A2788" t="str">
            <v>272-4963-10</v>
          </cell>
        </row>
        <row r="2789">
          <cell r="A2789" t="str">
            <v>272-4964-10</v>
          </cell>
        </row>
        <row r="2790">
          <cell r="A2790" t="str">
            <v>272-4965-10</v>
          </cell>
        </row>
        <row r="2791">
          <cell r="A2791" t="str">
            <v>272-4966-10</v>
          </cell>
        </row>
        <row r="2792">
          <cell r="A2792" t="str">
            <v>272-4994-10</v>
          </cell>
        </row>
        <row r="2793">
          <cell r="A2793" t="str">
            <v>272-4995-10</v>
          </cell>
        </row>
        <row r="2794">
          <cell r="A2794" t="str">
            <v>272-4996-10</v>
          </cell>
        </row>
        <row r="2795">
          <cell r="A2795" t="str">
            <v>272-4997-10</v>
          </cell>
        </row>
        <row r="2796">
          <cell r="A2796" t="str">
            <v>272-4998-10</v>
          </cell>
        </row>
        <row r="2797">
          <cell r="A2797" t="str">
            <v>272-4999-10</v>
          </cell>
        </row>
        <row r="2798">
          <cell r="A2798" t="str">
            <v>273-4000-10</v>
          </cell>
        </row>
        <row r="2799">
          <cell r="A2799" t="str">
            <v>273-4010-10</v>
          </cell>
        </row>
        <row r="2800">
          <cell r="A2800" t="str">
            <v>273-4015-10</v>
          </cell>
        </row>
        <row r="2801">
          <cell r="A2801" t="str">
            <v>273-4100-10</v>
          </cell>
        </row>
        <row r="2802">
          <cell r="A2802" t="str">
            <v>273-4200-10</v>
          </cell>
        </row>
        <row r="2803">
          <cell r="A2803" t="str">
            <v>273-4300-10</v>
          </cell>
        </row>
        <row r="2804">
          <cell r="A2804" t="str">
            <v>273-4900-10</v>
          </cell>
        </row>
        <row r="2805">
          <cell r="A2805" t="str">
            <v>273-4901-10</v>
          </cell>
        </row>
        <row r="2806">
          <cell r="A2806" t="str">
            <v>273-4902-10</v>
          </cell>
        </row>
        <row r="2807">
          <cell r="A2807" t="str">
            <v>273-4903-10</v>
          </cell>
        </row>
        <row r="2808">
          <cell r="A2808" t="str">
            <v>273-4904-10</v>
          </cell>
        </row>
        <row r="2809">
          <cell r="A2809" t="str">
            <v>273-4905-10</v>
          </cell>
        </row>
        <row r="2810">
          <cell r="A2810" t="str">
            <v>273-4906-10</v>
          </cell>
        </row>
        <row r="2811">
          <cell r="A2811" t="str">
            <v>273-4907-10</v>
          </cell>
        </row>
        <row r="2812">
          <cell r="A2812" t="str">
            <v>273-4908-10</v>
          </cell>
        </row>
        <row r="2813">
          <cell r="A2813" t="str">
            <v>273-4909-10</v>
          </cell>
        </row>
        <row r="2814">
          <cell r="A2814" t="str">
            <v>273-4910-10</v>
          </cell>
        </row>
        <row r="2815">
          <cell r="A2815" t="str">
            <v>273-4911-10</v>
          </cell>
        </row>
        <row r="2816">
          <cell r="A2816" t="str">
            <v>273-4912-10</v>
          </cell>
        </row>
        <row r="2817">
          <cell r="A2817" t="str">
            <v>273-4913-10</v>
          </cell>
        </row>
        <row r="2818">
          <cell r="A2818" t="str">
            <v>273-4914-10</v>
          </cell>
        </row>
        <row r="2819">
          <cell r="A2819" t="str">
            <v>273-4915-10</v>
          </cell>
        </row>
        <row r="2820">
          <cell r="A2820" t="str">
            <v>273-4916-10</v>
          </cell>
        </row>
        <row r="2821">
          <cell r="A2821" t="str">
            <v>273-4917-10</v>
          </cell>
        </row>
        <row r="2822">
          <cell r="A2822" t="str">
            <v>273-4918-10</v>
          </cell>
        </row>
        <row r="2823">
          <cell r="A2823" t="str">
            <v>273-4919-10</v>
          </cell>
        </row>
        <row r="2824">
          <cell r="A2824" t="str">
            <v>273-4920-10</v>
          </cell>
        </row>
        <row r="2825">
          <cell r="A2825" t="str">
            <v>273-4921-10</v>
          </cell>
        </row>
        <row r="2826">
          <cell r="A2826" t="str">
            <v>273-4922-10</v>
          </cell>
        </row>
        <row r="2827">
          <cell r="A2827" t="str">
            <v>273-4923-10</v>
          </cell>
        </row>
        <row r="2828">
          <cell r="A2828" t="str">
            <v>273-4924-10</v>
          </cell>
        </row>
        <row r="2829">
          <cell r="A2829" t="str">
            <v>273-4925-10</v>
          </cell>
        </row>
        <row r="2830">
          <cell r="A2830" t="str">
            <v>273-4926-10</v>
          </cell>
        </row>
        <row r="2831">
          <cell r="A2831" t="str">
            <v>273-4927-10</v>
          </cell>
        </row>
        <row r="2832">
          <cell r="A2832" t="str">
            <v>273-4928-10</v>
          </cell>
        </row>
        <row r="2833">
          <cell r="A2833" t="str">
            <v>273-4929-10</v>
          </cell>
        </row>
        <row r="2834">
          <cell r="A2834" t="str">
            <v>273-4930-10</v>
          </cell>
        </row>
        <row r="2835">
          <cell r="A2835" t="str">
            <v>273-4931-10</v>
          </cell>
        </row>
        <row r="2836">
          <cell r="A2836" t="str">
            <v>273-4932-10</v>
          </cell>
        </row>
        <row r="2837">
          <cell r="A2837" t="str">
            <v>273-4933-10</v>
          </cell>
        </row>
        <row r="2838">
          <cell r="A2838" t="str">
            <v>273-4934-10</v>
          </cell>
        </row>
        <row r="2839">
          <cell r="A2839" t="str">
            <v>273-4935-10</v>
          </cell>
        </row>
        <row r="2840">
          <cell r="A2840" t="str">
            <v>273-4936-10</v>
          </cell>
        </row>
        <row r="2841">
          <cell r="A2841" t="str">
            <v>273-4994-10</v>
          </cell>
        </row>
        <row r="2842">
          <cell r="A2842" t="str">
            <v>273-4995-10</v>
          </cell>
        </row>
        <row r="2843">
          <cell r="A2843" t="str">
            <v>273-4996-10</v>
          </cell>
        </row>
        <row r="2844">
          <cell r="A2844" t="str">
            <v>273-4997-10</v>
          </cell>
        </row>
        <row r="2845">
          <cell r="A2845" t="str">
            <v>273-4999-10</v>
          </cell>
        </row>
        <row r="2846">
          <cell r="A2846" t="str">
            <v>274-1015-10</v>
          </cell>
        </row>
        <row r="2847">
          <cell r="A2847" t="str">
            <v>274-4000-10</v>
          </cell>
        </row>
        <row r="2848">
          <cell r="A2848" t="str">
            <v>274-4010-10</v>
          </cell>
        </row>
        <row r="2849">
          <cell r="A2849" t="str">
            <v>274-4015-10</v>
          </cell>
        </row>
        <row r="2850">
          <cell r="A2850" t="str">
            <v>274-4200-10</v>
          </cell>
        </row>
        <row r="2851">
          <cell r="A2851" t="str">
            <v>274-4900-10</v>
          </cell>
        </row>
        <row r="2852">
          <cell r="A2852" t="str">
            <v>274-4901-10</v>
          </cell>
        </row>
        <row r="2853">
          <cell r="A2853" t="str">
            <v>274-4902-10</v>
          </cell>
        </row>
        <row r="2854">
          <cell r="A2854" t="str">
            <v>274-4903-10</v>
          </cell>
        </row>
        <row r="2855">
          <cell r="A2855" t="str">
            <v>274-4904-10</v>
          </cell>
        </row>
        <row r="2856">
          <cell r="A2856" t="str">
            <v>274-4905-10</v>
          </cell>
        </row>
        <row r="2857">
          <cell r="A2857" t="str">
            <v>274-4906-10</v>
          </cell>
        </row>
        <row r="2858">
          <cell r="A2858" t="str">
            <v>274-4907-10</v>
          </cell>
        </row>
        <row r="2859">
          <cell r="A2859" t="str">
            <v>274-4908-10</v>
          </cell>
        </row>
        <row r="2860">
          <cell r="A2860" t="str">
            <v>274-4909-10</v>
          </cell>
        </row>
        <row r="2861">
          <cell r="A2861" t="str">
            <v>274-4910-10</v>
          </cell>
        </row>
        <row r="2862">
          <cell r="A2862" t="str">
            <v>274-4911-10</v>
          </cell>
        </row>
        <row r="2863">
          <cell r="A2863" t="str">
            <v>274-4912-10</v>
          </cell>
        </row>
        <row r="2864">
          <cell r="A2864" t="str">
            <v>274-4913-10</v>
          </cell>
        </row>
        <row r="2865">
          <cell r="A2865" t="str">
            <v>274-4914-10</v>
          </cell>
        </row>
        <row r="2866">
          <cell r="A2866" t="str">
            <v>274-4915-10</v>
          </cell>
        </row>
        <row r="2867">
          <cell r="A2867" t="str">
            <v>274-4916-10</v>
          </cell>
        </row>
        <row r="2868">
          <cell r="A2868" t="str">
            <v>274-4917-10</v>
          </cell>
        </row>
        <row r="2869">
          <cell r="A2869" t="str">
            <v>274-4918-10</v>
          </cell>
        </row>
        <row r="2870">
          <cell r="A2870" t="str">
            <v>274-4919-10</v>
          </cell>
        </row>
        <row r="2871">
          <cell r="A2871" t="str">
            <v>274-4920-10</v>
          </cell>
        </row>
        <row r="2872">
          <cell r="A2872" t="str">
            <v>274-4921-10</v>
          </cell>
        </row>
        <row r="2873">
          <cell r="A2873" t="str">
            <v>274-4922-10</v>
          </cell>
        </row>
        <row r="2874">
          <cell r="A2874" t="str">
            <v>274-4923-10</v>
          </cell>
        </row>
        <row r="2875">
          <cell r="A2875" t="str">
            <v>274-4924-10</v>
          </cell>
        </row>
        <row r="2876">
          <cell r="A2876" t="str">
            <v>274-4925-10</v>
          </cell>
        </row>
        <row r="2877">
          <cell r="A2877" t="str">
            <v>274-4926-10</v>
          </cell>
        </row>
        <row r="2878">
          <cell r="A2878" t="str">
            <v>274-4927-10</v>
          </cell>
        </row>
        <row r="2879">
          <cell r="A2879" t="str">
            <v>274-4928-10</v>
          </cell>
        </row>
        <row r="2880">
          <cell r="A2880" t="str">
            <v>274-4929-10</v>
          </cell>
        </row>
        <row r="2881">
          <cell r="A2881" t="str">
            <v>274-4930-10</v>
          </cell>
        </row>
        <row r="2882">
          <cell r="A2882" t="str">
            <v>274-4931-10</v>
          </cell>
        </row>
        <row r="2883">
          <cell r="A2883" t="str">
            <v>274-4932-10</v>
          </cell>
        </row>
        <row r="2884">
          <cell r="A2884" t="str">
            <v>274-4933-10</v>
          </cell>
        </row>
        <row r="2885">
          <cell r="A2885" t="str">
            <v>274-4934-10</v>
          </cell>
        </row>
        <row r="2886">
          <cell r="A2886" t="str">
            <v>274-4935-10</v>
          </cell>
        </row>
        <row r="2887">
          <cell r="A2887" t="str">
            <v>274-4936-10</v>
          </cell>
        </row>
        <row r="2888">
          <cell r="A2888" t="str">
            <v>274-4937-10</v>
          </cell>
        </row>
        <row r="2889">
          <cell r="A2889" t="str">
            <v>274-4938-10</v>
          </cell>
        </row>
        <row r="2890">
          <cell r="A2890" t="str">
            <v>274-4939-10</v>
          </cell>
        </row>
        <row r="2891">
          <cell r="A2891" t="str">
            <v>274-4940-10</v>
          </cell>
        </row>
        <row r="2892">
          <cell r="A2892" t="str">
            <v>274-4941-10</v>
          </cell>
        </row>
        <row r="2893">
          <cell r="A2893" t="str">
            <v>274-4954-10</v>
          </cell>
        </row>
        <row r="2894">
          <cell r="A2894" t="str">
            <v>274-4994-10</v>
          </cell>
        </row>
        <row r="2895">
          <cell r="A2895" t="str">
            <v>274-4995-10</v>
          </cell>
        </row>
        <row r="2896">
          <cell r="A2896" t="str">
            <v>274-4996-10</v>
          </cell>
        </row>
        <row r="2897">
          <cell r="A2897" t="str">
            <v>274-4997-10</v>
          </cell>
        </row>
        <row r="2898">
          <cell r="A2898" t="str">
            <v>274-4999-10</v>
          </cell>
        </row>
        <row r="2899">
          <cell r="A2899" t="str">
            <v>275-4000-10</v>
          </cell>
        </row>
        <row r="2900">
          <cell r="A2900" t="str">
            <v>275-4010-10</v>
          </cell>
        </row>
        <row r="2901">
          <cell r="A2901" t="str">
            <v>275-4015-10</v>
          </cell>
        </row>
        <row r="2902">
          <cell r="A2902" t="str">
            <v>275-4100-10</v>
          </cell>
        </row>
        <row r="2903">
          <cell r="A2903" t="str">
            <v>275-4200-10</v>
          </cell>
        </row>
        <row r="2904">
          <cell r="A2904" t="str">
            <v>275-4300-10</v>
          </cell>
        </row>
        <row r="2905">
          <cell r="A2905" t="str">
            <v>275-4310-10</v>
          </cell>
        </row>
        <row r="2906">
          <cell r="A2906" t="str">
            <v>276-4000-10</v>
          </cell>
        </row>
        <row r="2907">
          <cell r="A2907" t="str">
            <v>276-4010-10</v>
          </cell>
        </row>
        <row r="2908">
          <cell r="A2908" t="str">
            <v>276-4015-10</v>
          </cell>
        </row>
        <row r="2909">
          <cell r="A2909" t="str">
            <v>276-4100-10</v>
          </cell>
        </row>
        <row r="2910">
          <cell r="A2910" t="str">
            <v>276-4200-10</v>
          </cell>
        </row>
        <row r="2911">
          <cell r="A2911" t="str">
            <v>276-4300-10</v>
          </cell>
        </row>
        <row r="2912">
          <cell r="A2912" t="str">
            <v>276-4310-10</v>
          </cell>
        </row>
        <row r="2913">
          <cell r="A2913" t="str">
            <v>277-4000-10</v>
          </cell>
        </row>
        <row r="2914">
          <cell r="A2914" t="str">
            <v>277-4010-10</v>
          </cell>
        </row>
        <row r="2915">
          <cell r="A2915" t="str">
            <v>277-4015-10</v>
          </cell>
        </row>
        <row r="2916">
          <cell r="A2916" t="str">
            <v>277-4100-10</v>
          </cell>
        </row>
        <row r="2917">
          <cell r="A2917" t="str">
            <v>277-4200-10</v>
          </cell>
        </row>
        <row r="2918">
          <cell r="A2918" t="str">
            <v>277-4300-10</v>
          </cell>
        </row>
        <row r="2919">
          <cell r="A2919" t="str">
            <v>277-4310-10</v>
          </cell>
        </row>
        <row r="2920">
          <cell r="A2920" t="str">
            <v>278-4000-10</v>
          </cell>
        </row>
        <row r="2921">
          <cell r="A2921" t="str">
            <v>278-4010-10</v>
          </cell>
        </row>
        <row r="2922">
          <cell r="A2922" t="str">
            <v>278-4015-10</v>
          </cell>
        </row>
        <row r="2923">
          <cell r="A2923" t="str">
            <v>278-4100-10</v>
          </cell>
        </row>
        <row r="2924">
          <cell r="A2924" t="str">
            <v>278-4200-10</v>
          </cell>
        </row>
        <row r="2925">
          <cell r="A2925" t="str">
            <v>278-4300-10</v>
          </cell>
        </row>
        <row r="2926">
          <cell r="A2926" t="str">
            <v>278-4310-10</v>
          </cell>
        </row>
        <row r="2927">
          <cell r="A2927" t="str">
            <v>279-4000-10</v>
          </cell>
        </row>
        <row r="2928">
          <cell r="A2928" t="str">
            <v>279-4010-10</v>
          </cell>
        </row>
        <row r="2929">
          <cell r="A2929" t="str">
            <v>279-4015-10</v>
          </cell>
        </row>
        <row r="2930">
          <cell r="A2930" t="str">
            <v>279-4100-10</v>
          </cell>
        </row>
        <row r="2931">
          <cell r="A2931" t="str">
            <v>279-4200-10</v>
          </cell>
        </row>
        <row r="2932">
          <cell r="A2932" t="str">
            <v>279-4300-10</v>
          </cell>
        </row>
        <row r="2933">
          <cell r="A2933" t="str">
            <v>279-4310-10</v>
          </cell>
        </row>
        <row r="2934">
          <cell r="A2934" t="str">
            <v>280-4000-10</v>
          </cell>
        </row>
        <row r="2935">
          <cell r="A2935" t="str">
            <v>280-4010-10</v>
          </cell>
        </row>
        <row r="2936">
          <cell r="A2936" t="str">
            <v>280-4015-10</v>
          </cell>
        </row>
        <row r="2937">
          <cell r="A2937" t="str">
            <v>280-4100-10</v>
          </cell>
        </row>
        <row r="2938">
          <cell r="A2938" t="str">
            <v>280-4200-10</v>
          </cell>
        </row>
        <row r="2939">
          <cell r="A2939" t="str">
            <v>280-4300-10</v>
          </cell>
        </row>
        <row r="2940">
          <cell r="A2940" t="str">
            <v>280-4310-10</v>
          </cell>
        </row>
        <row r="2941">
          <cell r="A2941" t="str">
            <v>281-4000-10</v>
          </cell>
        </row>
        <row r="2942">
          <cell r="A2942" t="str">
            <v>281-4010-10</v>
          </cell>
        </row>
        <row r="2943">
          <cell r="A2943" t="str">
            <v>281-4015-10</v>
          </cell>
        </row>
        <row r="2944">
          <cell r="A2944" t="str">
            <v>281-4020-10</v>
          </cell>
        </row>
        <row r="2945">
          <cell r="A2945" t="str">
            <v>281-4100-10</v>
          </cell>
        </row>
        <row r="2946">
          <cell r="A2946" t="str">
            <v>281-4200-10</v>
          </cell>
        </row>
        <row r="2947">
          <cell r="A2947" t="str">
            <v>281-4300-10</v>
          </cell>
        </row>
        <row r="2948">
          <cell r="A2948" t="str">
            <v>281-4310-10</v>
          </cell>
        </row>
        <row r="2949">
          <cell r="A2949" t="str">
            <v>281-4400-10</v>
          </cell>
        </row>
        <row r="2950">
          <cell r="A2950" t="str">
            <v>282-4000-10</v>
          </cell>
        </row>
        <row r="2951">
          <cell r="A2951" t="str">
            <v>282-4010-10</v>
          </cell>
        </row>
        <row r="2952">
          <cell r="A2952" t="str">
            <v>282-4015-10</v>
          </cell>
        </row>
        <row r="2953">
          <cell r="A2953" t="str">
            <v>282-4100-10</v>
          </cell>
        </row>
        <row r="2954">
          <cell r="A2954" t="str">
            <v>282-4200-10</v>
          </cell>
        </row>
        <row r="2955">
          <cell r="A2955" t="str">
            <v>282-4300-10</v>
          </cell>
        </row>
        <row r="2956">
          <cell r="A2956" t="str">
            <v>283-4000-10</v>
          </cell>
        </row>
        <row r="2957">
          <cell r="A2957" t="str">
            <v>284-4000-10</v>
          </cell>
        </row>
        <row r="2958">
          <cell r="A2958" t="str">
            <v>284-4010-10</v>
          </cell>
        </row>
        <row r="2959">
          <cell r="A2959" t="str">
            <v>284-4015-10</v>
          </cell>
        </row>
        <row r="2960">
          <cell r="A2960" t="str">
            <v>284-4100-10</v>
          </cell>
        </row>
        <row r="2961">
          <cell r="A2961" t="str">
            <v>284-4200-10</v>
          </cell>
        </row>
        <row r="2962">
          <cell r="A2962" t="str">
            <v>284-4300-10</v>
          </cell>
        </row>
        <row r="2963">
          <cell r="A2963" t="str">
            <v>284-4310-10</v>
          </cell>
        </row>
        <row r="2964">
          <cell r="A2964" t="str">
            <v>285-4000-10</v>
          </cell>
        </row>
        <row r="2965">
          <cell r="A2965" t="str">
            <v>285-4010-10</v>
          </cell>
        </row>
        <row r="2966">
          <cell r="A2966" t="str">
            <v>285-4015-10</v>
          </cell>
        </row>
        <row r="2967">
          <cell r="A2967" t="str">
            <v>285-4100-10</v>
          </cell>
        </row>
        <row r="2968">
          <cell r="A2968" t="str">
            <v>285-4200-10</v>
          </cell>
        </row>
        <row r="2969">
          <cell r="A2969" t="str">
            <v>285-4300-10</v>
          </cell>
        </row>
        <row r="2970">
          <cell r="A2970" t="str">
            <v>285-4310-10</v>
          </cell>
        </row>
        <row r="2971">
          <cell r="A2971" t="str">
            <v>286-4000-10</v>
          </cell>
        </row>
        <row r="2972">
          <cell r="A2972" t="str">
            <v>286-4010-10</v>
          </cell>
        </row>
        <row r="2973">
          <cell r="A2973" t="str">
            <v>286-4015-10</v>
          </cell>
        </row>
        <row r="2974">
          <cell r="A2974" t="str">
            <v>286-4100-10</v>
          </cell>
        </row>
        <row r="2975">
          <cell r="A2975" t="str">
            <v>286-4200-10</v>
          </cell>
        </row>
        <row r="2976">
          <cell r="A2976" t="str">
            <v>286-4300-10</v>
          </cell>
        </row>
        <row r="2977">
          <cell r="A2977" t="str">
            <v>286-4310-10</v>
          </cell>
        </row>
        <row r="2978">
          <cell r="A2978" t="str">
            <v>287-4000-10</v>
          </cell>
        </row>
        <row r="2979">
          <cell r="A2979" t="str">
            <v>287-4010-10</v>
          </cell>
        </row>
        <row r="2980">
          <cell r="A2980" t="str">
            <v>287-4015-10</v>
          </cell>
        </row>
        <row r="2981">
          <cell r="A2981" t="str">
            <v>287-4100-10</v>
          </cell>
        </row>
        <row r="2982">
          <cell r="A2982" t="str">
            <v>287-4200-10</v>
          </cell>
        </row>
        <row r="2983">
          <cell r="A2983" t="str">
            <v>287-4300-10</v>
          </cell>
        </row>
        <row r="2984">
          <cell r="A2984" t="str">
            <v>287-4310-10</v>
          </cell>
        </row>
        <row r="2985">
          <cell r="A2985" t="str">
            <v>288-4000-10</v>
          </cell>
        </row>
        <row r="2986">
          <cell r="A2986" t="str">
            <v>288-4010-10</v>
          </cell>
        </row>
        <row r="2987">
          <cell r="A2987" t="str">
            <v>288-4015-10</v>
          </cell>
        </row>
        <row r="2988">
          <cell r="A2988" t="str">
            <v>288-4100-10</v>
          </cell>
        </row>
        <row r="2989">
          <cell r="A2989" t="str">
            <v>288-4200-10</v>
          </cell>
        </row>
        <row r="2990">
          <cell r="A2990" t="str">
            <v>288-4300-10</v>
          </cell>
        </row>
        <row r="2991">
          <cell r="A2991" t="str">
            <v>288-4310-10</v>
          </cell>
        </row>
        <row r="2992">
          <cell r="A2992" t="str">
            <v>289-4000-10</v>
          </cell>
        </row>
        <row r="2993">
          <cell r="A2993" t="str">
            <v>289-4010-10</v>
          </cell>
        </row>
        <row r="2994">
          <cell r="A2994" t="str">
            <v>289-4015-10</v>
          </cell>
        </row>
        <row r="2995">
          <cell r="A2995" t="str">
            <v>289-4020-10</v>
          </cell>
        </row>
        <row r="2996">
          <cell r="A2996" t="str">
            <v>289-4100-10</v>
          </cell>
        </row>
        <row r="2997">
          <cell r="A2997" t="str">
            <v>289-4200-10</v>
          </cell>
        </row>
        <row r="2998">
          <cell r="A2998" t="str">
            <v>289-4300-10</v>
          </cell>
        </row>
        <row r="2999">
          <cell r="A2999" t="str">
            <v>289-4310-10</v>
          </cell>
        </row>
        <row r="3000">
          <cell r="A3000" t="str">
            <v>289-4400-10</v>
          </cell>
        </row>
        <row r="3001">
          <cell r="A3001" t="str">
            <v>290-4000-10</v>
          </cell>
        </row>
        <row r="3002">
          <cell r="A3002" t="str">
            <v>290-4010-10</v>
          </cell>
        </row>
        <row r="3003">
          <cell r="A3003" t="str">
            <v>290-4015-10</v>
          </cell>
        </row>
        <row r="3004">
          <cell r="A3004" t="str">
            <v>290-4100-10</v>
          </cell>
        </row>
        <row r="3005">
          <cell r="A3005" t="str">
            <v>290-4200-10</v>
          </cell>
        </row>
        <row r="3006">
          <cell r="A3006" t="str">
            <v>290-4300-10</v>
          </cell>
        </row>
        <row r="3007">
          <cell r="A3007" t="str">
            <v>290-4310-10</v>
          </cell>
        </row>
        <row r="3008">
          <cell r="A3008" t="str">
            <v>291-4000-10</v>
          </cell>
        </row>
        <row r="3009">
          <cell r="A3009" t="str">
            <v>291-4010-10</v>
          </cell>
        </row>
        <row r="3010">
          <cell r="A3010" t="str">
            <v>291-4015-10</v>
          </cell>
        </row>
        <row r="3011">
          <cell r="A3011" t="str">
            <v>291-4100-10</v>
          </cell>
        </row>
        <row r="3012">
          <cell r="A3012" t="str">
            <v>291-4200-10</v>
          </cell>
        </row>
        <row r="3013">
          <cell r="A3013" t="str">
            <v>291-4300-10</v>
          </cell>
        </row>
        <row r="3014">
          <cell r="A3014" t="str">
            <v>291-4310-10</v>
          </cell>
        </row>
        <row r="3015">
          <cell r="A3015" t="str">
            <v>292-4000-10</v>
          </cell>
        </row>
        <row r="3016">
          <cell r="A3016" t="str">
            <v>292-4010-10</v>
          </cell>
        </row>
        <row r="3017">
          <cell r="A3017" t="str">
            <v>292-4015-10</v>
          </cell>
        </row>
        <row r="3018">
          <cell r="A3018" t="str">
            <v>292-4100-10</v>
          </cell>
        </row>
        <row r="3019">
          <cell r="A3019" t="str">
            <v>292-4200-10</v>
          </cell>
        </row>
        <row r="3020">
          <cell r="A3020" t="str">
            <v>292-4300-10</v>
          </cell>
        </row>
        <row r="3021">
          <cell r="A3021" t="str">
            <v>293-4000-10</v>
          </cell>
        </row>
        <row r="3022">
          <cell r="A3022" t="str">
            <v>293-4010-10</v>
          </cell>
        </row>
        <row r="3023">
          <cell r="A3023" t="str">
            <v>293-4015-10</v>
          </cell>
        </row>
        <row r="3024">
          <cell r="A3024" t="str">
            <v>293-4100-10</v>
          </cell>
        </row>
        <row r="3025">
          <cell r="A3025" t="str">
            <v>293-4200-10</v>
          </cell>
        </row>
        <row r="3026">
          <cell r="A3026" t="str">
            <v>293-4300-10</v>
          </cell>
        </row>
        <row r="3027">
          <cell r="A3027" t="str">
            <v>294-4000-10</v>
          </cell>
        </row>
        <row r="3028">
          <cell r="A3028" t="str">
            <v>294-4010-10</v>
          </cell>
        </row>
        <row r="3029">
          <cell r="A3029" t="str">
            <v>294-4015-10</v>
          </cell>
        </row>
        <row r="3030">
          <cell r="A3030" t="str">
            <v>294-4100-10</v>
          </cell>
        </row>
        <row r="3031">
          <cell r="A3031" t="str">
            <v>294-4200-10</v>
          </cell>
        </row>
        <row r="3032">
          <cell r="A3032" t="str">
            <v>294-4300-10</v>
          </cell>
        </row>
        <row r="3033">
          <cell r="A3033" t="str">
            <v>295-4000-10</v>
          </cell>
        </row>
        <row r="3034">
          <cell r="A3034" t="str">
            <v>295-4010-10</v>
          </cell>
        </row>
        <row r="3035">
          <cell r="A3035" t="str">
            <v>295-4015-10</v>
          </cell>
        </row>
        <row r="3036">
          <cell r="A3036" t="str">
            <v>295-4100-10</v>
          </cell>
        </row>
        <row r="3037">
          <cell r="A3037" t="str">
            <v>295-4200-10</v>
          </cell>
        </row>
        <row r="3038">
          <cell r="A3038" t="str">
            <v>295-4300-10</v>
          </cell>
        </row>
        <row r="3039">
          <cell r="A3039" t="str">
            <v>296-4000-10</v>
          </cell>
        </row>
        <row r="3040">
          <cell r="A3040" t="str">
            <v>296-4010-10</v>
          </cell>
        </row>
        <row r="3041">
          <cell r="A3041" t="str">
            <v>296-4015-10</v>
          </cell>
        </row>
        <row r="3042">
          <cell r="A3042" t="str">
            <v>296-4100-10</v>
          </cell>
        </row>
        <row r="3043">
          <cell r="A3043" t="str">
            <v>296-4200-10</v>
          </cell>
        </row>
        <row r="3044">
          <cell r="A3044" t="str">
            <v>296-4300-10</v>
          </cell>
        </row>
        <row r="3045">
          <cell r="A3045" t="str">
            <v>297-4000-10</v>
          </cell>
        </row>
        <row r="3046">
          <cell r="A3046" t="str">
            <v>297-4010-10</v>
          </cell>
        </row>
        <row r="3047">
          <cell r="A3047" t="str">
            <v>297-4015-10</v>
          </cell>
        </row>
        <row r="3048">
          <cell r="A3048" t="str">
            <v>297-4100-10</v>
          </cell>
        </row>
        <row r="3049">
          <cell r="A3049" t="str">
            <v>297-4200-10</v>
          </cell>
        </row>
        <row r="3050">
          <cell r="A3050" t="str">
            <v>297-4300-10</v>
          </cell>
        </row>
        <row r="3051">
          <cell r="A3051" t="str">
            <v>298-4000-10</v>
          </cell>
        </row>
        <row r="3052">
          <cell r="A3052" t="str">
            <v>298-4010-10</v>
          </cell>
        </row>
        <row r="3053">
          <cell r="A3053" t="str">
            <v>298-4015-10</v>
          </cell>
        </row>
        <row r="3054">
          <cell r="A3054" t="str">
            <v>298-4020-10</v>
          </cell>
        </row>
        <row r="3055">
          <cell r="A3055" t="str">
            <v>298-4100-10</v>
          </cell>
        </row>
        <row r="3056">
          <cell r="A3056" t="str">
            <v>298-4200-10</v>
          </cell>
        </row>
        <row r="3057">
          <cell r="A3057" t="str">
            <v>298-4300-10</v>
          </cell>
        </row>
        <row r="3058">
          <cell r="A3058" t="str">
            <v>298-4400-10</v>
          </cell>
        </row>
        <row r="3059">
          <cell r="A3059" t="str">
            <v>299-4000-10</v>
          </cell>
        </row>
        <row r="3060">
          <cell r="A3060" t="str">
            <v>299-4010-10</v>
          </cell>
        </row>
        <row r="3061">
          <cell r="A3061" t="str">
            <v>299-4015-10</v>
          </cell>
        </row>
        <row r="3062">
          <cell r="A3062" t="str">
            <v>299-4100-10</v>
          </cell>
        </row>
        <row r="3063">
          <cell r="A3063" t="str">
            <v>299-4200-10</v>
          </cell>
        </row>
        <row r="3064">
          <cell r="A3064" t="str">
            <v>299-4300-10</v>
          </cell>
        </row>
        <row r="3065">
          <cell r="A3065" t="str">
            <v>310-6110-10</v>
          </cell>
        </row>
        <row r="3066">
          <cell r="A3066" t="str">
            <v>310-6150-10</v>
          </cell>
        </row>
        <row r="3067">
          <cell r="A3067" t="str">
            <v>310-6640-10</v>
          </cell>
        </row>
        <row r="3068">
          <cell r="A3068" t="str">
            <v>320-6640-10</v>
          </cell>
        </row>
        <row r="3069">
          <cell r="A3069" t="str">
            <v>330-6110-10</v>
          </cell>
        </row>
        <row r="3070">
          <cell r="A3070" t="str">
            <v>330-6150-10</v>
          </cell>
        </row>
        <row r="3071">
          <cell r="A3071" t="str">
            <v>330-6640-10</v>
          </cell>
        </row>
        <row r="3072">
          <cell r="A3072" t="str">
            <v>390-4803-10</v>
          </cell>
        </row>
        <row r="3073">
          <cell r="A3073" t="str">
            <v>390-4813-10</v>
          </cell>
        </row>
        <row r="3074">
          <cell r="A3074" t="str">
            <v>390-6804-10</v>
          </cell>
        </row>
        <row r="3075">
          <cell r="A3075" t="str">
            <v>410-6110-10</v>
          </cell>
        </row>
        <row r="3076">
          <cell r="A3076" t="str">
            <v>410-6150-10</v>
          </cell>
        </row>
        <row r="3077">
          <cell r="A3077" t="str">
            <v>410-6780-10</v>
          </cell>
        </row>
        <row r="3078">
          <cell r="A3078" t="str">
            <v>420-6110-10</v>
          </cell>
        </row>
        <row r="3079">
          <cell r="A3079" t="str">
            <v>420-6150-10</v>
          </cell>
        </row>
        <row r="3080">
          <cell r="A3080" t="str">
            <v>420-6780-10</v>
          </cell>
        </row>
        <row r="3081">
          <cell r="A3081" t="str">
            <v>430-6090-10</v>
          </cell>
        </row>
        <row r="3082">
          <cell r="A3082" t="str">
            <v>430-6110-10</v>
          </cell>
        </row>
        <row r="3083">
          <cell r="A3083" t="str">
            <v>430-6150-10</v>
          </cell>
        </row>
        <row r="3084">
          <cell r="A3084" t="str">
            <v>440-6780-10</v>
          </cell>
        </row>
        <row r="3085">
          <cell r="A3085" t="str">
            <v>440-6785-10</v>
          </cell>
        </row>
        <row r="3086">
          <cell r="A3086" t="str">
            <v>450-6110-10</v>
          </cell>
        </row>
        <row r="3087">
          <cell r="A3087" t="str">
            <v>450-6150-10</v>
          </cell>
        </row>
        <row r="3088">
          <cell r="A3088" t="str">
            <v>450-6780-10</v>
          </cell>
        </row>
        <row r="3089">
          <cell r="A3089" t="str">
            <v>460-6110-10</v>
          </cell>
        </row>
        <row r="3090">
          <cell r="A3090" t="str">
            <v>460-6150-10</v>
          </cell>
        </row>
        <row r="3091">
          <cell r="A3091" t="str">
            <v>460-6640-10</v>
          </cell>
        </row>
        <row r="3092">
          <cell r="A3092" t="str">
            <v>460-6780-10</v>
          </cell>
        </row>
        <row r="3093">
          <cell r="A3093" t="str">
            <v>510-6235-10</v>
          </cell>
        </row>
        <row r="3094">
          <cell r="A3094" t="str">
            <v>520-6110-10</v>
          </cell>
        </row>
        <row r="3095">
          <cell r="A3095" t="str">
            <v>520-6150-10</v>
          </cell>
        </row>
        <row r="3096">
          <cell r="A3096" t="str">
            <v>520-6640-10</v>
          </cell>
        </row>
        <row r="3097">
          <cell r="A3097" t="str">
            <v>520-6735-10</v>
          </cell>
        </row>
        <row r="3098">
          <cell r="A3098" t="str">
            <v>520-6911-10</v>
          </cell>
        </row>
        <row r="3099">
          <cell r="A3099" t="str">
            <v>530-6110-10</v>
          </cell>
        </row>
        <row r="3100">
          <cell r="A3100" t="str">
            <v>530-6150-10</v>
          </cell>
        </row>
        <row r="3101">
          <cell r="A3101" t="str">
            <v>530-6640-10</v>
          </cell>
        </row>
        <row r="3102">
          <cell r="A3102" t="str">
            <v>610-6090-10</v>
          </cell>
        </row>
        <row r="3103">
          <cell r="A3103" t="str">
            <v>610-6100-10</v>
          </cell>
        </row>
        <row r="3104">
          <cell r="A3104" t="str">
            <v>610-6110-10</v>
          </cell>
        </row>
        <row r="3105">
          <cell r="A3105" t="str">
            <v>610-6150-10</v>
          </cell>
        </row>
        <row r="3106">
          <cell r="A3106" t="str">
            <v>610-6911-10</v>
          </cell>
        </row>
        <row r="3107">
          <cell r="A3107" t="str">
            <v>620-6090-10</v>
          </cell>
        </row>
        <row r="3108">
          <cell r="A3108" t="str">
            <v>620-6100-10</v>
          </cell>
        </row>
        <row r="3109">
          <cell r="A3109" t="str">
            <v>620-6110-10</v>
          </cell>
        </row>
        <row r="3110">
          <cell r="A3110" t="str">
            <v>620-6150-10</v>
          </cell>
        </row>
        <row r="3111">
          <cell r="A3111" t="str">
            <v>630-6090-10</v>
          </cell>
        </row>
        <row r="3112">
          <cell r="A3112" t="str">
            <v>630-6100-10</v>
          </cell>
        </row>
        <row r="3113">
          <cell r="A3113" t="str">
            <v>630-6110-10</v>
          </cell>
        </row>
        <row r="3114">
          <cell r="A3114" t="str">
            <v>630-6150-10</v>
          </cell>
        </row>
        <row r="3115">
          <cell r="A3115" t="str">
            <v>640-6090-10</v>
          </cell>
        </row>
        <row r="3116">
          <cell r="A3116" t="str">
            <v>640-6100-10</v>
          </cell>
        </row>
        <row r="3117">
          <cell r="A3117" t="str">
            <v>640-6110-10</v>
          </cell>
        </row>
        <row r="3118">
          <cell r="A3118" t="str">
            <v>640-6150-10</v>
          </cell>
        </row>
        <row r="3119">
          <cell r="A3119" t="str">
            <v>640-6640-10</v>
          </cell>
        </row>
        <row r="3120">
          <cell r="A3120" t="str">
            <v>650-4800-10</v>
          </cell>
        </row>
        <row r="3121">
          <cell r="A3121" t="str">
            <v>650-4810-10</v>
          </cell>
        </row>
        <row r="3122">
          <cell r="A3122" t="str">
            <v>650-6090-10</v>
          </cell>
        </row>
        <row r="3123">
          <cell r="A3123" t="str">
            <v>650-6100-10</v>
          </cell>
        </row>
        <row r="3124">
          <cell r="A3124" t="str">
            <v>650-6110-10</v>
          </cell>
        </row>
        <row r="3125">
          <cell r="A3125" t="str">
            <v>650-6150-10</v>
          </cell>
        </row>
        <row r="3126">
          <cell r="A3126" t="str">
            <v>650-6640-10</v>
          </cell>
        </row>
        <row r="3127">
          <cell r="A3127" t="str">
            <v>650-6911-10</v>
          </cell>
        </row>
        <row r="3128">
          <cell r="A3128" t="str">
            <v>660-4800-10</v>
          </cell>
        </row>
        <row r="3129">
          <cell r="A3129" t="str">
            <v>660-4810-10</v>
          </cell>
        </row>
        <row r="3130">
          <cell r="A3130" t="str">
            <v>660-4811-10</v>
          </cell>
        </row>
        <row r="3131">
          <cell r="A3131" t="str">
            <v>660-6090-10</v>
          </cell>
        </row>
        <row r="3132">
          <cell r="A3132" t="str">
            <v>660-6100-10</v>
          </cell>
        </row>
        <row r="3133">
          <cell r="A3133" t="str">
            <v>660-6110-10</v>
          </cell>
        </row>
        <row r="3134">
          <cell r="A3134" t="str">
            <v>660-6150-10</v>
          </cell>
        </row>
        <row r="3135">
          <cell r="A3135" t="str">
            <v>660-6640-10</v>
          </cell>
        </row>
        <row r="3136">
          <cell r="A3136" t="str">
            <v>660-6911-10</v>
          </cell>
        </row>
        <row r="3137">
          <cell r="A3137" t="str">
            <v>660-8145-10</v>
          </cell>
        </row>
        <row r="3138">
          <cell r="A3138" t="str">
            <v>690-6090-10</v>
          </cell>
        </row>
        <row r="3139">
          <cell r="A3139" t="str">
            <v>690-6100-10</v>
          </cell>
        </row>
        <row r="3140">
          <cell r="A3140" t="str">
            <v>690-6110-10</v>
          </cell>
        </row>
        <row r="3141">
          <cell r="A3141" t="str">
            <v>690-6150-10</v>
          </cell>
        </row>
        <row r="3142">
          <cell r="A3142" t="str">
            <v>690-6640-10</v>
          </cell>
        </row>
        <row r="3143">
          <cell r="A3143" t="str">
            <v>690-6911-10</v>
          </cell>
        </row>
        <row r="3144">
          <cell r="A3144" t="str">
            <v>690-8145-10</v>
          </cell>
        </row>
        <row r="3145">
          <cell r="A3145" t="str">
            <v>710-4800-10</v>
          </cell>
        </row>
        <row r="3146">
          <cell r="A3146" t="str">
            <v>710-4810-10</v>
          </cell>
        </row>
        <row r="3147">
          <cell r="A3147" t="str">
            <v>710-6090-10</v>
          </cell>
        </row>
        <row r="3148">
          <cell r="A3148" t="str">
            <v>710-6100-10</v>
          </cell>
        </row>
        <row r="3149">
          <cell r="A3149" t="str">
            <v>710-6110-10</v>
          </cell>
        </row>
        <row r="3150">
          <cell r="A3150" t="str">
            <v>710-6150-10</v>
          </cell>
        </row>
        <row r="3151">
          <cell r="A3151" t="str">
            <v>710-6640-10</v>
          </cell>
        </row>
        <row r="3152">
          <cell r="A3152" t="str">
            <v>710-6911-10</v>
          </cell>
        </row>
        <row r="3153">
          <cell r="A3153" t="str">
            <v>710-8145-10</v>
          </cell>
        </row>
        <row r="3154">
          <cell r="A3154" t="str">
            <v>720-4350-10</v>
          </cell>
        </row>
        <row r="3155">
          <cell r="A3155" t="str">
            <v>720-6090-10</v>
          </cell>
        </row>
        <row r="3156">
          <cell r="A3156" t="str">
            <v>720-6100-10</v>
          </cell>
        </row>
        <row r="3157">
          <cell r="A3157" t="str">
            <v>720-6110-10</v>
          </cell>
        </row>
        <row r="3158">
          <cell r="A3158" t="str">
            <v>720-6150-10</v>
          </cell>
        </row>
        <row r="3159">
          <cell r="A3159" t="str">
            <v>740-4800-10</v>
          </cell>
        </row>
        <row r="3160">
          <cell r="A3160" t="str">
            <v>740-4801-10</v>
          </cell>
        </row>
        <row r="3161">
          <cell r="A3161" t="str">
            <v>740-4810-10</v>
          </cell>
        </row>
        <row r="3162">
          <cell r="A3162" t="str">
            <v>740-4811-10</v>
          </cell>
        </row>
        <row r="3163">
          <cell r="A3163" t="str">
            <v>740-6090-10</v>
          </cell>
        </row>
        <row r="3164">
          <cell r="A3164" t="str">
            <v>740-6100-10</v>
          </cell>
        </row>
        <row r="3165">
          <cell r="A3165" t="str">
            <v>740-6110-10</v>
          </cell>
        </row>
        <row r="3166">
          <cell r="A3166" t="str">
            <v>740-6150-10</v>
          </cell>
        </row>
        <row r="3167">
          <cell r="A3167" t="str">
            <v>740-6461-10</v>
          </cell>
        </row>
        <row r="3168">
          <cell r="A3168" t="str">
            <v>740-6911-10</v>
          </cell>
        </row>
        <row r="3169">
          <cell r="A3169" t="str">
            <v>760-4800-10</v>
          </cell>
        </row>
        <row r="3170">
          <cell r="A3170" t="str">
            <v>760-4810-10</v>
          </cell>
        </row>
        <row r="3171">
          <cell r="A3171" t="str">
            <v>760-6090-10</v>
          </cell>
        </row>
        <row r="3172">
          <cell r="A3172" t="str">
            <v>760-6100-10</v>
          </cell>
        </row>
        <row r="3173">
          <cell r="A3173" t="str">
            <v>760-6110-10</v>
          </cell>
        </row>
        <row r="3174">
          <cell r="A3174" t="str">
            <v>760-6150-10</v>
          </cell>
        </row>
        <row r="3175">
          <cell r="A3175" t="str">
            <v>760-6911-10</v>
          </cell>
        </row>
        <row r="3176">
          <cell r="A3176" t="str">
            <v>760-8145-10</v>
          </cell>
        </row>
        <row r="3177">
          <cell r="A3177" t="str">
            <v>800-4800-10</v>
          </cell>
        </row>
        <row r="3178">
          <cell r="A3178" t="str">
            <v>800-4810-10</v>
          </cell>
        </row>
        <row r="3179">
          <cell r="A3179" t="str">
            <v>810-6110-10</v>
          </cell>
        </row>
        <row r="3180">
          <cell r="A3180" t="str">
            <v>810-6150-10</v>
          </cell>
        </row>
        <row r="3181">
          <cell r="A3181" t="str">
            <v>810-6640-10</v>
          </cell>
        </row>
        <row r="3182">
          <cell r="A3182" t="str">
            <v>810-6911-10</v>
          </cell>
        </row>
        <row r="3183">
          <cell r="A3183" t="str">
            <v>810-8145-10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2"/>
      <sheetName val="FA Continuity 2013"/>
      <sheetName val="FA Continuity 2014"/>
      <sheetName val="FA Continuity 2015"/>
      <sheetName val="FA Continuity 2016"/>
      <sheetName val="FA Continuity 2017"/>
      <sheetName val="FA Continuity 2018"/>
      <sheetName val="FA Continuity 2019"/>
      <sheetName val="Trial Balance"/>
      <sheetName val="Balance Sheet"/>
      <sheetName val="Income Statement"/>
      <sheetName val="Tax rates"/>
      <sheetName val="CCA Continuity 2014"/>
      <sheetName val="CCA Continuity 2015"/>
      <sheetName val="CCA Continuity 2016"/>
      <sheetName val="CCA Continuity 2017"/>
      <sheetName val="CCA Continuity 2018"/>
      <sheetName val="CCA Continuity 2019"/>
      <sheetName val="Reserves Continuity"/>
      <sheetName val="Corporation Loss Continuity"/>
      <sheetName val="Tax Adjustments 2014-2019"/>
      <sheetName val="Rev Deficiency 2015-2019 "/>
      <sheetName val="Capital Tax &amp; Expense Schedules"/>
      <sheetName val="Return on Capital"/>
      <sheetName val="Debt &amp; Capital Structure"/>
      <sheetName val="Revenue Requirement"/>
      <sheetName val="Data for Model ==&gt;"/>
      <sheetName val="TB"/>
      <sheetName val="Fixed Assets"/>
      <sheetName val="Funding"/>
      <sheetName val="Tax Adjust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E7">
            <v>2422564.4616289684</v>
          </cell>
        </row>
      </sheetData>
      <sheetData sheetId="23" refreshError="1"/>
      <sheetData sheetId="24">
        <row r="8">
          <cell r="W8">
            <v>0.56000000000000005</v>
          </cell>
        </row>
      </sheetData>
      <sheetData sheetId="25">
        <row r="7">
          <cell r="C7" t="str">
            <v>Debenture</v>
          </cell>
        </row>
      </sheetData>
      <sheetData sheetId="26">
        <row r="58">
          <cell r="D58">
            <v>22294299.105568457</v>
          </cell>
        </row>
      </sheetData>
      <sheetData sheetId="27" refreshError="1"/>
      <sheetData sheetId="28" refreshError="1"/>
      <sheetData sheetId="29">
        <row r="2">
          <cell r="A2" t="str">
            <v>Fixed Asset Continuity Schedule - MIFRS</v>
          </cell>
        </row>
        <row r="3">
          <cell r="A3" t="str">
            <v>Appendix 2-BA</v>
          </cell>
          <cell r="F3" t="str">
            <v>2012</v>
          </cell>
          <cell r="U3">
            <v>2013</v>
          </cell>
          <cell r="Z3">
            <v>2014</v>
          </cell>
          <cell r="AE3">
            <v>2015</v>
          </cell>
          <cell r="AJ3">
            <v>2016</v>
          </cell>
          <cell r="AO3">
            <v>2017</v>
          </cell>
          <cell r="AT3">
            <v>2018</v>
          </cell>
          <cell r="AY3">
            <v>2019</v>
          </cell>
          <cell r="BD3">
            <v>2020</v>
          </cell>
        </row>
        <row r="5">
          <cell r="F5" t="str">
            <v>Cost</v>
          </cell>
          <cell r="P5" t="str">
            <v>Accumulated Depreciation</v>
          </cell>
          <cell r="S5" t="str">
            <v>2012</v>
          </cell>
          <cell r="U5" t="str">
            <v>Cost</v>
          </cell>
          <cell r="W5" t="str">
            <v>Acc. Depreciation</v>
          </cell>
          <cell r="Z5" t="str">
            <v>Cost</v>
          </cell>
          <cell r="AB5" t="str">
            <v>Acc. Depreciation</v>
          </cell>
          <cell r="AE5" t="str">
            <v>Cost</v>
          </cell>
          <cell r="AG5" t="str">
            <v>Acc. Depreciation</v>
          </cell>
          <cell r="AJ5" t="str">
            <v>Cost</v>
          </cell>
          <cell r="AL5" t="str">
            <v>Acc. Depreciation</v>
          </cell>
          <cell r="AO5" t="str">
            <v>Cost</v>
          </cell>
          <cell r="AQ5" t="str">
            <v>Acc. Depreciation</v>
          </cell>
          <cell r="AT5" t="str">
            <v>Cost</v>
          </cell>
          <cell r="AV5" t="str">
            <v>Acc. Depreciation</v>
          </cell>
          <cell r="AY5" t="str">
            <v>Cost</v>
          </cell>
          <cell r="BA5" t="str">
            <v>Acc. Depreciation</v>
          </cell>
          <cell r="BD5" t="str">
            <v>Cost</v>
          </cell>
          <cell r="BF5" t="str">
            <v>Acc. Depreciation</v>
          </cell>
        </row>
        <row r="6">
          <cell r="A6" t="str">
            <v>USA</v>
          </cell>
          <cell r="B6" t="str">
            <v>CCA Class</v>
          </cell>
          <cell r="C6" t="str">
            <v>Life (Yrs)</v>
          </cell>
          <cell r="D6" t="str">
            <v>Description</v>
          </cell>
          <cell r="F6" t="str">
            <v>Opening Balance</v>
          </cell>
          <cell r="G6" t="str">
            <v>MIFRS Adj's</v>
          </cell>
          <cell r="H6" t="str">
            <v>Revised Opening Balance</v>
          </cell>
          <cell r="I6" t="str">
            <v>Additions</v>
          </cell>
          <cell r="J6" t="str">
            <v>Disposals</v>
          </cell>
          <cell r="K6" t="str">
            <v>Closing Balance</v>
          </cell>
          <cell r="M6" t="str">
            <v>Opening Balance</v>
          </cell>
          <cell r="N6" t="str">
            <v>MIFRS Adj's</v>
          </cell>
          <cell r="O6" t="str">
            <v>Revised Opening Balance</v>
          </cell>
          <cell r="P6" t="str">
            <v>Additions</v>
          </cell>
          <cell r="Q6" t="str">
            <v>Disposals</v>
          </cell>
          <cell r="R6" t="str">
            <v>Closing Balance</v>
          </cell>
          <cell r="S6" t="str">
            <v>Net Book Value</v>
          </cell>
          <cell r="U6" t="str">
            <v>Additions</v>
          </cell>
          <cell r="V6" t="str">
            <v>Disposals</v>
          </cell>
          <cell r="W6" t="str">
            <v>Additions</v>
          </cell>
          <cell r="X6" t="str">
            <v>Disposals</v>
          </cell>
          <cell r="Z6" t="str">
            <v>Additions</v>
          </cell>
          <cell r="AA6" t="str">
            <v>Disposals</v>
          </cell>
          <cell r="AB6" t="str">
            <v>Additions</v>
          </cell>
          <cell r="AC6" t="str">
            <v>Disposals</v>
          </cell>
          <cell r="AE6" t="str">
            <v>Additions</v>
          </cell>
          <cell r="AF6" t="str">
            <v>Disposals</v>
          </cell>
          <cell r="AG6" t="str">
            <v>Additions</v>
          </cell>
          <cell r="AH6" t="str">
            <v>Disposals</v>
          </cell>
          <cell r="AJ6" t="str">
            <v>Additions</v>
          </cell>
          <cell r="AK6" t="str">
            <v>Disposals</v>
          </cell>
          <cell r="AL6" t="str">
            <v>Additions</v>
          </cell>
          <cell r="AM6" t="str">
            <v>Disposals</v>
          </cell>
          <cell r="AO6" t="str">
            <v>Additions</v>
          </cell>
          <cell r="AP6" t="str">
            <v>Disposals</v>
          </cell>
          <cell r="AQ6" t="str">
            <v>Additions</v>
          </cell>
          <cell r="AR6" t="str">
            <v>Disposals</v>
          </cell>
          <cell r="AT6" t="str">
            <v>Additions</v>
          </cell>
          <cell r="AU6" t="str">
            <v>Disposals</v>
          </cell>
          <cell r="AV6" t="str">
            <v>Additions</v>
          </cell>
          <cell r="AW6" t="str">
            <v>Disposals</v>
          </cell>
          <cell r="AY6" t="str">
            <v>Additions</v>
          </cell>
          <cell r="AZ6" t="str">
            <v>Disposals</v>
          </cell>
          <cell r="BA6" t="str">
            <v>Additions</v>
          </cell>
          <cell r="BB6" t="str">
            <v>Disposals</v>
          </cell>
          <cell r="BD6" t="str">
            <v>Additions</v>
          </cell>
          <cell r="BE6" t="str">
            <v>Disposals</v>
          </cell>
          <cell r="BF6" t="str">
            <v>Additions</v>
          </cell>
          <cell r="BG6" t="str">
            <v>Disposals</v>
          </cell>
        </row>
        <row r="7">
          <cell r="A7">
            <v>1611</v>
          </cell>
          <cell r="B7">
            <v>12</v>
          </cell>
          <cell r="C7">
            <v>3</v>
          </cell>
          <cell r="D7" t="str">
            <v>Computer Software (FormallyAccount 1925)</v>
          </cell>
          <cell r="F7">
            <v>631721.64</v>
          </cell>
          <cell r="G7">
            <v>83968.189999999944</v>
          </cell>
          <cell r="H7">
            <v>715689.83</v>
          </cell>
          <cell r="I7">
            <v>459114.56000000006</v>
          </cell>
          <cell r="J7">
            <v>0</v>
          </cell>
          <cell r="K7">
            <v>1174804.3900000001</v>
          </cell>
          <cell r="M7">
            <v>-334758.21000000002</v>
          </cell>
          <cell r="N7">
            <v>-31121.070000000007</v>
          </cell>
          <cell r="O7">
            <v>-365879.28</v>
          </cell>
          <cell r="P7">
            <v>-206524.86</v>
          </cell>
          <cell r="Q7">
            <v>0</v>
          </cell>
          <cell r="R7">
            <v>-572404.14</v>
          </cell>
          <cell r="S7">
            <v>602400.25000000012</v>
          </cell>
          <cell r="U7">
            <v>377372</v>
          </cell>
          <cell r="V7">
            <v>0</v>
          </cell>
          <cell r="W7">
            <v>-366622</v>
          </cell>
          <cell r="X7">
            <v>0</v>
          </cell>
          <cell r="Z7">
            <v>83000.921413361953</v>
          </cell>
          <cell r="AA7">
            <v>0</v>
          </cell>
          <cell r="AB7">
            <v>-371456</v>
          </cell>
          <cell r="AC7">
            <v>0</v>
          </cell>
          <cell r="AE7">
            <v>739564.86483599129</v>
          </cell>
          <cell r="AF7">
            <v>-974.52222441998674</v>
          </cell>
          <cell r="AG7">
            <v>-433162.07080599858</v>
          </cell>
          <cell r="AH7">
            <v>487.26111220999337</v>
          </cell>
          <cell r="AJ7">
            <v>445025.94593439653</v>
          </cell>
          <cell r="AK7">
            <v>0</v>
          </cell>
          <cell r="AL7">
            <v>-502319.30260106316</v>
          </cell>
          <cell r="AM7">
            <v>0</v>
          </cell>
          <cell r="AO7">
            <v>135847.297253987</v>
          </cell>
          <cell r="AP7">
            <v>-812.10185368332236</v>
          </cell>
          <cell r="AQ7">
            <v>-476504.81979912706</v>
          </cell>
          <cell r="AR7">
            <v>406.05092684166118</v>
          </cell>
          <cell r="AT7">
            <v>242233.3783523922</v>
          </cell>
          <cell r="AU7">
            <v>-812.10185368332236</v>
          </cell>
          <cell r="AV7">
            <v>-357257.45492752508</v>
          </cell>
          <cell r="AW7">
            <v>406.05092684166118</v>
          </cell>
          <cell r="AY7">
            <v>194233.3783523922</v>
          </cell>
          <cell r="AZ7">
            <v>-812.10185368332236</v>
          </cell>
          <cell r="BA7">
            <v>-232570.11258325784</v>
          </cell>
          <cell r="BB7">
            <v>406.05092684166118</v>
          </cell>
          <cell r="BD7">
            <v>194233.3783523922</v>
          </cell>
          <cell r="BE7">
            <v>-812.10185368332236</v>
          </cell>
          <cell r="BF7">
            <v>-232570.11258325784</v>
          </cell>
          <cell r="BG7">
            <v>406.05092684166118</v>
          </cell>
        </row>
        <row r="8">
          <cell r="A8">
            <v>1612</v>
          </cell>
          <cell r="B8" t="str">
            <v>CEC</v>
          </cell>
          <cell r="C8">
            <v>0</v>
          </cell>
          <cell r="D8" t="str">
            <v>Land Rights (Formally known as Account 1906)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</row>
        <row r="9">
          <cell r="A9">
            <v>1805</v>
          </cell>
          <cell r="B9" t="str">
            <v>N/A</v>
          </cell>
          <cell r="C9">
            <v>0</v>
          </cell>
          <cell r="D9" t="str">
            <v>Land</v>
          </cell>
          <cell r="F9">
            <v>293875.46999999997</v>
          </cell>
          <cell r="G9">
            <v>0</v>
          </cell>
          <cell r="H9">
            <v>293875.46999999997</v>
          </cell>
          <cell r="I9">
            <v>0</v>
          </cell>
          <cell r="J9">
            <v>0</v>
          </cell>
          <cell r="K9">
            <v>293875.46999999997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293875.46999999997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T9">
            <v>158723</v>
          </cell>
          <cell r="AU9">
            <v>0</v>
          </cell>
          <cell r="AV9">
            <v>0</v>
          </cell>
          <cell r="AW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</row>
        <row r="10">
          <cell r="A10">
            <v>1808</v>
          </cell>
          <cell r="B10">
            <v>47</v>
          </cell>
          <cell r="C10">
            <v>62</v>
          </cell>
          <cell r="D10" t="str">
            <v>Buildings</v>
          </cell>
          <cell r="F10">
            <v>570962.63</v>
          </cell>
          <cell r="G10">
            <v>138449.84</v>
          </cell>
          <cell r="H10">
            <v>709412.47</v>
          </cell>
          <cell r="I10">
            <v>0</v>
          </cell>
          <cell r="J10">
            <v>0</v>
          </cell>
          <cell r="K10">
            <v>709412.47</v>
          </cell>
          <cell r="M10">
            <v>-317006.70999999996</v>
          </cell>
          <cell r="N10">
            <v>-42631.53</v>
          </cell>
          <cell r="O10">
            <v>-359638.24</v>
          </cell>
          <cell r="P10">
            <v>-14235.789999999988</v>
          </cell>
          <cell r="Q10">
            <v>0</v>
          </cell>
          <cell r="R10">
            <v>-373874.02999999997</v>
          </cell>
          <cell r="S10">
            <v>335538.44</v>
          </cell>
          <cell r="U10">
            <v>0</v>
          </cell>
          <cell r="V10">
            <v>0</v>
          </cell>
          <cell r="W10">
            <v>-14197</v>
          </cell>
          <cell r="X10">
            <v>0</v>
          </cell>
          <cell r="Z10">
            <v>47648</v>
          </cell>
          <cell r="AA10">
            <v>0</v>
          </cell>
          <cell r="AB10">
            <v>-14581.138064516133</v>
          </cell>
          <cell r="AC10">
            <v>0</v>
          </cell>
          <cell r="AE10">
            <v>0</v>
          </cell>
          <cell r="AF10">
            <v>0</v>
          </cell>
          <cell r="AG10">
            <v>-14196.880000000005</v>
          </cell>
          <cell r="AH10">
            <v>0</v>
          </cell>
          <cell r="AJ10">
            <v>0</v>
          </cell>
          <cell r="AK10">
            <v>0</v>
          </cell>
          <cell r="AL10">
            <v>-11932.640000000003</v>
          </cell>
          <cell r="AM10">
            <v>0</v>
          </cell>
          <cell r="AO10">
            <v>0</v>
          </cell>
          <cell r="AP10">
            <v>0</v>
          </cell>
          <cell r="AQ10">
            <v>-11932.640000000003</v>
          </cell>
          <cell r="AR10">
            <v>0</v>
          </cell>
          <cell r="AT10">
            <v>1750000</v>
          </cell>
          <cell r="AU10">
            <v>0</v>
          </cell>
          <cell r="AV10">
            <v>-26045.543225806454</v>
          </cell>
          <cell r="AW10">
            <v>0</v>
          </cell>
          <cell r="AY10">
            <v>0</v>
          </cell>
          <cell r="AZ10">
            <v>0</v>
          </cell>
          <cell r="BA10">
            <v>-40158.446451612908</v>
          </cell>
          <cell r="BB10">
            <v>0</v>
          </cell>
          <cell r="BD10">
            <v>0</v>
          </cell>
          <cell r="BE10">
            <v>0</v>
          </cell>
          <cell r="BF10">
            <v>-40158.446451612908</v>
          </cell>
          <cell r="BG10">
            <v>0</v>
          </cell>
        </row>
        <row r="11">
          <cell r="A11">
            <v>1810</v>
          </cell>
          <cell r="B11">
            <v>13</v>
          </cell>
          <cell r="C11">
            <v>0</v>
          </cell>
          <cell r="D11" t="str">
            <v>Leasehold Improvements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A12">
            <v>1815</v>
          </cell>
          <cell r="B12">
            <v>47</v>
          </cell>
          <cell r="C12">
            <v>0</v>
          </cell>
          <cell r="D12" t="str">
            <v>Transformer Station Equipment &gt;50 kV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</row>
        <row r="13">
          <cell r="A13">
            <v>1820</v>
          </cell>
          <cell r="B13">
            <v>47</v>
          </cell>
          <cell r="C13">
            <v>45</v>
          </cell>
          <cell r="D13" t="str">
            <v>Distribution Station Equipment &lt;50 kV</v>
          </cell>
          <cell r="F13">
            <v>14592961.20376</v>
          </cell>
          <cell r="G13">
            <v>1058005.4220492821</v>
          </cell>
          <cell r="H13">
            <v>15650966.625809282</v>
          </cell>
          <cell r="I13">
            <v>4461904.8579507172</v>
          </cell>
          <cell r="J13">
            <v>-940990.08</v>
          </cell>
          <cell r="K13">
            <v>19171881.403760001</v>
          </cell>
          <cell r="M13">
            <v>-7892053.7500000009</v>
          </cell>
          <cell r="N13">
            <v>-43885.280000001403</v>
          </cell>
          <cell r="O13">
            <v>-7935939.0300000021</v>
          </cell>
          <cell r="P13">
            <v>-304485.77999999915</v>
          </cell>
          <cell r="Q13">
            <v>716211.10000000009</v>
          </cell>
          <cell r="R13">
            <v>-7524213.7100000009</v>
          </cell>
          <cell r="S13">
            <v>11647667.69376</v>
          </cell>
          <cell r="U13">
            <v>3998</v>
          </cell>
          <cell r="V13">
            <v>-200000</v>
          </cell>
          <cell r="W13">
            <v>-322548</v>
          </cell>
          <cell r="X13">
            <v>186014.55990450463</v>
          </cell>
          <cell r="Z13">
            <v>1758038.0004136378</v>
          </cell>
          <cell r="AA13">
            <v>-511147</v>
          </cell>
          <cell r="AB13">
            <v>-93542</v>
          </cell>
          <cell r="AC13">
            <v>509796</v>
          </cell>
          <cell r="AE13">
            <v>1127523.1600000001</v>
          </cell>
          <cell r="AF13">
            <v>-79664.686089949697</v>
          </cell>
          <cell r="AG13">
            <v>-448511.68292401871</v>
          </cell>
          <cell r="AH13">
            <v>79004.291142112692</v>
          </cell>
          <cell r="AJ13">
            <v>1759912.3710471662</v>
          </cell>
          <cell r="AK13">
            <v>-184741.06534642764</v>
          </cell>
          <cell r="AL13">
            <v>-484170.3629240187</v>
          </cell>
          <cell r="AM13">
            <v>184080.67039859062</v>
          </cell>
          <cell r="AO13">
            <v>512047.42430955102</v>
          </cell>
          <cell r="AP13">
            <v>-131249.80254659776</v>
          </cell>
          <cell r="AQ13">
            <v>-510929.2329240187</v>
          </cell>
          <cell r="AR13">
            <v>130216.1121075765</v>
          </cell>
          <cell r="AT13">
            <v>3559632.1900000004</v>
          </cell>
          <cell r="AU13">
            <v>-130843.59166423991</v>
          </cell>
          <cell r="AV13">
            <v>-561842.46070179646</v>
          </cell>
          <cell r="AW13">
            <v>130183.19671640292</v>
          </cell>
          <cell r="AY13">
            <v>4753283.7346824203</v>
          </cell>
          <cell r="AZ13">
            <v>-299093.83992380596</v>
          </cell>
          <cell r="BA13">
            <v>-661931.91024067416</v>
          </cell>
          <cell r="BB13">
            <v>265672.50677257247</v>
          </cell>
          <cell r="BD13">
            <v>4753283.7346824203</v>
          </cell>
          <cell r="BE13">
            <v>-299093.83992380596</v>
          </cell>
          <cell r="BF13">
            <v>-661931.91024067416</v>
          </cell>
          <cell r="BG13">
            <v>265672.50677257247</v>
          </cell>
        </row>
        <row r="14">
          <cell r="A14">
            <v>1825</v>
          </cell>
          <cell r="B14">
            <v>47</v>
          </cell>
          <cell r="C14">
            <v>0</v>
          </cell>
          <cell r="D14" t="str">
            <v>Storage Battery Equipment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A15">
            <v>1830</v>
          </cell>
          <cell r="B15">
            <v>47</v>
          </cell>
          <cell r="C15">
            <v>45</v>
          </cell>
          <cell r="D15" t="str">
            <v>Poles, Towers &amp; Fixtures</v>
          </cell>
          <cell r="F15">
            <v>0</v>
          </cell>
          <cell r="G15">
            <v>29012569.321147859</v>
          </cell>
          <cell r="H15">
            <v>29012569.321147859</v>
          </cell>
          <cell r="I15">
            <v>1593280.5388521391</v>
          </cell>
          <cell r="J15">
            <v>0</v>
          </cell>
          <cell r="K15">
            <v>30605849.859999999</v>
          </cell>
          <cell r="M15">
            <v>0</v>
          </cell>
          <cell r="N15">
            <v>-13619314.630000001</v>
          </cell>
          <cell r="O15">
            <v>-13619314.630000001</v>
          </cell>
          <cell r="P15">
            <v>-404082.4099999888</v>
          </cell>
          <cell r="Q15">
            <v>0</v>
          </cell>
          <cell r="R15">
            <v>-14023397.03999999</v>
          </cell>
          <cell r="S15">
            <v>16582452.82000001</v>
          </cell>
          <cell r="U15">
            <v>4590574</v>
          </cell>
          <cell r="V15">
            <v>-750000</v>
          </cell>
          <cell r="W15">
            <v>-481215</v>
          </cell>
          <cell r="X15">
            <v>697554.59964189236</v>
          </cell>
          <cell r="Z15">
            <v>3370745.0048773829</v>
          </cell>
          <cell r="AA15">
            <v>-750583</v>
          </cell>
          <cell r="AB15">
            <v>-699349</v>
          </cell>
          <cell r="AC15">
            <v>742658</v>
          </cell>
          <cell r="AE15">
            <v>6350261.5300000003</v>
          </cell>
          <cell r="AF15">
            <v>-1278748.6550200628</v>
          </cell>
          <cell r="AG15">
            <v>-654584.1164444444</v>
          </cell>
          <cell r="AH15">
            <v>1126765.3923342486</v>
          </cell>
          <cell r="AJ15">
            <v>2833573.15</v>
          </cell>
          <cell r="AK15">
            <v>-834719.0783120346</v>
          </cell>
          <cell r="AL15">
            <v>-747339.03644444444</v>
          </cell>
          <cell r="AM15">
            <v>743138.05618807278</v>
          </cell>
          <cell r="AO15">
            <v>4941932.3099999996</v>
          </cell>
          <cell r="AP15">
            <v>-382025.39044257882</v>
          </cell>
          <cell r="AQ15">
            <v>-829071.91644444445</v>
          </cell>
          <cell r="AR15">
            <v>332720.78272219194</v>
          </cell>
          <cell r="AT15">
            <v>3099063.4219406513</v>
          </cell>
          <cell r="AU15">
            <v>-760110.58352167322</v>
          </cell>
          <cell r="AV15">
            <v>-887383.80644444446</v>
          </cell>
          <cell r="AW15">
            <v>608886.96270398714</v>
          </cell>
          <cell r="AY15">
            <v>2846612.6663039145</v>
          </cell>
          <cell r="AZ15">
            <v>-604237.64287768945</v>
          </cell>
          <cell r="BA15">
            <v>-946437.89644444443</v>
          </cell>
          <cell r="BB15">
            <v>471045.67915890779</v>
          </cell>
          <cell r="BD15">
            <v>2846612.6663039145</v>
          </cell>
          <cell r="BE15">
            <v>-604237.64287768945</v>
          </cell>
          <cell r="BF15">
            <v>-968437.89644444443</v>
          </cell>
          <cell r="BG15">
            <v>471045.67915890779</v>
          </cell>
        </row>
        <row r="16">
          <cell r="A16">
            <v>1835</v>
          </cell>
          <cell r="B16">
            <v>47</v>
          </cell>
          <cell r="C16">
            <v>55</v>
          </cell>
          <cell r="D16" t="str">
            <v>Overhead Conductors &amp; Devices</v>
          </cell>
          <cell r="F16">
            <v>53265973.462690003</v>
          </cell>
          <cell r="G16">
            <v>-35384274.331671782</v>
          </cell>
          <cell r="H16">
            <v>17881699.131018221</v>
          </cell>
          <cell r="I16">
            <v>806544.53167178098</v>
          </cell>
          <cell r="J16">
            <v>0</v>
          </cell>
          <cell r="K16">
            <v>18688243.662690002</v>
          </cell>
          <cell r="M16">
            <v>-26796372.359999996</v>
          </cell>
          <cell r="N16">
            <v>17698650.59</v>
          </cell>
          <cell r="O16">
            <v>-9097721.7699999958</v>
          </cell>
          <cell r="P16">
            <v>-210506.64000000269</v>
          </cell>
          <cell r="Q16">
            <v>0</v>
          </cell>
          <cell r="R16">
            <v>-9308228.4099999983</v>
          </cell>
          <cell r="S16">
            <v>9380015.2526900042</v>
          </cell>
          <cell r="U16">
            <v>1587521</v>
          </cell>
          <cell r="V16">
            <v>-956064</v>
          </cell>
          <cell r="W16">
            <v>-268031</v>
          </cell>
          <cell r="X16">
            <v>889209.12100270146</v>
          </cell>
          <cell r="Z16">
            <v>1793380.9997939528</v>
          </cell>
          <cell r="AA16">
            <v>-940102</v>
          </cell>
          <cell r="AB16">
            <v>-313560</v>
          </cell>
          <cell r="AC16">
            <v>940102</v>
          </cell>
          <cell r="AE16">
            <v>3156836.1925893757</v>
          </cell>
          <cell r="AF16">
            <v>-623025.71832808363</v>
          </cell>
          <cell r="AG16">
            <v>-370083.64146437426</v>
          </cell>
          <cell r="AH16">
            <v>542534.96056285105</v>
          </cell>
          <cell r="AJ16">
            <v>1584612.84205489</v>
          </cell>
          <cell r="AK16">
            <v>-420165.84420989058</v>
          </cell>
          <cell r="AL16">
            <v>-418770.48522812867</v>
          </cell>
          <cell r="AM16">
            <v>375102.7572302706</v>
          </cell>
          <cell r="AO16">
            <v>620888.87000000011</v>
          </cell>
          <cell r="AP16">
            <v>-206909.92142584111</v>
          </cell>
          <cell r="AQ16">
            <v>-442044.3611041886</v>
          </cell>
          <cell r="AR16">
            <v>183472.63073205628</v>
          </cell>
          <cell r="AT16">
            <v>2553547.6400000006</v>
          </cell>
          <cell r="AU16">
            <v>-405108.05252826499</v>
          </cell>
          <cell r="AV16">
            <v>-473902.35443752189</v>
          </cell>
          <cell r="AW16">
            <v>325010.08501994697</v>
          </cell>
          <cell r="AY16">
            <v>7077691.3652326297</v>
          </cell>
          <cell r="AZ16">
            <v>-323125.93833352078</v>
          </cell>
          <cell r="BA16">
            <v>-578038.86655105266</v>
          </cell>
          <cell r="BB16">
            <v>254678.07911461746</v>
          </cell>
          <cell r="BD16">
            <v>7077691.3652326297</v>
          </cell>
          <cell r="BE16">
            <v>-323125.93833352078</v>
          </cell>
          <cell r="BF16">
            <v>-578038.86655105266</v>
          </cell>
          <cell r="BG16">
            <v>254678.07911461746</v>
          </cell>
        </row>
        <row r="17">
          <cell r="A17">
            <v>1840</v>
          </cell>
          <cell r="B17">
            <v>47</v>
          </cell>
          <cell r="C17">
            <v>0</v>
          </cell>
          <cell r="D17" t="str">
            <v>Underground Conduit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</row>
        <row r="18">
          <cell r="A18">
            <v>1845</v>
          </cell>
          <cell r="B18">
            <v>47</v>
          </cell>
          <cell r="C18">
            <v>38</v>
          </cell>
          <cell r="D18" t="str">
            <v>Underground Conductors &amp; Devices</v>
          </cell>
          <cell r="F18">
            <v>67258442.60097</v>
          </cell>
          <cell r="G18">
            <v>-29198053.989924699</v>
          </cell>
          <cell r="H18">
            <v>38060388.611045301</v>
          </cell>
          <cell r="I18">
            <v>878002.60916600935</v>
          </cell>
          <cell r="J18">
            <v>0</v>
          </cell>
          <cell r="K18">
            <v>38938391.220211312</v>
          </cell>
          <cell r="M18">
            <v>-30496155.710000001</v>
          </cell>
          <cell r="N18">
            <v>14012503.160000095</v>
          </cell>
          <cell r="O18">
            <v>-16483652.549999906</v>
          </cell>
          <cell r="P18">
            <v>-674672.54000009492</v>
          </cell>
          <cell r="Q18">
            <v>0</v>
          </cell>
          <cell r="R18">
            <v>-17158325.09</v>
          </cell>
          <cell r="S18">
            <v>21780066.130211312</v>
          </cell>
          <cell r="U18">
            <v>2500792</v>
          </cell>
          <cell r="V18">
            <v>-350000</v>
          </cell>
          <cell r="W18">
            <v>-803428</v>
          </cell>
          <cell r="X18">
            <v>325525.47983288311</v>
          </cell>
          <cell r="Z18">
            <v>2239875.7599999993</v>
          </cell>
          <cell r="AA18">
            <v>-745884</v>
          </cell>
          <cell r="AB18">
            <v>-1056879</v>
          </cell>
          <cell r="AC18">
            <v>695501</v>
          </cell>
          <cell r="AE18">
            <v>3484015.2728976398</v>
          </cell>
          <cell r="AF18">
            <v>-667534.21945929038</v>
          </cell>
          <cell r="AG18">
            <v>-836426.79356402729</v>
          </cell>
          <cell r="AH18">
            <v>576960.64134478616</v>
          </cell>
          <cell r="AJ18">
            <v>2652223.06</v>
          </cell>
          <cell r="AK18">
            <v>-539060.64048988989</v>
          </cell>
          <cell r="AL18">
            <v>-906070.93356402707</v>
          </cell>
          <cell r="AM18">
            <v>474723.63188564783</v>
          </cell>
          <cell r="AO18">
            <v>243550.60000000009</v>
          </cell>
          <cell r="AP18">
            <v>-552226.79202929034</v>
          </cell>
          <cell r="AQ18">
            <v>-938254.46023069369</v>
          </cell>
          <cell r="AR18">
            <v>493150.73060204845</v>
          </cell>
          <cell r="AT18">
            <v>6258401.2300000004</v>
          </cell>
          <cell r="AU18">
            <v>-586808.26967108389</v>
          </cell>
          <cell r="AV18">
            <v>-1021581.0002306937</v>
          </cell>
          <cell r="AW18">
            <v>483921.38245771674</v>
          </cell>
          <cell r="AY18">
            <v>8006064.9891702794</v>
          </cell>
          <cell r="AZ18">
            <v>-533249.73728540528</v>
          </cell>
          <cell r="BA18">
            <v>-1195467.8654687891</v>
          </cell>
          <cell r="BB18">
            <v>450644.79512362392</v>
          </cell>
          <cell r="BD18">
            <v>8006064.9891702794</v>
          </cell>
          <cell r="BE18">
            <v>-533249.73728540528</v>
          </cell>
          <cell r="BF18">
            <v>-1195467.8654687891</v>
          </cell>
          <cell r="BG18">
            <v>450644.79512362392</v>
          </cell>
        </row>
        <row r="19">
          <cell r="A19">
            <v>1850</v>
          </cell>
          <cell r="B19">
            <v>47</v>
          </cell>
          <cell r="C19">
            <v>40</v>
          </cell>
          <cell r="D19" t="str">
            <v>Line Transformers</v>
          </cell>
          <cell r="F19">
            <v>15824592.96025</v>
          </cell>
          <cell r="G19">
            <v>32952250.459343407</v>
          </cell>
          <cell r="H19">
            <v>48776843.419593409</v>
          </cell>
          <cell r="I19">
            <v>1865329.1106565935</v>
          </cell>
          <cell r="J19">
            <v>-208100</v>
          </cell>
          <cell r="K19">
            <v>50434072.530250005</v>
          </cell>
          <cell r="M19">
            <v>-13926388.069999998</v>
          </cell>
          <cell r="N19">
            <v>-14872043.990000021</v>
          </cell>
          <cell r="O19">
            <v>-28798432.060000017</v>
          </cell>
          <cell r="P19">
            <v>-665651.49999997951</v>
          </cell>
          <cell r="Q19">
            <v>208100</v>
          </cell>
          <cell r="R19">
            <v>-29255983.559999995</v>
          </cell>
          <cell r="S19">
            <v>21178088.97025001</v>
          </cell>
          <cell r="U19">
            <v>2370264</v>
          </cell>
          <cell r="V19">
            <v>-800000</v>
          </cell>
          <cell r="W19">
            <v>-738775</v>
          </cell>
          <cell r="X19">
            <v>744058.2396180185</v>
          </cell>
          <cell r="Z19">
            <v>2916583.8628782472</v>
          </cell>
          <cell r="AA19">
            <v>-117014</v>
          </cell>
          <cell r="AB19">
            <v>-863264</v>
          </cell>
          <cell r="AC19">
            <v>96619</v>
          </cell>
          <cell r="AE19">
            <v>685864.84891629778</v>
          </cell>
          <cell r="AF19">
            <v>-165724.70629081022</v>
          </cell>
          <cell r="AG19">
            <v>-786720.48864422191</v>
          </cell>
          <cell r="AH19">
            <v>142980.74402220611</v>
          </cell>
          <cell r="AJ19">
            <v>448362.23281642969</v>
          </cell>
          <cell r="AK19">
            <v>-131537.54976052564</v>
          </cell>
          <cell r="AL19">
            <v>-799171.19779387442</v>
          </cell>
          <cell r="AM19">
            <v>116760.21977857317</v>
          </cell>
          <cell r="AO19">
            <v>758620.50573044899</v>
          </cell>
          <cell r="AP19">
            <v>-83357.273098495556</v>
          </cell>
          <cell r="AQ19">
            <v>-811449.93611197907</v>
          </cell>
          <cell r="AR19">
            <v>74376.342269506131</v>
          </cell>
          <cell r="AT19">
            <v>494500.72635198775</v>
          </cell>
          <cell r="AU19">
            <v>-135985.12477962917</v>
          </cell>
          <cell r="AV19">
            <v>-823567.18745326437</v>
          </cell>
          <cell r="AW19">
            <v>110457.44755380569</v>
          </cell>
          <cell r="AY19">
            <v>464855.48971538286</v>
          </cell>
          <cell r="AZ19">
            <v>-113757.88253020844</v>
          </cell>
          <cell r="BA19">
            <v>-831686.70662247878</v>
          </cell>
          <cell r="BB19">
            <v>92270.868712889147</v>
          </cell>
          <cell r="BD19">
            <v>464855.48971538286</v>
          </cell>
          <cell r="BE19">
            <v>-113757.88253020844</v>
          </cell>
          <cell r="BF19">
            <v>-831686.70662247878</v>
          </cell>
          <cell r="BG19">
            <v>92270.868712889147</v>
          </cell>
        </row>
        <row r="20">
          <cell r="A20">
            <v>1855</v>
          </cell>
          <cell r="B20">
            <v>47</v>
          </cell>
          <cell r="C20">
            <v>0</v>
          </cell>
          <cell r="D20" t="str">
            <v>Services (Overhead &amp; Underground)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A21">
            <v>1860</v>
          </cell>
          <cell r="B21">
            <v>47</v>
          </cell>
          <cell r="C21">
            <v>30</v>
          </cell>
          <cell r="D21" t="str">
            <v>Meters</v>
          </cell>
          <cell r="F21">
            <v>2647580.3807899989</v>
          </cell>
          <cell r="G21">
            <v>0</v>
          </cell>
          <cell r="H21">
            <v>2647580.3807899989</v>
          </cell>
          <cell r="I21">
            <v>0</v>
          </cell>
          <cell r="J21">
            <v>-3090.49</v>
          </cell>
          <cell r="K21">
            <v>2644489.8907899987</v>
          </cell>
          <cell r="M21">
            <v>-2241173.79</v>
          </cell>
          <cell r="N21">
            <v>-242119.51999999862</v>
          </cell>
          <cell r="O21">
            <v>-2483293.3099999987</v>
          </cell>
          <cell r="P21">
            <v>-712727.40000000142</v>
          </cell>
          <cell r="Q21">
            <v>1434.28</v>
          </cell>
          <cell r="R21">
            <v>-3194586.43</v>
          </cell>
          <cell r="S21">
            <v>-550096.53921000147</v>
          </cell>
          <cell r="U21">
            <v>57202.600000000006</v>
          </cell>
          <cell r="V21">
            <v>0</v>
          </cell>
          <cell r="W21">
            <v>0</v>
          </cell>
          <cell r="X21">
            <v>0</v>
          </cell>
          <cell r="Z21">
            <v>558725.16584829963</v>
          </cell>
          <cell r="AA21">
            <v>0</v>
          </cell>
          <cell r="AB21">
            <v>-756435</v>
          </cell>
          <cell r="AC21">
            <v>0</v>
          </cell>
          <cell r="AE21">
            <v>612932.07491961226</v>
          </cell>
          <cell r="AF21">
            <v>-94125.550994296296</v>
          </cell>
          <cell r="AG21">
            <v>-805133.72649654967</v>
          </cell>
          <cell r="AH21">
            <v>47519.357588651597</v>
          </cell>
          <cell r="AJ21">
            <v>615910.98360933166</v>
          </cell>
          <cell r="AK21">
            <v>-93304.985827030003</v>
          </cell>
          <cell r="AL21">
            <v>-849094.35632785782</v>
          </cell>
          <cell r="AM21">
            <v>47070.904228778847</v>
          </cell>
          <cell r="AO21">
            <v>753109.109841606</v>
          </cell>
          <cell r="AP21">
            <v>-77771.841862518806</v>
          </cell>
          <cell r="AQ21">
            <v>-898884.30922284781</v>
          </cell>
          <cell r="AR21">
            <v>39092.13898269397</v>
          </cell>
          <cell r="AT21">
            <v>602950.8337889259</v>
          </cell>
          <cell r="AU21">
            <v>-78444.858005885399</v>
          </cell>
          <cell r="AV21">
            <v>-950113.53879927914</v>
          </cell>
          <cell r="AW21">
            <v>39586.958779946559</v>
          </cell>
          <cell r="AY21">
            <v>602560.29242965614</v>
          </cell>
          <cell r="AZ21">
            <v>-78166.470254588072</v>
          </cell>
          <cell r="BA21">
            <v>-985423.54996776953</v>
          </cell>
          <cell r="BB21">
            <v>39338.030877776815</v>
          </cell>
          <cell r="BD21">
            <v>602560.29242965614</v>
          </cell>
          <cell r="BE21">
            <v>-78166.470254588072</v>
          </cell>
          <cell r="BF21">
            <v>-985423.54996776953</v>
          </cell>
          <cell r="BG21">
            <v>39338.030877776815</v>
          </cell>
        </row>
        <row r="22">
          <cell r="A22">
            <v>1860.1</v>
          </cell>
          <cell r="B22">
            <v>47</v>
          </cell>
          <cell r="C22">
            <v>10</v>
          </cell>
          <cell r="D22" t="str">
            <v>Meters (Smart Meters)</v>
          </cell>
          <cell r="F22">
            <v>6780571.3799999999</v>
          </cell>
          <cell r="G22">
            <v>190564.36312097934</v>
          </cell>
          <cell r="H22">
            <v>6971135.7431209795</v>
          </cell>
          <cell r="I22">
            <v>247975.05687902065</v>
          </cell>
          <cell r="J22">
            <v>0</v>
          </cell>
          <cell r="K22">
            <v>7219110.7999999998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7219110.7999999998</v>
          </cell>
          <cell r="U22">
            <v>514823.4</v>
          </cell>
          <cell r="V22">
            <v>0</v>
          </cell>
          <cell r="W22">
            <v>-747565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A23">
            <v>1905</v>
          </cell>
          <cell r="B23" t="str">
            <v>N/A</v>
          </cell>
          <cell r="C23">
            <v>0</v>
          </cell>
          <cell r="D23" t="str">
            <v>Land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A24">
            <v>1908</v>
          </cell>
          <cell r="B24">
            <v>47</v>
          </cell>
          <cell r="C24">
            <v>0</v>
          </cell>
          <cell r="D24" t="str">
            <v>Buildings &amp; Fixtures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A25">
            <v>1910</v>
          </cell>
          <cell r="B25">
            <v>13</v>
          </cell>
          <cell r="C25">
            <v>5</v>
          </cell>
          <cell r="D25" t="str">
            <v>Leasehold Improvements</v>
          </cell>
          <cell r="F25">
            <v>630749.58000000007</v>
          </cell>
          <cell r="G25">
            <v>58717.979999999981</v>
          </cell>
          <cell r="H25">
            <v>689467.56</v>
          </cell>
          <cell r="I25">
            <v>200045.87</v>
          </cell>
          <cell r="J25">
            <v>0</v>
          </cell>
          <cell r="K25">
            <v>889513.43</v>
          </cell>
          <cell r="M25">
            <v>-135707.12</v>
          </cell>
          <cell r="N25">
            <v>-70147.350000000006</v>
          </cell>
          <cell r="O25">
            <v>-205854.47</v>
          </cell>
          <cell r="P25">
            <v>-170614.86</v>
          </cell>
          <cell r="Q25">
            <v>0</v>
          </cell>
          <cell r="R25">
            <v>-376469.32999999996</v>
          </cell>
          <cell r="S25">
            <v>513044.10000000009</v>
          </cell>
          <cell r="U25">
            <v>18265</v>
          </cell>
          <cell r="V25">
            <v>0</v>
          </cell>
          <cell r="W25">
            <v>-153806</v>
          </cell>
          <cell r="X25">
            <v>0</v>
          </cell>
          <cell r="Z25">
            <v>27481.949303012443</v>
          </cell>
          <cell r="AA25">
            <v>0</v>
          </cell>
          <cell r="AB25">
            <v>-118599.32493030123</v>
          </cell>
          <cell r="AC25">
            <v>0</v>
          </cell>
          <cell r="AE25">
            <v>247500</v>
          </cell>
          <cell r="AF25">
            <v>0</v>
          </cell>
          <cell r="AG25">
            <v>-171269.09999999998</v>
          </cell>
          <cell r="AH25">
            <v>0</v>
          </cell>
          <cell r="AJ25">
            <v>90000</v>
          </cell>
          <cell r="AK25">
            <v>0</v>
          </cell>
          <cell r="AL25">
            <v>-171590.63</v>
          </cell>
          <cell r="AM25">
            <v>0</v>
          </cell>
          <cell r="AO25">
            <v>45000</v>
          </cell>
          <cell r="AP25">
            <v>0</v>
          </cell>
          <cell r="AQ25">
            <v>-127163.06000000001</v>
          </cell>
          <cell r="AR25">
            <v>0</v>
          </cell>
          <cell r="AT25">
            <v>45000</v>
          </cell>
          <cell r="AU25">
            <v>0</v>
          </cell>
          <cell r="AV25">
            <v>-118826.5</v>
          </cell>
          <cell r="AW25">
            <v>0</v>
          </cell>
          <cell r="AY25">
            <v>45000</v>
          </cell>
          <cell r="AZ25">
            <v>0</v>
          </cell>
          <cell r="BA25">
            <v>-126000</v>
          </cell>
          <cell r="BB25">
            <v>0</v>
          </cell>
          <cell r="BD25">
            <v>45000</v>
          </cell>
          <cell r="BE25">
            <v>0</v>
          </cell>
          <cell r="BF25">
            <v>-126000</v>
          </cell>
          <cell r="BG25">
            <v>0</v>
          </cell>
        </row>
        <row r="26">
          <cell r="A26">
            <v>1915</v>
          </cell>
          <cell r="B26">
            <v>8</v>
          </cell>
          <cell r="C26">
            <v>10</v>
          </cell>
          <cell r="D26" t="str">
            <v>Office Furniture &amp; Equipment (5 years)</v>
          </cell>
          <cell r="F26">
            <v>718702.63</v>
          </cell>
          <cell r="G26">
            <v>-33806.200000000186</v>
          </cell>
          <cell r="H26">
            <v>684896.42999999982</v>
          </cell>
          <cell r="I26">
            <v>6911.3600000001852</v>
          </cell>
          <cell r="J26">
            <v>0</v>
          </cell>
          <cell r="K26">
            <v>691807.79</v>
          </cell>
          <cell r="M26">
            <v>-677186.3</v>
          </cell>
          <cell r="N26">
            <v>33280.580000000271</v>
          </cell>
          <cell r="O26">
            <v>-643905.71999999974</v>
          </cell>
          <cell r="P26">
            <v>-8753.87000000027</v>
          </cell>
          <cell r="Q26">
            <v>0</v>
          </cell>
          <cell r="R26">
            <v>-652659.59</v>
          </cell>
          <cell r="S26">
            <v>39148.20000000007</v>
          </cell>
          <cell r="U26">
            <v>31131</v>
          </cell>
          <cell r="V26">
            <v>0</v>
          </cell>
          <cell r="W26">
            <v>-9661</v>
          </cell>
          <cell r="X26">
            <v>0</v>
          </cell>
          <cell r="Z26">
            <v>0.42387365478498396</v>
          </cell>
          <cell r="AA26">
            <v>0</v>
          </cell>
          <cell r="AB26">
            <v>-18523</v>
          </cell>
          <cell r="AC26">
            <v>0</v>
          </cell>
          <cell r="AE26">
            <v>27500</v>
          </cell>
          <cell r="AF26">
            <v>0</v>
          </cell>
          <cell r="AG26">
            <v>-9433.9</v>
          </cell>
          <cell r="AH26">
            <v>0</v>
          </cell>
          <cell r="AJ26">
            <v>10000</v>
          </cell>
          <cell r="AK26">
            <v>0</v>
          </cell>
          <cell r="AL26">
            <v>-11068.53</v>
          </cell>
          <cell r="AM26">
            <v>0</v>
          </cell>
          <cell r="AO26">
            <v>5000</v>
          </cell>
          <cell r="AP26">
            <v>0</v>
          </cell>
          <cell r="AQ26">
            <v>-11387.369999999999</v>
          </cell>
          <cell r="AR26">
            <v>0</v>
          </cell>
          <cell r="AT26">
            <v>5000</v>
          </cell>
          <cell r="AU26">
            <v>0</v>
          </cell>
          <cell r="AV26">
            <v>-11848.34</v>
          </cell>
          <cell r="AW26">
            <v>0</v>
          </cell>
          <cell r="AY26">
            <v>5000</v>
          </cell>
          <cell r="AZ26">
            <v>0</v>
          </cell>
          <cell r="BA26">
            <v>-12213.82</v>
          </cell>
          <cell r="BB26">
            <v>0</v>
          </cell>
          <cell r="BD26">
            <v>5000</v>
          </cell>
          <cell r="BE26">
            <v>0</v>
          </cell>
          <cell r="BF26">
            <v>-12213.82</v>
          </cell>
          <cell r="BG26">
            <v>0</v>
          </cell>
        </row>
        <row r="27">
          <cell r="A27">
            <v>1920</v>
          </cell>
          <cell r="B27">
            <v>50</v>
          </cell>
          <cell r="C27">
            <v>4</v>
          </cell>
          <cell r="D27" t="str">
            <v>Computer Equipment - Hardware</v>
          </cell>
          <cell r="F27">
            <v>2112207.7599999998</v>
          </cell>
          <cell r="G27">
            <v>55746.400000000373</v>
          </cell>
          <cell r="H27">
            <v>2167954.16</v>
          </cell>
          <cell r="I27">
            <v>0</v>
          </cell>
          <cell r="J27">
            <v>0</v>
          </cell>
          <cell r="K27">
            <v>2167954.16</v>
          </cell>
          <cell r="M27">
            <v>-2064016.89</v>
          </cell>
          <cell r="N27">
            <v>0</v>
          </cell>
          <cell r="O27">
            <v>-2064016.89</v>
          </cell>
          <cell r="P27">
            <v>0</v>
          </cell>
          <cell r="Q27">
            <v>0</v>
          </cell>
          <cell r="R27">
            <v>-2064016.89</v>
          </cell>
          <cell r="S27">
            <v>103937.27000000025</v>
          </cell>
          <cell r="U27">
            <v>241584</v>
          </cell>
          <cell r="V27">
            <v>0</v>
          </cell>
          <cell r="W27">
            <v>-86794</v>
          </cell>
          <cell r="X27">
            <v>0</v>
          </cell>
          <cell r="Z27">
            <v>62473.257542684507</v>
          </cell>
          <cell r="AA27">
            <v>0</v>
          </cell>
          <cell r="AB27">
            <v>-112997</v>
          </cell>
          <cell r="AC27">
            <v>0</v>
          </cell>
          <cell r="AE27">
            <v>266511.46138186246</v>
          </cell>
          <cell r="AF27">
            <v>-1334.1822574033883</v>
          </cell>
          <cell r="AG27">
            <v>-180849.41267273284</v>
          </cell>
          <cell r="AH27">
            <v>667.09112870169417</v>
          </cell>
          <cell r="AJ27">
            <v>172404.58455274499</v>
          </cell>
          <cell r="AK27">
            <v>0</v>
          </cell>
          <cell r="AL27">
            <v>-211296.29841455873</v>
          </cell>
          <cell r="AM27">
            <v>0</v>
          </cell>
          <cell r="AO27">
            <v>98267.192072793681</v>
          </cell>
          <cell r="AP27">
            <v>-1111.818547836157</v>
          </cell>
          <cell r="AQ27">
            <v>-198710.52049275109</v>
          </cell>
          <cell r="AR27">
            <v>555.9092739180785</v>
          </cell>
          <cell r="AT27">
            <v>261160.31524367622</v>
          </cell>
          <cell r="AU27">
            <v>-1111.818547836157</v>
          </cell>
          <cell r="AV27">
            <v>-190190.84890730982</v>
          </cell>
          <cell r="AW27">
            <v>555.9092739180785</v>
          </cell>
          <cell r="AY27">
            <v>99160.315243676218</v>
          </cell>
          <cell r="AZ27">
            <v>-1111.818547836157</v>
          </cell>
          <cell r="BA27">
            <v>-178666.99504549606</v>
          </cell>
          <cell r="BB27">
            <v>555.9092739180785</v>
          </cell>
          <cell r="BD27">
            <v>99160.315243676218</v>
          </cell>
          <cell r="BE27">
            <v>-1111.818547836157</v>
          </cell>
          <cell r="BF27">
            <v>-178666.99504549606</v>
          </cell>
          <cell r="BG27">
            <v>555.9092739180785</v>
          </cell>
        </row>
        <row r="28">
          <cell r="A28">
            <v>1920.1</v>
          </cell>
          <cell r="B28">
            <v>45</v>
          </cell>
          <cell r="C28">
            <v>4</v>
          </cell>
          <cell r="D28" t="str">
            <v>Computer Equip.-Hardware(Post Mar. 22/04)</v>
          </cell>
          <cell r="F28">
            <v>0</v>
          </cell>
          <cell r="G28">
            <v>0</v>
          </cell>
          <cell r="H28">
            <v>0</v>
          </cell>
          <cell r="I28">
            <v>129775.52999999964</v>
          </cell>
          <cell r="J28">
            <v>0</v>
          </cell>
          <cell r="K28">
            <v>129775.52999999964</v>
          </cell>
          <cell r="M28">
            <v>0</v>
          </cell>
          <cell r="N28">
            <v>-57524.149999998743</v>
          </cell>
          <cell r="O28">
            <v>-57524.149999998743</v>
          </cell>
          <cell r="P28">
            <v>-17430.49000000126</v>
          </cell>
          <cell r="Q28">
            <v>0</v>
          </cell>
          <cell r="R28">
            <v>-74954.64</v>
          </cell>
          <cell r="S28">
            <v>54820.889999999636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A29">
            <v>1920</v>
          </cell>
          <cell r="B29">
            <v>45.1</v>
          </cell>
          <cell r="C29">
            <v>4</v>
          </cell>
          <cell r="D29" t="str">
            <v>Computer Equip.-Hardware(Post Mar. 19/07)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A30">
            <v>1930</v>
          </cell>
          <cell r="B30">
            <v>10</v>
          </cell>
          <cell r="C30">
            <v>10</v>
          </cell>
          <cell r="D30" t="str">
            <v>Transportation Equipment</v>
          </cell>
          <cell r="F30">
            <v>3072833.7500000009</v>
          </cell>
          <cell r="G30">
            <v>0</v>
          </cell>
          <cell r="H30">
            <v>3072833.7500000009</v>
          </cell>
          <cell r="I30">
            <v>1405317.19</v>
          </cell>
          <cell r="J30">
            <v>-143212.82999999999</v>
          </cell>
          <cell r="K30">
            <v>4334938.1100000013</v>
          </cell>
          <cell r="M30">
            <v>-2140151.580000001</v>
          </cell>
          <cell r="N30">
            <v>0</v>
          </cell>
          <cell r="O30">
            <v>-2140151.580000001</v>
          </cell>
          <cell r="P30">
            <v>-171211.18999999962</v>
          </cell>
          <cell r="Q30">
            <v>143212.82999999999</v>
          </cell>
          <cell r="R30">
            <v>-2168149.9400000004</v>
          </cell>
          <cell r="S30">
            <v>2166788.1700000009</v>
          </cell>
          <cell r="U30">
            <v>17542</v>
          </cell>
          <cell r="V30">
            <v>-249145</v>
          </cell>
          <cell r="W30">
            <v>-274279</v>
          </cell>
          <cell r="X30">
            <v>244700</v>
          </cell>
          <cell r="Z30">
            <v>84704.966428112093</v>
          </cell>
          <cell r="AA30">
            <v>0</v>
          </cell>
          <cell r="AB30">
            <v>-250138</v>
          </cell>
          <cell r="AC30">
            <v>0</v>
          </cell>
          <cell r="AE30">
            <v>420000</v>
          </cell>
          <cell r="AF30">
            <v>0</v>
          </cell>
          <cell r="AG30">
            <v>-293862.74333333329</v>
          </cell>
          <cell r="AH30">
            <v>0</v>
          </cell>
          <cell r="AJ30">
            <v>415000</v>
          </cell>
          <cell r="AK30">
            <v>0</v>
          </cell>
          <cell r="AL30">
            <v>-324117.98333333334</v>
          </cell>
          <cell r="AM30">
            <v>0</v>
          </cell>
          <cell r="AO30">
            <v>440000</v>
          </cell>
          <cell r="AP30">
            <v>0</v>
          </cell>
          <cell r="AQ30">
            <v>-335065.24333333329</v>
          </cell>
          <cell r="AR30">
            <v>0</v>
          </cell>
          <cell r="AT30">
            <v>190000</v>
          </cell>
          <cell r="AU30">
            <v>0</v>
          </cell>
          <cell r="AV30">
            <v>-366143.29333333333</v>
          </cell>
          <cell r="AW30">
            <v>0</v>
          </cell>
          <cell r="AY30">
            <v>170000</v>
          </cell>
          <cell r="AZ30">
            <v>0</v>
          </cell>
          <cell r="BA30">
            <v>-384164.90333333332</v>
          </cell>
          <cell r="BB30">
            <v>0</v>
          </cell>
          <cell r="BD30">
            <v>170000</v>
          </cell>
          <cell r="BE30">
            <v>0</v>
          </cell>
          <cell r="BF30">
            <v>-384164.90333333332</v>
          </cell>
          <cell r="BG30">
            <v>0</v>
          </cell>
        </row>
        <row r="31">
          <cell r="A31">
            <v>1935</v>
          </cell>
          <cell r="B31">
            <v>8</v>
          </cell>
          <cell r="C31">
            <v>7</v>
          </cell>
          <cell r="D31" t="str">
            <v>Stores Equipment</v>
          </cell>
          <cell r="F31">
            <v>24516</v>
          </cell>
          <cell r="G31">
            <v>0</v>
          </cell>
          <cell r="H31">
            <v>24516</v>
          </cell>
          <cell r="I31">
            <v>0</v>
          </cell>
          <cell r="J31">
            <v>0</v>
          </cell>
          <cell r="K31">
            <v>24516</v>
          </cell>
          <cell r="M31">
            <v>-24055.87</v>
          </cell>
          <cell r="N31">
            <v>-172.13999999999942</v>
          </cell>
          <cell r="O31">
            <v>-24228.01</v>
          </cell>
          <cell r="P31">
            <v>-287.94000000000057</v>
          </cell>
          <cell r="Q31">
            <v>0</v>
          </cell>
          <cell r="R31">
            <v>-24515.95</v>
          </cell>
          <cell r="S31">
            <v>4.9999999999272404E-2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A32">
            <v>1940</v>
          </cell>
          <cell r="B32">
            <v>8</v>
          </cell>
          <cell r="C32">
            <v>7</v>
          </cell>
          <cell r="D32" t="str">
            <v>Tools, Shop &amp; Garage Equipment</v>
          </cell>
          <cell r="F32">
            <v>1525582.0562499999</v>
          </cell>
          <cell r="G32">
            <v>650562.47190910892</v>
          </cell>
          <cell r="H32">
            <v>2176144.5281591089</v>
          </cell>
          <cell r="I32">
            <v>84727.888090891051</v>
          </cell>
          <cell r="J32">
            <v>0</v>
          </cell>
          <cell r="K32">
            <v>2260872.4162499998</v>
          </cell>
          <cell r="M32">
            <v>-918852.54999999993</v>
          </cell>
          <cell r="N32">
            <v>-570309.10999999929</v>
          </cell>
          <cell r="O32">
            <v>-1489161.6599999992</v>
          </cell>
          <cell r="P32">
            <v>-217058.73000000071</v>
          </cell>
          <cell r="Q32">
            <v>0</v>
          </cell>
          <cell r="R32">
            <v>-1706220.39</v>
          </cell>
          <cell r="S32">
            <v>554652.02624999988</v>
          </cell>
          <cell r="U32">
            <v>112253</v>
          </cell>
          <cell r="V32">
            <v>0</v>
          </cell>
          <cell r="W32">
            <v>-200143</v>
          </cell>
          <cell r="X32">
            <v>0</v>
          </cell>
          <cell r="Z32">
            <v>25397.031347261509</v>
          </cell>
          <cell r="AA32">
            <v>0</v>
          </cell>
          <cell r="AB32">
            <v>-139605</v>
          </cell>
          <cell r="AC32">
            <v>0</v>
          </cell>
          <cell r="AE32">
            <v>153506.28240213319</v>
          </cell>
          <cell r="AF32">
            <v>-14391.810004633802</v>
          </cell>
          <cell r="AG32">
            <v>-152650.84532825582</v>
          </cell>
          <cell r="AH32">
            <v>12187.768870367965</v>
          </cell>
          <cell r="AJ32">
            <v>145820.41440134918</v>
          </cell>
          <cell r="AK32">
            <v>-15363.650481276649</v>
          </cell>
          <cell r="AL32">
            <v>-131505.57006555615</v>
          </cell>
          <cell r="AM32">
            <v>12968.353454989308</v>
          </cell>
          <cell r="AO32">
            <v>173788.409481054</v>
          </cell>
          <cell r="AP32">
            <v>-9163.4061046883762</v>
          </cell>
          <cell r="AQ32">
            <v>-134746.46276396431</v>
          </cell>
          <cell r="AR32">
            <v>8446.3126246801257</v>
          </cell>
          <cell r="AT32">
            <v>154786.43392431238</v>
          </cell>
          <cell r="AU32">
            <v>-15054.942598249527</v>
          </cell>
          <cell r="AV32">
            <v>-143966.00139304413</v>
          </cell>
          <cell r="AW32">
            <v>12118.757929082307</v>
          </cell>
          <cell r="AY32">
            <v>150004.16524534026</v>
          </cell>
          <cell r="AZ32">
            <v>-12554.884550309145</v>
          </cell>
          <cell r="BA32">
            <v>-145273.01100871153</v>
          </cell>
          <cell r="BB32">
            <v>10324.836738779357</v>
          </cell>
          <cell r="BD32">
            <v>150004.16524534026</v>
          </cell>
          <cell r="BE32">
            <v>-12554.884550309145</v>
          </cell>
          <cell r="BF32">
            <v>-145273.01100871153</v>
          </cell>
          <cell r="BG32">
            <v>10324.836738779357</v>
          </cell>
        </row>
        <row r="33">
          <cell r="A33">
            <v>1945</v>
          </cell>
          <cell r="B33">
            <v>8</v>
          </cell>
          <cell r="C33">
            <v>7</v>
          </cell>
          <cell r="D33" t="str">
            <v>Measurement &amp; Testing Equipment</v>
          </cell>
          <cell r="F33">
            <v>405788.37</v>
          </cell>
          <cell r="G33">
            <v>18771.510000000009</v>
          </cell>
          <cell r="H33">
            <v>424559.88</v>
          </cell>
          <cell r="I33">
            <v>14905.119999999988</v>
          </cell>
          <cell r="J33">
            <v>0</v>
          </cell>
          <cell r="K33">
            <v>439465</v>
          </cell>
          <cell r="M33">
            <v>-349196.68000000005</v>
          </cell>
          <cell r="N33">
            <v>80589.879999999946</v>
          </cell>
          <cell r="O33">
            <v>-268606.8000000001</v>
          </cell>
          <cell r="P33">
            <v>-13474.769999999942</v>
          </cell>
          <cell r="Q33">
            <v>0</v>
          </cell>
          <cell r="R33">
            <v>-282081.57000000007</v>
          </cell>
          <cell r="S33">
            <v>157383.42999999993</v>
          </cell>
          <cell r="U33">
            <v>19169</v>
          </cell>
          <cell r="V33">
            <v>0</v>
          </cell>
          <cell r="W33">
            <v>-14792</v>
          </cell>
          <cell r="X33">
            <v>0</v>
          </cell>
          <cell r="Z33">
            <v>51669.771382531639</v>
          </cell>
          <cell r="AA33">
            <v>0</v>
          </cell>
          <cell r="AB33">
            <v>-22064</v>
          </cell>
          <cell r="AC33">
            <v>0</v>
          </cell>
          <cell r="AE33">
            <v>8884.3126576374161</v>
          </cell>
          <cell r="AF33">
            <v>-336.81709592215685</v>
          </cell>
          <cell r="AG33">
            <v>-17564.176056866549</v>
          </cell>
          <cell r="AH33">
            <v>306.87779850685399</v>
          </cell>
          <cell r="AJ33">
            <v>59154.399876569922</v>
          </cell>
          <cell r="AK33">
            <v>-482.82964942891772</v>
          </cell>
          <cell r="AL33">
            <v>-20377.586262922148</v>
          </cell>
          <cell r="AM33">
            <v>434.63737981606653</v>
          </cell>
          <cell r="AO33">
            <v>68948.261753889223</v>
          </cell>
          <cell r="AP33">
            <v>-480.59369098446149</v>
          </cell>
          <cell r="AQ33">
            <v>-22007.528258598912</v>
          </cell>
          <cell r="AR33">
            <v>458.10255726943666</v>
          </cell>
          <cell r="AT33">
            <v>132773.82376989722</v>
          </cell>
          <cell r="AU33">
            <v>-589.68894464576908</v>
          </cell>
          <cell r="AV33">
            <v>-36353.57801425182</v>
          </cell>
          <cell r="AW33">
            <v>477.6956815605929</v>
          </cell>
          <cell r="AY33">
            <v>132583.6036243113</v>
          </cell>
          <cell r="AZ33">
            <v>-538.88350907239465</v>
          </cell>
          <cell r="BA33">
            <v>-54752.318291761541</v>
          </cell>
          <cell r="BB33">
            <v>472.43710588883675</v>
          </cell>
          <cell r="BD33">
            <v>132583.6036243113</v>
          </cell>
          <cell r="BE33">
            <v>-538.88350907239465</v>
          </cell>
          <cell r="BF33">
            <v>-54752.318291761541</v>
          </cell>
          <cell r="BG33">
            <v>472.43710588883675</v>
          </cell>
        </row>
        <row r="34">
          <cell r="A34">
            <v>1950</v>
          </cell>
          <cell r="B34">
            <v>8</v>
          </cell>
          <cell r="C34">
            <v>0</v>
          </cell>
          <cell r="D34" t="str">
            <v>Power Operated Equipment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</row>
        <row r="35">
          <cell r="A35">
            <v>1955</v>
          </cell>
          <cell r="B35">
            <v>8</v>
          </cell>
          <cell r="C35">
            <v>10</v>
          </cell>
          <cell r="D35" t="str">
            <v>Communications Equipment</v>
          </cell>
          <cell r="F35">
            <v>266585.13</v>
          </cell>
          <cell r="G35">
            <v>0</v>
          </cell>
          <cell r="H35">
            <v>266585.13</v>
          </cell>
          <cell r="I35">
            <v>147267.44</v>
          </cell>
          <cell r="J35">
            <v>0</v>
          </cell>
          <cell r="K35">
            <v>413852.57</v>
          </cell>
          <cell r="M35">
            <v>-252847.81000000003</v>
          </cell>
          <cell r="N35">
            <v>1449.4499999999825</v>
          </cell>
          <cell r="O35">
            <v>-251398.36000000004</v>
          </cell>
          <cell r="P35">
            <v>-12724.149999999981</v>
          </cell>
          <cell r="Q35">
            <v>0</v>
          </cell>
          <cell r="R35">
            <v>-264122.51</v>
          </cell>
          <cell r="S35">
            <v>149730.06</v>
          </cell>
          <cell r="U35">
            <v>4280</v>
          </cell>
          <cell r="V35">
            <v>0</v>
          </cell>
          <cell r="W35">
            <v>-20482</v>
          </cell>
          <cell r="X35">
            <v>0</v>
          </cell>
          <cell r="Z35">
            <v>0</v>
          </cell>
          <cell r="AA35">
            <v>0</v>
          </cell>
          <cell r="AB35">
            <v>-15855.400000000001</v>
          </cell>
          <cell r="AC35">
            <v>0</v>
          </cell>
          <cell r="AE35">
            <v>0</v>
          </cell>
          <cell r="AF35">
            <v>0</v>
          </cell>
          <cell r="AG35">
            <v>-15854.400000000001</v>
          </cell>
          <cell r="AH35">
            <v>0</v>
          </cell>
          <cell r="AJ35">
            <v>0</v>
          </cell>
          <cell r="AK35">
            <v>0</v>
          </cell>
          <cell r="AL35">
            <v>-15854.400000000001</v>
          </cell>
          <cell r="AM35">
            <v>0</v>
          </cell>
          <cell r="AO35">
            <v>0</v>
          </cell>
          <cell r="AP35">
            <v>0</v>
          </cell>
          <cell r="AQ35">
            <v>-15854.400000000001</v>
          </cell>
          <cell r="AR35">
            <v>0</v>
          </cell>
          <cell r="AT35">
            <v>31949.999999999996</v>
          </cell>
          <cell r="AU35">
            <v>0</v>
          </cell>
          <cell r="AV35">
            <v>-17451.900000000001</v>
          </cell>
          <cell r="AW35">
            <v>0</v>
          </cell>
          <cell r="AY35">
            <v>31949.999999999996</v>
          </cell>
          <cell r="AZ35">
            <v>0</v>
          </cell>
          <cell r="BA35">
            <v>-20646.900000000001</v>
          </cell>
          <cell r="BB35">
            <v>0</v>
          </cell>
          <cell r="BD35">
            <v>31949.999999999996</v>
          </cell>
          <cell r="BE35">
            <v>0</v>
          </cell>
          <cell r="BF35">
            <v>-20646.900000000001</v>
          </cell>
          <cell r="BG35">
            <v>0</v>
          </cell>
        </row>
        <row r="36">
          <cell r="A36">
            <v>1955</v>
          </cell>
          <cell r="B36">
            <v>8</v>
          </cell>
          <cell r="C36">
            <v>6</v>
          </cell>
          <cell r="D36" t="str">
            <v>Communication Equipment (Wireless)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</row>
        <row r="37">
          <cell r="A37">
            <v>1960</v>
          </cell>
          <cell r="B37">
            <v>8</v>
          </cell>
          <cell r="C37">
            <v>10</v>
          </cell>
          <cell r="D37" t="str">
            <v xml:space="preserve">Miscellaneous Equipment </v>
          </cell>
          <cell r="F37">
            <v>23602.49</v>
          </cell>
          <cell r="G37">
            <v>71964.28</v>
          </cell>
          <cell r="H37">
            <v>95566.77</v>
          </cell>
          <cell r="I37">
            <v>62078.240000000005</v>
          </cell>
          <cell r="J37">
            <v>0</v>
          </cell>
          <cell r="K37">
            <v>157645.01</v>
          </cell>
          <cell r="M37">
            <v>-11082.25</v>
          </cell>
          <cell r="N37">
            <v>-48675.750000000015</v>
          </cell>
          <cell r="O37">
            <v>-59758.000000000015</v>
          </cell>
          <cell r="P37">
            <v>-19352.589999999986</v>
          </cell>
          <cell r="Q37">
            <v>0</v>
          </cell>
          <cell r="R37">
            <v>-79110.59</v>
          </cell>
          <cell r="S37">
            <v>78534.420000000013</v>
          </cell>
          <cell r="U37">
            <v>0</v>
          </cell>
          <cell r="V37">
            <v>0</v>
          </cell>
          <cell r="W37">
            <v>-19187</v>
          </cell>
          <cell r="X37">
            <v>0</v>
          </cell>
          <cell r="Z37">
            <v>4746</v>
          </cell>
          <cell r="AA37">
            <v>0</v>
          </cell>
          <cell r="AB37">
            <v>-1991</v>
          </cell>
          <cell r="AC37">
            <v>0</v>
          </cell>
          <cell r="AE37">
            <v>0</v>
          </cell>
          <cell r="AF37">
            <v>0</v>
          </cell>
          <cell r="AG37">
            <v>-12756.889999999998</v>
          </cell>
          <cell r="AH37">
            <v>0</v>
          </cell>
          <cell r="AJ37">
            <v>0</v>
          </cell>
          <cell r="AK37">
            <v>0</v>
          </cell>
          <cell r="AL37">
            <v>-11073.890000000003</v>
          </cell>
          <cell r="AM37">
            <v>0</v>
          </cell>
          <cell r="AO37">
            <v>0</v>
          </cell>
          <cell r="AP37">
            <v>0</v>
          </cell>
          <cell r="AQ37">
            <v>-6299.4500000000025</v>
          </cell>
          <cell r="AR37">
            <v>0</v>
          </cell>
          <cell r="AT37">
            <v>0</v>
          </cell>
          <cell r="AU37">
            <v>0</v>
          </cell>
          <cell r="AV37">
            <v>-6286.4</v>
          </cell>
          <cell r="AW37">
            <v>0</v>
          </cell>
          <cell r="AY37">
            <v>0</v>
          </cell>
          <cell r="AZ37">
            <v>0</v>
          </cell>
          <cell r="BA37">
            <v>-6286.4</v>
          </cell>
          <cell r="BB37">
            <v>0</v>
          </cell>
          <cell r="BD37">
            <v>0</v>
          </cell>
          <cell r="BE37">
            <v>0</v>
          </cell>
          <cell r="BF37">
            <v>-6286.4</v>
          </cell>
          <cell r="BG37">
            <v>0</v>
          </cell>
        </row>
        <row r="38">
          <cell r="A38">
            <v>1970</v>
          </cell>
          <cell r="B38">
            <v>47</v>
          </cell>
          <cell r="C38">
            <v>20</v>
          </cell>
          <cell r="D38" t="str">
            <v>Load Management Controls Customer Premises</v>
          </cell>
          <cell r="F38">
            <v>107034.76</v>
          </cell>
          <cell r="G38">
            <v>0</v>
          </cell>
          <cell r="H38">
            <v>107034.76</v>
          </cell>
          <cell r="I38">
            <v>0</v>
          </cell>
          <cell r="J38">
            <v>0</v>
          </cell>
          <cell r="K38">
            <v>107034.76</v>
          </cell>
          <cell r="M38">
            <v>-107034.72</v>
          </cell>
          <cell r="N38">
            <v>70871.349999999627</v>
          </cell>
          <cell r="O38">
            <v>-36163.370000000374</v>
          </cell>
          <cell r="P38">
            <v>0</v>
          </cell>
          <cell r="Q38">
            <v>0</v>
          </cell>
          <cell r="R38">
            <v>-36163.370000000374</v>
          </cell>
          <cell r="S38">
            <v>70871.389999999621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-70871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</row>
        <row r="39">
          <cell r="A39">
            <v>1975</v>
          </cell>
          <cell r="B39">
            <v>47</v>
          </cell>
          <cell r="C39">
            <v>20</v>
          </cell>
          <cell r="D39" t="str">
            <v>Load Management Controls Utility Premises</v>
          </cell>
          <cell r="F39">
            <v>1021693.43</v>
          </cell>
          <cell r="G39">
            <v>0</v>
          </cell>
          <cell r="H39">
            <v>1021693.43</v>
          </cell>
          <cell r="I39">
            <v>0</v>
          </cell>
          <cell r="J39">
            <v>0</v>
          </cell>
          <cell r="K39">
            <v>1021693.43</v>
          </cell>
          <cell r="M39">
            <v>-767338.56000000017</v>
          </cell>
          <cell r="N39">
            <v>25001.420000000042</v>
          </cell>
          <cell r="O39">
            <v>-742337.14000000013</v>
          </cell>
          <cell r="P39">
            <v>-17494.290000000045</v>
          </cell>
          <cell r="Q39">
            <v>0</v>
          </cell>
          <cell r="R39">
            <v>-759831.43000000017</v>
          </cell>
          <cell r="S39">
            <v>261861.99999999988</v>
          </cell>
          <cell r="U39">
            <v>0</v>
          </cell>
          <cell r="V39">
            <v>0</v>
          </cell>
          <cell r="W39">
            <v>-17447</v>
          </cell>
          <cell r="X39">
            <v>0</v>
          </cell>
          <cell r="Z39">
            <v>0</v>
          </cell>
          <cell r="AA39">
            <v>0</v>
          </cell>
          <cell r="AB39">
            <v>-17446.500000000004</v>
          </cell>
          <cell r="AC39">
            <v>0</v>
          </cell>
          <cell r="AE39">
            <v>0</v>
          </cell>
          <cell r="AF39">
            <v>0</v>
          </cell>
          <cell r="AG39">
            <v>-58017.055277777778</v>
          </cell>
          <cell r="AH39">
            <v>0</v>
          </cell>
          <cell r="AJ39">
            <v>0</v>
          </cell>
          <cell r="AK39">
            <v>0</v>
          </cell>
          <cell r="AL39">
            <v>-46497.408888888887</v>
          </cell>
          <cell r="AM39">
            <v>0</v>
          </cell>
          <cell r="AO39">
            <v>0</v>
          </cell>
          <cell r="AP39">
            <v>0</v>
          </cell>
          <cell r="AQ39">
            <v>-790.22000000000116</v>
          </cell>
          <cell r="AR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</row>
        <row r="40">
          <cell r="A40">
            <v>1980</v>
          </cell>
          <cell r="B40">
            <v>47</v>
          </cell>
          <cell r="C40">
            <v>0</v>
          </cell>
          <cell r="D40" t="str">
            <v>System Supervisor Equipment</v>
          </cell>
          <cell r="F40">
            <v>293582.38</v>
          </cell>
          <cell r="G40">
            <v>0</v>
          </cell>
          <cell r="H40">
            <v>293582.38</v>
          </cell>
          <cell r="I40">
            <v>0</v>
          </cell>
          <cell r="J40">
            <v>0</v>
          </cell>
          <cell r="K40">
            <v>293582.38</v>
          </cell>
          <cell r="M40">
            <v>-293583.09999999998</v>
          </cell>
          <cell r="N40">
            <v>0</v>
          </cell>
          <cell r="O40">
            <v>-293583.09999999998</v>
          </cell>
          <cell r="P40">
            <v>0</v>
          </cell>
          <cell r="Q40">
            <v>0</v>
          </cell>
          <cell r="R40">
            <v>-293583.09999999998</v>
          </cell>
          <cell r="S40">
            <v>-0.71999999997206032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A41">
            <v>1985</v>
          </cell>
          <cell r="B41">
            <v>47</v>
          </cell>
          <cell r="C41">
            <v>0</v>
          </cell>
          <cell r="D41" t="str">
            <v>Miscellaneous Fixed Assets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A42">
            <v>1990</v>
          </cell>
          <cell r="B42">
            <v>47</v>
          </cell>
          <cell r="C42">
            <v>0</v>
          </cell>
          <cell r="D42" t="str">
            <v>Other Tangible Property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A43">
            <v>1995</v>
          </cell>
          <cell r="B43">
            <v>47</v>
          </cell>
          <cell r="C43">
            <v>45</v>
          </cell>
          <cell r="D43" t="str">
            <v>Contributions &amp; Grants</v>
          </cell>
          <cell r="F43">
            <v>-29385636.829999998</v>
          </cell>
          <cell r="G43">
            <v>27930.28999999884</v>
          </cell>
          <cell r="H43">
            <v>-29357706.539999999</v>
          </cell>
          <cell r="I43">
            <v>-1271166.4599999981</v>
          </cell>
          <cell r="J43">
            <v>0</v>
          </cell>
          <cell r="K43">
            <v>-30628872.999999996</v>
          </cell>
          <cell r="M43">
            <v>7501198.8199999994</v>
          </cell>
          <cell r="N43">
            <v>-534474.90200000198</v>
          </cell>
          <cell r="O43">
            <v>6966723.9179999977</v>
          </cell>
          <cell r="P43">
            <v>568862.41200000106</v>
          </cell>
          <cell r="Q43">
            <v>0</v>
          </cell>
          <cell r="R43">
            <v>7535586.3299999991</v>
          </cell>
          <cell r="S43">
            <v>-23093286.669999998</v>
          </cell>
          <cell r="U43">
            <v>-1699267</v>
          </cell>
          <cell r="V43">
            <v>0</v>
          </cell>
          <cell r="W43">
            <v>687172</v>
          </cell>
          <cell r="X43">
            <v>-3484</v>
          </cell>
          <cell r="Z43">
            <v>-2367193.1151021421</v>
          </cell>
          <cell r="AA43">
            <v>152785</v>
          </cell>
          <cell r="AB43">
            <v>995356</v>
          </cell>
          <cell r="AC43">
            <v>-259532</v>
          </cell>
          <cell r="AE43">
            <v>-4911000</v>
          </cell>
          <cell r="AF43">
            <v>0</v>
          </cell>
          <cell r="AG43">
            <v>825341.84854653408</v>
          </cell>
          <cell r="AH43">
            <v>0</v>
          </cell>
          <cell r="AJ43">
            <v>-1455000</v>
          </cell>
          <cell r="AK43">
            <v>0</v>
          </cell>
          <cell r="AL43">
            <v>918524.20400108001</v>
          </cell>
          <cell r="AM43">
            <v>0</v>
          </cell>
          <cell r="AO43">
            <v>-1075000</v>
          </cell>
          <cell r="AP43">
            <v>0</v>
          </cell>
          <cell r="AQ43">
            <v>951411.06733441341</v>
          </cell>
          <cell r="AR43">
            <v>0</v>
          </cell>
          <cell r="AT43">
            <v>-1095000</v>
          </cell>
          <cell r="AU43">
            <v>0</v>
          </cell>
          <cell r="AV43">
            <v>980214.41521320143</v>
          </cell>
          <cell r="AW43">
            <v>0</v>
          </cell>
          <cell r="AY43">
            <v>-1105000</v>
          </cell>
          <cell r="AZ43">
            <v>0</v>
          </cell>
          <cell r="BA43">
            <v>1006398.6085465343</v>
          </cell>
          <cell r="BB43">
            <v>0</v>
          </cell>
          <cell r="BD43">
            <v>-1105000</v>
          </cell>
          <cell r="BE43">
            <v>0</v>
          </cell>
          <cell r="BF43">
            <v>1006398.6085465343</v>
          </cell>
          <cell r="BG43">
            <v>0</v>
          </cell>
        </row>
        <row r="44">
          <cell r="A44" t="str">
            <v>etc.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B46" t="str">
            <v>Sub-Total</v>
          </cell>
          <cell r="F46">
            <v>142683923.23470998</v>
          </cell>
          <cell r="G46">
            <v>-296633.99402584945</v>
          </cell>
          <cell r="H46">
            <v>142387289.24068415</v>
          </cell>
          <cell r="I46">
            <v>11092013.443267152</v>
          </cell>
          <cell r="J46">
            <v>-1295393.4000000001</v>
          </cell>
          <cell r="K46">
            <v>152183909.28395128</v>
          </cell>
          <cell r="M46">
            <v>-82243763.210000023</v>
          </cell>
          <cell r="N46">
            <v>1789927.0080000712</v>
          </cell>
          <cell r="O46">
            <v>-80453836.201999918</v>
          </cell>
          <cell r="P46">
            <v>-3272427.3880000669</v>
          </cell>
          <cell r="Q46">
            <v>1068958.2100000002</v>
          </cell>
          <cell r="R46">
            <v>-82657305.38000001</v>
          </cell>
          <cell r="S46">
            <v>69526603.903951332</v>
          </cell>
          <cell r="U46">
            <v>10747504</v>
          </cell>
          <cell r="V46">
            <v>-3305209</v>
          </cell>
          <cell r="W46">
            <v>-3851800</v>
          </cell>
          <cell r="X46">
            <v>3083578</v>
          </cell>
          <cell r="Z46">
            <v>10657277.999999996</v>
          </cell>
          <cell r="AA46">
            <v>-2911945</v>
          </cell>
          <cell r="AB46">
            <v>-3941800.362994818</v>
          </cell>
          <cell r="AC46">
            <v>2725144</v>
          </cell>
          <cell r="AE46">
            <v>12369900.000600547</v>
          </cell>
          <cell r="AF46">
            <v>-2925860.867764873</v>
          </cell>
          <cell r="AG46">
            <v>-4435736.0744660674</v>
          </cell>
          <cell r="AH46">
            <v>2529414.3859046432</v>
          </cell>
          <cell r="AJ46">
            <v>9776999.9842928778</v>
          </cell>
          <cell r="AK46">
            <v>-2219375.6440765038</v>
          </cell>
          <cell r="AL46">
            <v>-4743726.4078475935</v>
          </cell>
          <cell r="AM46">
            <v>1954279.2305447392</v>
          </cell>
          <cell r="AO46">
            <v>7721999.9804433286</v>
          </cell>
          <cell r="AP46">
            <v>-1445108.9416025148</v>
          </cell>
          <cell r="AQ46">
            <v>-4819684.8633515341</v>
          </cell>
          <cell r="AR46">
            <v>1262895.1127987825</v>
          </cell>
          <cell r="AT46">
            <v>18444722.993371848</v>
          </cell>
          <cell r="AU46">
            <v>-2114869.0321151912</v>
          </cell>
          <cell r="AV46">
            <v>-5012545.7926550694</v>
          </cell>
          <cell r="AW46">
            <v>1711604.4470432086</v>
          </cell>
          <cell r="AY46">
            <v>23474000</v>
          </cell>
          <cell r="AZ46">
            <v>-1966649.1996661192</v>
          </cell>
          <cell r="BA46">
            <v>-5393321.093462849</v>
          </cell>
          <cell r="BB46">
            <v>1585409.1938058154</v>
          </cell>
          <cell r="BD46">
            <v>23474000</v>
          </cell>
          <cell r="BE46">
            <v>-1966649.1996661192</v>
          </cell>
          <cell r="BF46">
            <v>-5415321.093462849</v>
          </cell>
          <cell r="BG46">
            <v>1585409.1938058154</v>
          </cell>
        </row>
        <row r="47">
          <cell r="B47" t="str">
            <v>Less Socialized Renewable Energy Generation Inv's (input as negative)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B48" t="str">
            <v>Less Other Non Rate-Regulated Utility Assets (input as negative)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B49" t="str">
            <v>Total PP&amp;E</v>
          </cell>
          <cell r="F49">
            <v>142683923.23470998</v>
          </cell>
          <cell r="G49">
            <v>-296633.99402584945</v>
          </cell>
          <cell r="H49">
            <v>142387289.24068415</v>
          </cell>
          <cell r="I49">
            <v>11092013.443267152</v>
          </cell>
          <cell r="J49">
            <v>-1295393.4000000001</v>
          </cell>
          <cell r="K49">
            <v>152183909.28395128</v>
          </cell>
          <cell r="M49">
            <v>-82243763.210000023</v>
          </cell>
          <cell r="N49">
            <v>1789927.0080000712</v>
          </cell>
          <cell r="O49">
            <v>-80453836.201999918</v>
          </cell>
          <cell r="P49">
            <v>-3272427.3880000669</v>
          </cell>
          <cell r="Q49">
            <v>1068958.2100000002</v>
          </cell>
          <cell r="R49">
            <v>-82657305.38000001</v>
          </cell>
          <cell r="S49">
            <v>69526603.903951332</v>
          </cell>
          <cell r="U49">
            <v>10747504</v>
          </cell>
          <cell r="V49">
            <v>-3305209</v>
          </cell>
          <cell r="W49">
            <v>-3851800</v>
          </cell>
          <cell r="X49">
            <v>3083578</v>
          </cell>
          <cell r="Z49">
            <v>10657277.999999996</v>
          </cell>
          <cell r="AA49">
            <v>-2911945</v>
          </cell>
          <cell r="AB49">
            <v>-3941800.362994818</v>
          </cell>
          <cell r="AC49">
            <v>2725144</v>
          </cell>
          <cell r="AE49">
            <v>12369900.000600547</v>
          </cell>
          <cell r="AF49">
            <v>-2925860.867764873</v>
          </cell>
          <cell r="AG49">
            <v>-4435736.0744660674</v>
          </cell>
          <cell r="AH49">
            <v>2529414.3859046432</v>
          </cell>
          <cell r="AJ49">
            <v>9776999.9842928778</v>
          </cell>
          <cell r="AK49">
            <v>-2219375.6440765038</v>
          </cell>
          <cell r="AL49">
            <v>-4743726.4078475935</v>
          </cell>
          <cell r="AM49">
            <v>1954279.2305447392</v>
          </cell>
          <cell r="AO49">
            <v>7721999.9804433286</v>
          </cell>
          <cell r="AP49">
            <v>-1445108.9416025148</v>
          </cell>
          <cell r="AQ49">
            <v>-4819684.8633515341</v>
          </cell>
          <cell r="AR49">
            <v>1262895.1127987825</v>
          </cell>
          <cell r="AT49">
            <v>18444722.993371848</v>
          </cell>
          <cell r="AU49">
            <v>-2114869.0321151912</v>
          </cell>
          <cell r="AV49">
            <v>-5012545.7926550694</v>
          </cell>
          <cell r="AW49">
            <v>1711604.4470432086</v>
          </cell>
          <cell r="AY49">
            <v>23474000</v>
          </cell>
          <cell r="AZ49">
            <v>-1966649.1996661192</v>
          </cell>
          <cell r="BA49">
            <v>-5393321.093462849</v>
          </cell>
          <cell r="BB49">
            <v>1585409.1938058154</v>
          </cell>
          <cell r="BD49">
            <v>23474000</v>
          </cell>
          <cell r="BE49">
            <v>-1966649.1996661192</v>
          </cell>
          <cell r="BF49">
            <v>-5415321.093462849</v>
          </cell>
          <cell r="BG49">
            <v>1585409.1938058154</v>
          </cell>
        </row>
        <row r="51"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</sheetData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426"/>
  <sheetViews>
    <sheetView showGridLines="0" tabSelected="1" zoomScale="95" zoomScaleNormal="95" workbookViewId="0">
      <pane xSplit="4" ySplit="5" topLeftCell="G6" activePane="bottomRight" state="frozen"/>
      <selection pane="topRight" activeCell="E1" sqref="E1"/>
      <selection pane="bottomLeft" activeCell="A6" sqref="A6"/>
      <selection pane="bottomRight" activeCell="AG207" sqref="AG207"/>
    </sheetView>
  </sheetViews>
  <sheetFormatPr defaultColWidth="9.1328125" defaultRowHeight="13.9" outlineLevelRow="1" outlineLevelCol="1" x14ac:dyDescent="0.4"/>
  <cols>
    <col min="1" max="1" width="1.1328125" style="14" customWidth="1"/>
    <col min="2" max="2" width="2.3984375" style="2" customWidth="1"/>
    <col min="3" max="3" width="33.265625" style="3" customWidth="1"/>
    <col min="4" max="4" width="4.73046875" style="3" bestFit="1" customWidth="1"/>
    <col min="5" max="5" width="8.265625" style="15" hidden="1" customWidth="1"/>
    <col min="6" max="6" width="11.265625" style="15" hidden="1" customWidth="1"/>
    <col min="7" max="7" width="1.73046875" style="5" hidden="1" customWidth="1"/>
    <col min="8" max="8" width="8.86328125" style="16" hidden="1" customWidth="1"/>
    <col min="9" max="9" width="11.265625" style="15" hidden="1" customWidth="1"/>
    <col min="10" max="10" width="1.73046875" style="5" hidden="1" customWidth="1"/>
    <col min="11" max="11" width="8.265625" style="16" hidden="1" customWidth="1"/>
    <col min="12" max="12" width="11.265625" style="15" hidden="1" customWidth="1"/>
    <col min="13" max="13" width="1.73046875" style="5" hidden="1" customWidth="1" outlineLevel="1"/>
    <col min="14" max="14" width="8.265625" style="16" hidden="1" customWidth="1" outlineLevel="1"/>
    <col min="15" max="15" width="11.265625" style="15" hidden="1" customWidth="1" outlineLevel="1"/>
    <col min="16" max="16" width="1.73046875" style="5" hidden="1" customWidth="1" collapsed="1"/>
    <col min="17" max="17" width="8.265625" style="16" hidden="1" customWidth="1"/>
    <col min="18" max="18" width="11.265625" style="15" hidden="1" customWidth="1"/>
    <col min="19" max="19" width="1.73046875" style="5" hidden="1" customWidth="1"/>
    <col min="20" max="20" width="8.265625" style="16" hidden="1" customWidth="1"/>
    <col min="21" max="21" width="11.265625" style="15" hidden="1" customWidth="1"/>
    <col min="22" max="22" width="1.73046875" style="5" hidden="1" customWidth="1"/>
    <col min="23" max="23" width="8.265625" style="16" hidden="1" customWidth="1"/>
    <col min="24" max="24" width="11.265625" style="15" hidden="1" customWidth="1"/>
    <col min="25" max="25" width="1.73046875" style="5" hidden="1" customWidth="1"/>
    <col min="26" max="26" width="8.86328125" style="16" hidden="1" customWidth="1"/>
    <col min="27" max="27" width="11.265625" style="15" hidden="1" customWidth="1"/>
    <col min="28" max="28" width="1.73046875" style="5" customWidth="1"/>
    <col min="29" max="29" width="8.73046875" style="16" customWidth="1"/>
    <col min="30" max="30" width="11.265625" style="15" customWidth="1"/>
    <col min="31" max="31" width="1.73046875" style="5" customWidth="1"/>
    <col min="32" max="32" width="9" style="16" customWidth="1"/>
    <col min="33" max="33" width="11.265625" style="15" customWidth="1"/>
    <col min="34" max="34" width="11.265625" style="8" customWidth="1"/>
    <col min="35" max="35" width="8.73046875" style="16" customWidth="1"/>
    <col min="36" max="36" width="11.265625" style="15" customWidth="1"/>
    <col min="37" max="37" width="1.73046875" style="5" customWidth="1"/>
    <col min="38" max="38" width="9" style="16" customWidth="1"/>
    <col min="39" max="39" width="11.265625" style="15" customWidth="1"/>
    <col min="40" max="40" width="1.73046875" style="5" customWidth="1"/>
    <col min="41" max="41" width="8.73046875" style="16" customWidth="1"/>
    <col min="42" max="42" width="11.265625" style="15" customWidth="1"/>
    <col min="43" max="43" width="1.73046875" style="5" customWidth="1"/>
    <col min="44" max="44" width="9" style="16" customWidth="1"/>
    <col min="45" max="45" width="11.265625" style="15" customWidth="1"/>
    <col min="46" max="46" width="2.59765625" style="8" customWidth="1"/>
    <col min="47" max="47" width="8.73046875" style="16" customWidth="1"/>
    <col min="48" max="48" width="11.265625" style="15" customWidth="1"/>
    <col min="49" max="49" width="1.73046875" style="5" customWidth="1"/>
    <col min="50" max="50" width="9" style="16" customWidth="1"/>
    <col min="51" max="51" width="11.265625" style="15" customWidth="1"/>
    <col min="52" max="52" width="2.59765625" style="8" customWidth="1"/>
    <col min="53" max="53" width="8.73046875" style="16" customWidth="1"/>
    <col min="54" max="54" width="11.265625" style="15" customWidth="1"/>
    <col min="55" max="55" width="1.73046875" style="5" customWidth="1"/>
    <col min="56" max="56" width="9" style="16" customWidth="1"/>
    <col min="57" max="57" width="11.265625" style="15" customWidth="1"/>
    <col min="58" max="58" width="9.1328125" style="8"/>
    <col min="59" max="59" width="34" style="8" customWidth="1"/>
    <col min="60" max="60" width="10.265625" style="8" bestFit="1" customWidth="1"/>
    <col min="61" max="61" width="8.1328125" style="8" customWidth="1"/>
    <col min="62" max="62" width="2.1328125" style="8" customWidth="1"/>
    <col min="63" max="63" width="5.86328125" style="8" customWidth="1"/>
    <col min="64" max="64" width="9.1328125" style="8" customWidth="1"/>
    <col min="65" max="16384" width="9.1328125" style="8"/>
  </cols>
  <sheetData>
    <row r="1" spans="1:61" ht="15.4" x14ac:dyDescent="0.45">
      <c r="A1" s="1" t="s">
        <v>0</v>
      </c>
      <c r="E1" s="1"/>
      <c r="F1" s="4"/>
      <c r="H1" s="6"/>
      <c r="I1" s="7"/>
      <c r="K1" s="6"/>
      <c r="L1" s="4"/>
      <c r="N1" s="7"/>
      <c r="O1" s="7"/>
      <c r="Q1" s="6"/>
      <c r="R1" s="4"/>
      <c r="T1" s="6"/>
      <c r="U1" s="4">
        <f>U46/U24/12</f>
        <v>0.15677918717428621</v>
      </c>
      <c r="W1" s="6"/>
      <c r="X1" s="7"/>
      <c r="Z1" s="6"/>
      <c r="AA1" s="7"/>
      <c r="AC1" s="6"/>
      <c r="AD1" s="7"/>
      <c r="AF1" s="6"/>
      <c r="AG1" s="7"/>
      <c r="AI1" s="9" t="s">
        <v>1</v>
      </c>
      <c r="AJ1" s="9"/>
      <c r="AK1" s="9"/>
      <c r="AL1" s="9"/>
      <c r="AM1" s="9"/>
      <c r="AO1" s="10" t="s">
        <v>2</v>
      </c>
      <c r="AP1" s="10"/>
      <c r="AQ1" s="10"/>
      <c r="AR1" s="10"/>
      <c r="AS1" s="10"/>
      <c r="AU1" s="11" t="s">
        <v>3</v>
      </c>
      <c r="AV1" s="12"/>
      <c r="AW1" s="13"/>
      <c r="AX1" s="13"/>
      <c r="AY1" s="13"/>
      <c r="BA1" s="10" t="s">
        <v>4</v>
      </c>
      <c r="BB1" s="10"/>
      <c r="BC1" s="10"/>
      <c r="BD1" s="10"/>
      <c r="BE1" s="10"/>
    </row>
    <row r="2" spans="1:61" ht="6" customHeight="1" x14ac:dyDescent="0.4"/>
    <row r="3" spans="1:61" ht="13.5" customHeight="1" x14ac:dyDescent="0.4">
      <c r="C3" s="17" t="s">
        <v>5</v>
      </c>
      <c r="F3" s="18">
        <v>2012</v>
      </c>
      <c r="I3" s="19">
        <v>2012</v>
      </c>
      <c r="L3" s="19">
        <v>2013</v>
      </c>
      <c r="N3" s="20"/>
      <c r="O3" s="21" t="s">
        <v>6</v>
      </c>
      <c r="R3" s="19">
        <v>2014</v>
      </c>
      <c r="U3" s="19">
        <v>2015</v>
      </c>
      <c r="X3" s="19">
        <v>2016</v>
      </c>
      <c r="AA3" s="19">
        <v>2017</v>
      </c>
      <c r="AD3" s="19">
        <v>2018</v>
      </c>
      <c r="AG3" s="19">
        <v>2019</v>
      </c>
      <c r="AI3" s="22"/>
      <c r="AJ3" s="19">
        <v>2018</v>
      </c>
      <c r="AM3" s="19">
        <v>2019</v>
      </c>
      <c r="AO3" s="22"/>
      <c r="AP3" s="19">
        <v>2018</v>
      </c>
      <c r="AS3" s="19">
        <v>2019</v>
      </c>
      <c r="AU3" s="22"/>
      <c r="AV3" s="19">
        <v>2018</v>
      </c>
      <c r="AY3" s="19">
        <v>2019</v>
      </c>
      <c r="BA3" s="22"/>
      <c r="BB3" s="19">
        <v>2018</v>
      </c>
      <c r="BE3" s="19">
        <v>2019</v>
      </c>
      <c r="BG3" s="23" t="s">
        <v>7</v>
      </c>
      <c r="BH3" s="24" t="s">
        <v>8</v>
      </c>
      <c r="BI3" s="24" t="s">
        <v>9</v>
      </c>
    </row>
    <row r="4" spans="1:61" s="36" customFormat="1" x14ac:dyDescent="0.4">
      <c r="A4" s="25"/>
      <c r="B4" s="26"/>
      <c r="C4" s="27" t="s">
        <v>10</v>
      </c>
      <c r="D4" s="28"/>
      <c r="E4" s="29"/>
      <c r="F4" s="30" t="s">
        <v>11</v>
      </c>
      <c r="G4" s="31"/>
      <c r="H4" s="32"/>
      <c r="I4" s="33" t="s">
        <v>12</v>
      </c>
      <c r="J4" s="31"/>
      <c r="K4" s="32"/>
      <c r="L4" s="33" t="s">
        <v>12</v>
      </c>
      <c r="M4" s="31"/>
      <c r="N4" s="34"/>
      <c r="O4" s="35" t="s">
        <v>13</v>
      </c>
      <c r="P4" s="31"/>
      <c r="Q4" s="32"/>
      <c r="R4" s="33" t="s">
        <v>12</v>
      </c>
      <c r="S4" s="31"/>
      <c r="T4" s="32"/>
      <c r="U4" s="33" t="s">
        <v>14</v>
      </c>
      <c r="V4" s="31"/>
      <c r="W4" s="32"/>
      <c r="X4" s="33" t="s">
        <v>14</v>
      </c>
      <c r="Y4" s="31"/>
      <c r="Z4" s="32"/>
      <c r="AA4" s="33" t="s">
        <v>14</v>
      </c>
      <c r="AB4" s="31"/>
      <c r="AC4" s="32"/>
      <c r="AD4" s="33" t="s">
        <v>14</v>
      </c>
      <c r="AE4" s="31"/>
      <c r="AF4" s="32"/>
      <c r="AG4" s="33" t="s">
        <v>14</v>
      </c>
      <c r="AI4" s="37"/>
      <c r="AJ4" s="33" t="s">
        <v>14</v>
      </c>
      <c r="AK4" s="31"/>
      <c r="AL4" s="32"/>
      <c r="AM4" s="33" t="s">
        <v>14</v>
      </c>
      <c r="AN4" s="31"/>
      <c r="AO4" s="37"/>
      <c r="AP4" s="33" t="s">
        <v>14</v>
      </c>
      <c r="AQ4" s="31"/>
      <c r="AR4" s="32"/>
      <c r="AS4" s="33" t="s">
        <v>14</v>
      </c>
      <c r="AU4" s="37"/>
      <c r="AV4" s="33" t="s">
        <v>14</v>
      </c>
      <c r="AW4" s="31"/>
      <c r="AX4" s="32"/>
      <c r="AY4" s="33" t="s">
        <v>14</v>
      </c>
      <c r="BA4" s="37"/>
      <c r="BB4" s="33" t="s">
        <v>14</v>
      </c>
      <c r="BC4" s="31"/>
      <c r="BD4" s="32"/>
      <c r="BE4" s="33" t="s">
        <v>14</v>
      </c>
    </row>
    <row r="5" spans="1:61" s="36" customFormat="1" ht="2.1" customHeight="1" x14ac:dyDescent="0.4">
      <c r="A5" s="25"/>
      <c r="B5" s="38"/>
      <c r="C5" s="39"/>
      <c r="D5" s="40"/>
      <c r="E5" s="41"/>
      <c r="F5" s="33"/>
      <c r="G5" s="31"/>
      <c r="H5" s="32"/>
      <c r="I5" s="33"/>
      <c r="J5" s="31"/>
      <c r="K5" s="32"/>
      <c r="L5" s="33"/>
      <c r="M5" s="31"/>
      <c r="N5" s="32"/>
      <c r="O5" s="33"/>
      <c r="P5" s="31"/>
      <c r="Q5" s="32"/>
      <c r="R5" s="33"/>
      <c r="S5" s="31"/>
      <c r="T5" s="32"/>
      <c r="U5" s="33"/>
      <c r="V5" s="31"/>
      <c r="W5" s="32"/>
      <c r="X5" s="33"/>
      <c r="Y5" s="31"/>
      <c r="Z5" s="32"/>
      <c r="AA5" s="33"/>
      <c r="AB5" s="31"/>
      <c r="AC5" s="32"/>
      <c r="AD5" s="33"/>
      <c r="AE5" s="31"/>
      <c r="AF5" s="32"/>
      <c r="AG5" s="33"/>
      <c r="AI5" s="37"/>
      <c r="AJ5" s="33"/>
      <c r="AK5" s="31"/>
      <c r="AL5" s="32"/>
      <c r="AM5" s="33"/>
      <c r="AN5" s="31"/>
      <c r="AO5" s="37"/>
      <c r="AP5" s="33"/>
      <c r="AQ5" s="31"/>
      <c r="AR5" s="32"/>
      <c r="AS5" s="33"/>
      <c r="AU5" s="37"/>
      <c r="AV5" s="33"/>
      <c r="AW5" s="31"/>
      <c r="AX5" s="32"/>
      <c r="AY5" s="33"/>
      <c r="BA5" s="37"/>
      <c r="BB5" s="33"/>
      <c r="BC5" s="31"/>
      <c r="BD5" s="32"/>
      <c r="BE5" s="33"/>
    </row>
    <row r="6" spans="1:61" s="49" customFormat="1" x14ac:dyDescent="0.4">
      <c r="A6" s="42" t="s">
        <v>15</v>
      </c>
      <c r="B6" s="43"/>
      <c r="C6" s="44"/>
      <c r="D6" s="44"/>
      <c r="E6" s="45"/>
      <c r="F6" s="46"/>
      <c r="G6" s="47"/>
      <c r="H6" s="48"/>
      <c r="I6" s="46"/>
      <c r="J6" s="47"/>
      <c r="K6" s="48"/>
      <c r="L6" s="46"/>
      <c r="M6" s="47"/>
      <c r="N6" s="48"/>
      <c r="O6" s="46"/>
      <c r="P6" s="47"/>
      <c r="Q6" s="48"/>
      <c r="R6" s="46"/>
      <c r="S6" s="47"/>
      <c r="T6" s="48"/>
      <c r="U6" s="46"/>
      <c r="V6" s="47"/>
      <c r="W6" s="48"/>
      <c r="X6" s="46"/>
      <c r="Y6" s="47"/>
      <c r="Z6" s="48"/>
      <c r="AA6" s="46"/>
      <c r="AB6" s="47"/>
      <c r="AC6" s="48"/>
      <c r="AD6" s="46"/>
      <c r="AE6" s="47"/>
      <c r="AF6" s="48"/>
      <c r="AG6" s="46"/>
      <c r="AI6" s="50"/>
      <c r="AJ6" s="46"/>
      <c r="AK6" s="47"/>
      <c r="AL6" s="48"/>
      <c r="AM6" s="46"/>
      <c r="AN6" s="47"/>
      <c r="AO6" s="50"/>
      <c r="AP6" s="46"/>
      <c r="AQ6" s="47"/>
      <c r="AR6" s="48"/>
      <c r="AS6" s="46"/>
      <c r="AU6" s="50"/>
      <c r="AV6" s="46"/>
      <c r="AW6" s="47"/>
      <c r="AX6" s="48"/>
      <c r="AY6" s="46"/>
      <c r="BA6" s="50"/>
      <c r="BB6" s="46"/>
      <c r="BC6" s="47"/>
      <c r="BD6" s="48"/>
      <c r="BE6" s="46"/>
    </row>
    <row r="7" spans="1:61" hidden="1" outlineLevel="1" x14ac:dyDescent="0.4">
      <c r="B7" s="51" t="s">
        <v>16</v>
      </c>
      <c r="E7" s="52"/>
      <c r="F7" s="53"/>
      <c r="G7" s="54"/>
      <c r="I7" s="53"/>
      <c r="J7" s="54"/>
      <c r="L7" s="53"/>
      <c r="M7" s="54"/>
      <c r="O7" s="53"/>
      <c r="P7" s="54"/>
      <c r="R7" s="55"/>
      <c r="S7" s="54"/>
      <c r="U7" s="53"/>
      <c r="V7" s="54"/>
      <c r="X7" s="53"/>
      <c r="Y7" s="54"/>
      <c r="AA7" s="53"/>
      <c r="AB7" s="54"/>
      <c r="AD7" s="53"/>
      <c r="AE7" s="54"/>
      <c r="AG7" s="53"/>
      <c r="AI7" s="22"/>
      <c r="AJ7" s="53"/>
      <c r="AK7" s="54"/>
      <c r="AM7" s="53"/>
      <c r="AN7" s="54"/>
      <c r="AO7" s="22"/>
      <c r="AP7" s="53"/>
      <c r="AQ7" s="54"/>
      <c r="AS7" s="53"/>
      <c r="AU7" s="22"/>
      <c r="AV7" s="53"/>
      <c r="AW7" s="54"/>
      <c r="AY7" s="53"/>
      <c r="BA7" s="22"/>
      <c r="BB7" s="53"/>
      <c r="BC7" s="54"/>
      <c r="BE7" s="53"/>
    </row>
    <row r="8" spans="1:61" hidden="1" outlineLevel="1" x14ac:dyDescent="0.4">
      <c r="C8" s="56" t="s">
        <v>17</v>
      </c>
      <c r="D8" s="57"/>
      <c r="E8" s="58"/>
      <c r="F8" s="59">
        <v>49919.725406979574</v>
      </c>
      <c r="G8" s="54"/>
      <c r="H8" s="60">
        <f>1-F8/I8</f>
        <v>-1.4607943069847584E-2</v>
      </c>
      <c r="I8" s="59">
        <v>49201</v>
      </c>
      <c r="J8" s="54"/>
      <c r="K8" s="60">
        <f>1-I8/L8</f>
        <v>1.2642732435632409E-2</v>
      </c>
      <c r="L8" s="59">
        <v>49831</v>
      </c>
      <c r="M8" s="54"/>
      <c r="N8" s="60">
        <f>1-I8/O8</f>
        <v>1.9448506684466627E-2</v>
      </c>
      <c r="O8" s="59">
        <v>50176.865096229601</v>
      </c>
      <c r="P8" s="54"/>
      <c r="Q8" s="60">
        <f>1-L8/R8</f>
        <v>1.4691343378020361E-2</v>
      </c>
      <c r="R8" s="61">
        <v>50574</v>
      </c>
      <c r="S8" s="54"/>
      <c r="T8" s="60">
        <f>1-R8/U8</f>
        <v>7.9118978834888942E-3</v>
      </c>
      <c r="U8" s="59">
        <v>50977.327408831858</v>
      </c>
      <c r="V8" s="54"/>
      <c r="W8" s="60">
        <f>1-U8/X8</f>
        <v>1.4778540914560989E-2</v>
      </c>
      <c r="X8" s="59">
        <v>51741.998652925271</v>
      </c>
      <c r="Y8" s="54"/>
      <c r="Z8" s="60">
        <f>1-X8/AA8</f>
        <v>1.4778484650575963E-2</v>
      </c>
      <c r="AA8" s="59">
        <v>52518.137136473488</v>
      </c>
      <c r="AB8" s="54"/>
      <c r="AC8" s="60">
        <f>1-AA8/AD8</f>
        <v>1.864547781266479E-2</v>
      </c>
      <c r="AD8" s="59">
        <v>53515.967929119157</v>
      </c>
      <c r="AE8" s="54"/>
      <c r="AF8" s="60">
        <f>1-AD8/AG8</f>
        <v>1.8650166459844186E-2</v>
      </c>
      <c r="AG8" s="59">
        <v>54533.01778843104</v>
      </c>
      <c r="AI8" s="62">
        <f t="shared" ref="AI8:AI16" si="0">AJ8/AV8</f>
        <v>-5.5168437670248304E-3</v>
      </c>
      <c r="AJ8" s="59">
        <f>AD8-AV8</f>
        <v>-296.87705845557502</v>
      </c>
      <c r="AK8" s="54"/>
      <c r="AL8" s="60">
        <f>AM8/AY8</f>
        <v>-4.5359249654734054E-3</v>
      </c>
      <c r="AM8" s="59">
        <f>AG8-AY8</f>
        <v>-248.48478516974137</v>
      </c>
      <c r="AN8" s="54"/>
      <c r="AO8" s="62">
        <f>AP8/AV8</f>
        <v>-1.0735355102176566E-2</v>
      </c>
      <c r="AP8" s="59">
        <f t="shared" ref="AP8:AP16" si="1">AD8-BB8</f>
        <v>-577.69999999999709</v>
      </c>
      <c r="AQ8" s="54"/>
      <c r="AR8" s="62">
        <f>AS8/AY8</f>
        <v>-2.1604007637613228E-2</v>
      </c>
      <c r="AS8" s="59">
        <f t="shared" ref="AS8:AS16" si="2">AG8-BE8</f>
        <v>-1183.5</v>
      </c>
      <c r="AU8" s="62">
        <v>2.4059457391635619E-2</v>
      </c>
      <c r="AV8" s="59">
        <v>53812.844987574732</v>
      </c>
      <c r="AW8" s="54"/>
      <c r="AX8" s="60">
        <v>1.7682201847687984E-2</v>
      </c>
      <c r="AY8" s="59">
        <v>54781.502573600781</v>
      </c>
      <c r="BA8" s="62">
        <v>2.9125974498718454E-2</v>
      </c>
      <c r="BB8" s="59">
        <v>54093.667929119154</v>
      </c>
      <c r="BC8" s="54"/>
      <c r="BD8" s="60">
        <v>2.9126907490418463E-2</v>
      </c>
      <c r="BE8" s="59">
        <v>55716.51778843104</v>
      </c>
    </row>
    <row r="9" spans="1:61" hidden="1" outlineLevel="1" x14ac:dyDescent="0.4">
      <c r="C9" s="56" t="s">
        <v>18</v>
      </c>
      <c r="D9" s="57"/>
      <c r="E9" s="58"/>
      <c r="F9" s="59">
        <v>3961</v>
      </c>
      <c r="G9" s="54"/>
      <c r="H9" s="60">
        <f t="shared" ref="H9:H16" si="3">1-F9/I9</f>
        <v>-1.9562419562419553E-2</v>
      </c>
      <c r="I9" s="59">
        <v>3885</v>
      </c>
      <c r="J9" s="54"/>
      <c r="K9" s="60">
        <f t="shared" ref="K9:K16" si="4">1-I9/L9</f>
        <v>9.9388379204893296E-3</v>
      </c>
      <c r="L9" s="59">
        <v>3924</v>
      </c>
      <c r="M9" s="54"/>
      <c r="N9" s="60">
        <f t="shared" ref="N9:N14" si="5">1-I9/O9</f>
        <v>9.9300093636121023E-3</v>
      </c>
      <c r="O9" s="59">
        <v>3923.9650092846832</v>
      </c>
      <c r="P9" s="54"/>
      <c r="Q9" s="60">
        <f t="shared" ref="Q9:Q16" si="6">1-L9/R9</f>
        <v>1.4318010550113058E-2</v>
      </c>
      <c r="R9" s="61">
        <v>3981</v>
      </c>
      <c r="S9" s="54"/>
      <c r="T9" s="60">
        <f t="shared" ref="T9:T16" si="7">1-R9/U9</f>
        <v>5.3637650525619751E-3</v>
      </c>
      <c r="U9" s="59">
        <v>4002.4682995893245</v>
      </c>
      <c r="V9" s="54"/>
      <c r="W9" s="60">
        <f t="shared" ref="W9:W16" si="8">1-U9/X9</f>
        <v>1.4775352164499989E-2</v>
      </c>
      <c r="X9" s="59">
        <v>4062.4930652948956</v>
      </c>
      <c r="Y9" s="54"/>
      <c r="Z9" s="60">
        <f t="shared" ref="Z9:Z16" si="9">1-X9/AA9</f>
        <v>1.4765140720004233E-2</v>
      </c>
      <c r="AA9" s="59">
        <v>4123.3752815686439</v>
      </c>
      <c r="AB9" s="54"/>
      <c r="AC9" s="60">
        <f t="shared" ref="AC9:AC16" si="10">1-AA9/AD9</f>
        <v>1.8714983148178543E-2</v>
      </c>
      <c r="AD9" s="59">
        <v>4202.0159390564631</v>
      </c>
      <c r="AE9" s="54"/>
      <c r="AF9" s="60">
        <f t="shared" ref="AF9:AF16" si="11">1-AD9/AG9</f>
        <v>1.8682810838073216E-2</v>
      </c>
      <c r="AG9" s="59">
        <v>4282.0160346371858</v>
      </c>
      <c r="AI9" s="62">
        <f t="shared" si="0"/>
        <v>-4.5328190680649404E-3</v>
      </c>
      <c r="AJ9" s="59">
        <f t="shared" ref="AJ9:AJ15" si="12">AD9-AV9</f>
        <v>-19.133707607554243</v>
      </c>
      <c r="AK9" s="54"/>
      <c r="AL9" s="60">
        <f t="shared" ref="AL9:AL16" si="13">AM9/AY9</f>
        <v>-3.512720764280176E-3</v>
      </c>
      <c r="AM9" s="59">
        <f t="shared" ref="AM9:AM15" si="14">AG9-AY9</f>
        <v>-15.094549575572273</v>
      </c>
      <c r="AN9" s="54"/>
      <c r="AO9" s="62">
        <f t="shared" ref="AO9:AO16" si="15">AP9/AV9</f>
        <v>-1.0684293089595386E-2</v>
      </c>
      <c r="AP9" s="59">
        <f t="shared" si="1"/>
        <v>-45.100000000000364</v>
      </c>
      <c r="AQ9" s="54"/>
      <c r="AR9" s="62">
        <f t="shared" ref="AR9:AR16" si="16">AS9/AY9</f>
        <v>-2.1526092518967893E-2</v>
      </c>
      <c r="AS9" s="59">
        <f t="shared" si="2"/>
        <v>-92.5</v>
      </c>
      <c r="AU9" s="62">
        <v>2.3162970583770925E-2</v>
      </c>
      <c r="AV9" s="59">
        <v>4221.1496466640174</v>
      </c>
      <c r="AW9" s="54"/>
      <c r="AX9" s="60">
        <v>1.7677212643262052E-2</v>
      </c>
      <c r="AY9" s="59">
        <v>4297.1105842127581</v>
      </c>
      <c r="BA9" s="62">
        <v>2.913522005601521E-2</v>
      </c>
      <c r="BB9" s="59">
        <v>4247.1159390564635</v>
      </c>
      <c r="BC9" s="54"/>
      <c r="BD9" s="60">
        <v>2.9123243479272976E-2</v>
      </c>
      <c r="BE9" s="59">
        <v>4374.5160346371858</v>
      </c>
    </row>
    <row r="10" spans="1:61" hidden="1" outlineLevel="1" x14ac:dyDescent="0.4">
      <c r="C10" s="56" t="s">
        <v>19</v>
      </c>
      <c r="D10" s="57"/>
      <c r="E10" s="58"/>
      <c r="F10" s="59">
        <v>518</v>
      </c>
      <c r="G10" s="54"/>
      <c r="H10" s="60">
        <f t="shared" si="3"/>
        <v>-3.6000000000000032E-2</v>
      </c>
      <c r="I10" s="59">
        <f>376+124</f>
        <v>500</v>
      </c>
      <c r="J10" s="54"/>
      <c r="K10" s="60">
        <f t="shared" si="4"/>
        <v>0</v>
      </c>
      <c r="L10" s="59">
        <f>376+124</f>
        <v>500</v>
      </c>
      <c r="M10" s="54"/>
      <c r="N10" s="60">
        <f t="shared" si="5"/>
        <v>0</v>
      </c>
      <c r="O10" s="59">
        <v>500</v>
      </c>
      <c r="P10" s="54"/>
      <c r="Q10" s="60">
        <f t="shared" si="6"/>
        <v>9.9009900990099098E-3</v>
      </c>
      <c r="R10" s="61">
        <v>505</v>
      </c>
      <c r="S10" s="54"/>
      <c r="T10" s="60">
        <f t="shared" si="7"/>
        <v>3.9447731755424265E-3</v>
      </c>
      <c r="U10" s="59">
        <v>507</v>
      </c>
      <c r="V10" s="54"/>
      <c r="W10" s="60">
        <f t="shared" si="8"/>
        <v>1.4768752429071164E-2</v>
      </c>
      <c r="X10" s="59">
        <v>514.6</v>
      </c>
      <c r="Y10" s="54"/>
      <c r="Z10" s="60">
        <f t="shared" si="9"/>
        <v>1.4742485161784336E-2</v>
      </c>
      <c r="AA10" s="59">
        <v>522.29999999999995</v>
      </c>
      <c r="AB10" s="54"/>
      <c r="AC10" s="60">
        <f t="shared" si="10"/>
        <v>1.8233082706767045E-2</v>
      </c>
      <c r="AD10" s="59">
        <v>532</v>
      </c>
      <c r="AE10" s="54"/>
      <c r="AF10" s="60">
        <f t="shared" si="11"/>
        <v>1.8450184501844991E-2</v>
      </c>
      <c r="AG10" s="59">
        <v>542</v>
      </c>
      <c r="AI10" s="62">
        <f t="shared" si="0"/>
        <v>1.1791555724610206E-2</v>
      </c>
      <c r="AJ10" s="59">
        <f t="shared" si="12"/>
        <v>6.2000000000000455</v>
      </c>
      <c r="AK10" s="54"/>
      <c r="AL10" s="60">
        <f t="shared" si="13"/>
        <v>1.2516345974220149E-2</v>
      </c>
      <c r="AM10" s="59">
        <f t="shared" si="14"/>
        <v>6.7000000000000455</v>
      </c>
      <c r="AN10" s="54"/>
      <c r="AO10" s="62">
        <f t="shared" si="15"/>
        <v>-1.1411182959300116E-2</v>
      </c>
      <c r="AP10" s="59">
        <f t="shared" si="1"/>
        <v>-6</v>
      </c>
      <c r="AQ10" s="54"/>
      <c r="AR10" s="62">
        <f t="shared" si="16"/>
        <v>-2.2604147207173592E-2</v>
      </c>
      <c r="AS10" s="59">
        <f t="shared" si="2"/>
        <v>-12.100000000000023</v>
      </c>
      <c r="AU10" s="62">
        <v>6.6565233929251066E-3</v>
      </c>
      <c r="AV10" s="59">
        <v>525.79999999999995</v>
      </c>
      <c r="AW10" s="54"/>
      <c r="AX10" s="60">
        <v>1.7747057724640358E-2</v>
      </c>
      <c r="AY10" s="59">
        <v>535.29999999999995</v>
      </c>
      <c r="BA10" s="62">
        <v>2.9182156133829129E-2</v>
      </c>
      <c r="BB10" s="59">
        <v>538</v>
      </c>
      <c r="BC10" s="54"/>
      <c r="BD10" s="60">
        <v>2.9056127052878633E-2</v>
      </c>
      <c r="BE10" s="59">
        <v>554.1</v>
      </c>
    </row>
    <row r="11" spans="1:61" hidden="1" outlineLevel="1" x14ac:dyDescent="0.4">
      <c r="C11" s="56" t="s">
        <v>20</v>
      </c>
      <c r="D11" s="57"/>
      <c r="E11" s="58"/>
      <c r="F11" s="59">
        <v>10</v>
      </c>
      <c r="G11" s="54"/>
      <c r="H11" s="60">
        <f t="shared" si="3"/>
        <v>9.0909090909090939E-2</v>
      </c>
      <c r="I11" s="59">
        <v>11</v>
      </c>
      <c r="J11" s="54"/>
      <c r="K11" s="60">
        <f t="shared" si="4"/>
        <v>0</v>
      </c>
      <c r="L11" s="59">
        <v>11</v>
      </c>
      <c r="M11" s="54"/>
      <c r="N11" s="60">
        <f t="shared" si="5"/>
        <v>0</v>
      </c>
      <c r="O11" s="59">
        <v>11</v>
      </c>
      <c r="P11" s="54"/>
      <c r="Q11" s="60">
        <f t="shared" si="6"/>
        <v>0</v>
      </c>
      <c r="R11" s="61">
        <v>11</v>
      </c>
      <c r="S11" s="54"/>
      <c r="T11" s="60">
        <f t="shared" si="7"/>
        <v>8.333333333333337E-2</v>
      </c>
      <c r="U11" s="59">
        <v>12</v>
      </c>
      <c r="V11" s="54"/>
      <c r="W11" s="60">
        <f t="shared" si="8"/>
        <v>0</v>
      </c>
      <c r="X11" s="59">
        <v>12</v>
      </c>
      <c r="Y11" s="54"/>
      <c r="Z11" s="60">
        <f t="shared" si="9"/>
        <v>0</v>
      </c>
      <c r="AA11" s="59">
        <v>12</v>
      </c>
      <c r="AB11" s="54"/>
      <c r="AC11" s="60">
        <f t="shared" si="10"/>
        <v>0</v>
      </c>
      <c r="AD11" s="59">
        <v>12</v>
      </c>
      <c r="AE11" s="54"/>
      <c r="AF11" s="60">
        <f t="shared" si="11"/>
        <v>0</v>
      </c>
      <c r="AG11" s="59">
        <v>12</v>
      </c>
      <c r="AI11" s="62">
        <f t="shared" si="0"/>
        <v>-9.0909090909090856E-2</v>
      </c>
      <c r="AJ11" s="59">
        <f t="shared" si="12"/>
        <v>-1.1999999999999993</v>
      </c>
      <c r="AK11" s="54"/>
      <c r="AL11" s="60">
        <f t="shared" si="13"/>
        <v>-0.15492957746478869</v>
      </c>
      <c r="AM11" s="59">
        <f t="shared" si="14"/>
        <v>-2.1999999999999993</v>
      </c>
      <c r="AN11" s="54"/>
      <c r="AO11" s="62">
        <f t="shared" si="15"/>
        <v>-7.575757575757576E-2</v>
      </c>
      <c r="AP11" s="59">
        <f t="shared" si="1"/>
        <v>-1</v>
      </c>
      <c r="AQ11" s="54"/>
      <c r="AR11" s="62">
        <f t="shared" si="16"/>
        <v>-7.0422535211267609E-2</v>
      </c>
      <c r="AS11" s="59">
        <f t="shared" si="2"/>
        <v>-1</v>
      </c>
      <c r="AU11" s="62">
        <v>9.0909090909090828E-2</v>
      </c>
      <c r="AV11" s="59">
        <v>13.2</v>
      </c>
      <c r="AW11" s="54"/>
      <c r="AX11" s="60">
        <v>7.0422535211267623E-2</v>
      </c>
      <c r="AY11" s="59">
        <v>14.2</v>
      </c>
      <c r="BA11" s="62">
        <v>7.6923076923076872E-2</v>
      </c>
      <c r="BB11" s="59">
        <v>13</v>
      </c>
      <c r="BC11" s="54"/>
      <c r="BD11" s="60">
        <v>0</v>
      </c>
      <c r="BE11" s="59">
        <v>13</v>
      </c>
    </row>
    <row r="12" spans="1:61" hidden="1" outlineLevel="1" x14ac:dyDescent="0.4">
      <c r="C12" s="56" t="s">
        <v>21</v>
      </c>
      <c r="D12" s="57"/>
      <c r="E12" s="58"/>
      <c r="F12" s="59">
        <v>1</v>
      </c>
      <c r="G12" s="54"/>
      <c r="H12" s="60">
        <f t="shared" si="3"/>
        <v>0</v>
      </c>
      <c r="I12" s="59">
        <v>1</v>
      </c>
      <c r="J12" s="54"/>
      <c r="K12" s="60">
        <f t="shared" si="4"/>
        <v>0</v>
      </c>
      <c r="L12" s="59">
        <v>1</v>
      </c>
      <c r="M12" s="54"/>
      <c r="N12" s="60">
        <f t="shared" si="5"/>
        <v>0</v>
      </c>
      <c r="O12" s="59">
        <v>1</v>
      </c>
      <c r="P12" s="54"/>
      <c r="Q12" s="60">
        <f t="shared" si="6"/>
        <v>0</v>
      </c>
      <c r="R12" s="61">
        <v>1</v>
      </c>
      <c r="S12" s="54"/>
      <c r="T12" s="60">
        <f t="shared" si="7"/>
        <v>0</v>
      </c>
      <c r="U12" s="59">
        <v>1</v>
      </c>
      <c r="V12" s="54"/>
      <c r="W12" s="60">
        <f t="shared" si="8"/>
        <v>0</v>
      </c>
      <c r="X12" s="59">
        <v>1</v>
      </c>
      <c r="Y12" s="54"/>
      <c r="Z12" s="60">
        <f t="shared" si="9"/>
        <v>0</v>
      </c>
      <c r="AA12" s="59">
        <v>1</v>
      </c>
      <c r="AB12" s="54"/>
      <c r="AC12" s="60">
        <f t="shared" si="10"/>
        <v>0</v>
      </c>
      <c r="AD12" s="59">
        <v>1</v>
      </c>
      <c r="AE12" s="54"/>
      <c r="AF12" s="60">
        <f t="shared" si="11"/>
        <v>0</v>
      </c>
      <c r="AG12" s="59">
        <v>1</v>
      </c>
      <c r="AI12" s="62">
        <f t="shared" si="0"/>
        <v>0</v>
      </c>
      <c r="AJ12" s="59">
        <f t="shared" si="12"/>
        <v>0</v>
      </c>
      <c r="AK12" s="54"/>
      <c r="AL12" s="60">
        <f t="shared" si="13"/>
        <v>0</v>
      </c>
      <c r="AM12" s="59">
        <f t="shared" si="14"/>
        <v>0</v>
      </c>
      <c r="AN12" s="54"/>
      <c r="AO12" s="62">
        <f t="shared" si="15"/>
        <v>0</v>
      </c>
      <c r="AP12" s="59">
        <f t="shared" si="1"/>
        <v>0</v>
      </c>
      <c r="AQ12" s="54"/>
      <c r="AR12" s="62">
        <f t="shared" si="16"/>
        <v>0</v>
      </c>
      <c r="AS12" s="59">
        <f t="shared" si="2"/>
        <v>0</v>
      </c>
      <c r="AU12" s="62">
        <v>0</v>
      </c>
      <c r="AV12" s="59">
        <v>1</v>
      </c>
      <c r="AW12" s="54"/>
      <c r="AX12" s="60">
        <v>0</v>
      </c>
      <c r="AY12" s="59">
        <v>1</v>
      </c>
      <c r="BA12" s="62">
        <v>0</v>
      </c>
      <c r="BB12" s="59">
        <v>1</v>
      </c>
      <c r="BC12" s="54"/>
      <c r="BD12" s="60">
        <v>0</v>
      </c>
      <c r="BE12" s="59">
        <v>1</v>
      </c>
    </row>
    <row r="13" spans="1:61" hidden="1" outlineLevel="1" x14ac:dyDescent="0.4">
      <c r="C13" s="56" t="s">
        <v>22</v>
      </c>
      <c r="D13" s="57"/>
      <c r="E13" s="58"/>
      <c r="F13" s="59">
        <v>12761.899782618997</v>
      </c>
      <c r="G13" s="54"/>
      <c r="H13" s="60">
        <f t="shared" si="3"/>
        <v>-3.9242653307735909E-2</v>
      </c>
      <c r="I13" s="59">
        <v>12280</v>
      </c>
      <c r="J13" s="54"/>
      <c r="K13" s="60">
        <f t="shared" si="4"/>
        <v>8.4779975777149463E-3</v>
      </c>
      <c r="L13" s="59">
        <v>12385</v>
      </c>
      <c r="M13" s="54"/>
      <c r="N13" s="60">
        <f t="shared" si="5"/>
        <v>2.3906692013557884E-2</v>
      </c>
      <c r="O13" s="59">
        <v>12580.764461270714</v>
      </c>
      <c r="P13" s="54"/>
      <c r="Q13" s="60">
        <f t="shared" si="6"/>
        <v>1.2675382653061229E-2</v>
      </c>
      <c r="R13" s="61">
        <v>12544</v>
      </c>
      <c r="S13" s="54"/>
      <c r="T13" s="60">
        <f t="shared" si="7"/>
        <v>1.3048698760560251E-2</v>
      </c>
      <c r="U13" s="59">
        <v>12709.846964330369</v>
      </c>
      <c r="V13" s="54"/>
      <c r="W13" s="60">
        <f t="shared" si="8"/>
        <v>1.9303691462133621E-2</v>
      </c>
      <c r="X13" s="59">
        <v>12960.023254578835</v>
      </c>
      <c r="Y13" s="54"/>
      <c r="Z13" s="60">
        <f t="shared" si="9"/>
        <v>1.9303691462133732E-2</v>
      </c>
      <c r="AA13" s="59">
        <v>13215.123929548703</v>
      </c>
      <c r="AB13" s="54"/>
      <c r="AC13" s="60">
        <f t="shared" si="10"/>
        <v>1.8633679931449709E-2</v>
      </c>
      <c r="AD13" s="59">
        <v>13466.045919148317</v>
      </c>
      <c r="AE13" s="54"/>
      <c r="AF13" s="60">
        <f t="shared" si="11"/>
        <v>1.8651972362244362E-2</v>
      </c>
      <c r="AG13" s="59">
        <v>13721.988061221264</v>
      </c>
      <c r="AI13" s="62">
        <f t="shared" si="0"/>
        <v>-4.581913299413732E-4</v>
      </c>
      <c r="AJ13" s="59">
        <f t="shared" si="12"/>
        <v>-6.1728538368552108</v>
      </c>
      <c r="AK13" s="54"/>
      <c r="AL13" s="60">
        <f t="shared" si="13"/>
        <v>-1.1070317084046883E-3</v>
      </c>
      <c r="AM13" s="59">
        <f t="shared" si="14"/>
        <v>-15.207511083097415</v>
      </c>
      <c r="AN13" s="54"/>
      <c r="AO13" s="62">
        <f t="shared" si="15"/>
        <v>-6.828867727748599E-4</v>
      </c>
      <c r="AP13" s="59">
        <f t="shared" si="1"/>
        <v>-9.2000000000007276</v>
      </c>
      <c r="AQ13" s="54"/>
      <c r="AR13" s="62">
        <f t="shared" si="16"/>
        <v>-1.3467086424319354E-3</v>
      </c>
      <c r="AS13" s="59">
        <f t="shared" si="2"/>
        <v>-18.5</v>
      </c>
      <c r="AU13" s="62">
        <v>1.90833334708016E-2</v>
      </c>
      <c r="AV13" s="59">
        <v>13472.218772985172</v>
      </c>
      <c r="AW13" s="54"/>
      <c r="AX13" s="60">
        <v>1.9289002469573213E-2</v>
      </c>
      <c r="AY13" s="59">
        <v>13737.195572304361</v>
      </c>
      <c r="BA13" s="62">
        <v>1.9303691462133621E-2</v>
      </c>
      <c r="BB13" s="59">
        <v>13475.245919148318</v>
      </c>
      <c r="BC13" s="54"/>
      <c r="BD13" s="60">
        <v>1.9303691462133621E-2</v>
      </c>
      <c r="BE13" s="59">
        <v>13740.488061221264</v>
      </c>
    </row>
    <row r="14" spans="1:61" hidden="1" outlineLevel="1" x14ac:dyDescent="0.4">
      <c r="C14" s="56" t="s">
        <v>23</v>
      </c>
      <c r="D14" s="57"/>
      <c r="E14" s="63"/>
      <c r="F14" s="59">
        <v>313.0793844964528</v>
      </c>
      <c r="G14" s="54"/>
      <c r="H14" s="60">
        <f>IFERROR(1-F14/I14,0)</f>
        <v>-6.1286049140518051E-2</v>
      </c>
      <c r="I14" s="59">
        <v>295</v>
      </c>
      <c r="J14" s="54"/>
      <c r="K14" s="60">
        <f t="shared" si="4"/>
        <v>0</v>
      </c>
      <c r="L14" s="59">
        <v>295</v>
      </c>
      <c r="M14" s="54"/>
      <c r="N14" s="60">
        <f t="shared" si="5"/>
        <v>1.0216331842617388E-3</v>
      </c>
      <c r="O14" s="59">
        <v>295.30169000587858</v>
      </c>
      <c r="P14" s="54"/>
      <c r="Q14" s="60">
        <f t="shared" si="6"/>
        <v>3.3783783783783994E-3</v>
      </c>
      <c r="R14" s="61">
        <v>296</v>
      </c>
      <c r="S14" s="54"/>
      <c r="T14" s="60">
        <f t="shared" si="7"/>
        <v>-6.0761704077383349E-4</v>
      </c>
      <c r="U14" s="59">
        <v>295.82025457231583</v>
      </c>
      <c r="V14" s="54"/>
      <c r="W14" s="60">
        <f t="shared" si="8"/>
        <v>1.0825985285517481E-3</v>
      </c>
      <c r="X14" s="59">
        <v>296.14085622751179</v>
      </c>
      <c r="Y14" s="54"/>
      <c r="Z14" s="60">
        <f t="shared" si="9"/>
        <v>1.0825985285518591E-3</v>
      </c>
      <c r="AA14" s="59">
        <v>296.46180534174658</v>
      </c>
      <c r="AB14" s="54"/>
      <c r="AC14" s="60">
        <f t="shared" si="10"/>
        <v>1.0825985285517481E-3</v>
      </c>
      <c r="AD14" s="59">
        <v>296.78310229158649</v>
      </c>
      <c r="AE14" s="54"/>
      <c r="AF14" s="60">
        <f t="shared" si="11"/>
        <v>1.0825985285518591E-3</v>
      </c>
      <c r="AG14" s="59">
        <v>297.10474745400597</v>
      </c>
      <c r="AI14" s="62">
        <f t="shared" si="0"/>
        <v>9.6112162181988661E-2</v>
      </c>
      <c r="AJ14" s="59">
        <f t="shared" si="12"/>
        <v>26.023309150716955</v>
      </c>
      <c r="AK14" s="54"/>
      <c r="AL14" s="60">
        <f t="shared" si="13"/>
        <v>0.10283869677214853</v>
      </c>
      <c r="AM14" s="59">
        <f t="shared" si="14"/>
        <v>27.704745147604172</v>
      </c>
      <c r="AN14" s="54"/>
      <c r="AO14" s="62">
        <f t="shared" si="15"/>
        <v>0</v>
      </c>
      <c r="AP14" s="59">
        <f t="shared" si="1"/>
        <v>0</v>
      </c>
      <c r="AQ14" s="54"/>
      <c r="AR14" s="62">
        <f t="shared" si="16"/>
        <v>0</v>
      </c>
      <c r="AS14" s="59">
        <f t="shared" si="2"/>
        <v>0</v>
      </c>
      <c r="AU14" s="62">
        <v>-9.4925512768082809E-2</v>
      </c>
      <c r="AV14" s="59">
        <v>270.75979314086953</v>
      </c>
      <c r="AW14" s="54"/>
      <c r="AX14" s="60">
        <v>-5.0474789266006237E-3</v>
      </c>
      <c r="AY14" s="59">
        <v>269.4000023064018</v>
      </c>
      <c r="BA14" s="62">
        <v>1.0825985285517481E-3</v>
      </c>
      <c r="BB14" s="59">
        <v>296.78310229158649</v>
      </c>
      <c r="BC14" s="54"/>
      <c r="BD14" s="60">
        <v>1.0825985285518591E-3</v>
      </c>
      <c r="BE14" s="59">
        <v>297.10474745400597</v>
      </c>
    </row>
    <row r="15" spans="1:61" hidden="1" outlineLevel="1" x14ac:dyDescent="0.4">
      <c r="C15" s="56" t="s">
        <v>24</v>
      </c>
      <c r="D15" s="57"/>
      <c r="E15" s="58"/>
      <c r="F15" s="59">
        <v>22.307657589073369</v>
      </c>
      <c r="G15" s="54"/>
      <c r="H15" s="60">
        <f>IFERROR(1-F15/I15,0)</f>
        <v>0</v>
      </c>
      <c r="I15" s="59"/>
      <c r="J15" s="54"/>
      <c r="K15" s="60">
        <f>IFERROR(1-I15/L15,0)</f>
        <v>0</v>
      </c>
      <c r="L15" s="59"/>
      <c r="M15" s="54"/>
      <c r="N15" s="60">
        <f>IFERROR(1-I15/O15,0)</f>
        <v>1</v>
      </c>
      <c r="O15" s="59">
        <v>23.144641405622657</v>
      </c>
      <c r="P15" s="54"/>
      <c r="Q15" s="60">
        <f>IFERROR(1-L15/R15,0)</f>
        <v>0</v>
      </c>
      <c r="R15" s="61"/>
      <c r="S15" s="54"/>
      <c r="T15" s="60">
        <f>IFERROR(1-R15/U15,0)</f>
        <v>1</v>
      </c>
      <c r="U15" s="59">
        <v>23.221124933174856</v>
      </c>
      <c r="V15" s="54"/>
      <c r="W15" s="60">
        <f>IFERROR(1-U15/X15,0)</f>
        <v>-3.3541659547785319E-2</v>
      </c>
      <c r="X15" s="59">
        <v>22.46752679842146</v>
      </c>
      <c r="Y15" s="54"/>
      <c r="Z15" s="60">
        <f>IFERROR(1-X15/AA15,0)</f>
        <v>-3.3541659547785541E-2</v>
      </c>
      <c r="AA15" s="59">
        <v>21.738385280233285</v>
      </c>
      <c r="AB15" s="54"/>
      <c r="AC15" s="60">
        <f>IFERROR(1-AA15/AD15,0)</f>
        <v>-3.3541659547785319E-2</v>
      </c>
      <c r="AD15" s="59">
        <v>21.032906684907768</v>
      </c>
      <c r="AE15" s="54"/>
      <c r="AF15" s="60">
        <f>IFERROR(1-AD15/AG15,0)</f>
        <v>-3.3541659547785319E-2</v>
      </c>
      <c r="AG15" s="59">
        <v>20.350323076585497</v>
      </c>
      <c r="AI15" s="62">
        <f t="shared" si="0"/>
        <v>-7.330799670594805E-2</v>
      </c>
      <c r="AJ15" s="59">
        <f t="shared" si="12"/>
        <v>-1.6638540620755435</v>
      </c>
      <c r="AK15" s="54"/>
      <c r="AL15" s="60">
        <f t="shared" si="13"/>
        <v>-7.7999599427709912E-2</v>
      </c>
      <c r="AM15" s="59">
        <f t="shared" si="14"/>
        <v>-1.7216012565861085</v>
      </c>
      <c r="AN15" s="54"/>
      <c r="AO15" s="62">
        <f t="shared" si="15"/>
        <v>0</v>
      </c>
      <c r="AP15" s="59">
        <f t="shared" si="1"/>
        <v>0</v>
      </c>
      <c r="AQ15" s="54"/>
      <c r="AR15" s="62">
        <f t="shared" si="16"/>
        <v>0</v>
      </c>
      <c r="AS15" s="59">
        <f t="shared" si="2"/>
        <v>0</v>
      </c>
      <c r="AU15" s="62">
        <v>4.2225209025803734E-2</v>
      </c>
      <c r="AV15" s="59">
        <v>22.696760746983312</v>
      </c>
      <c r="AW15" s="54"/>
      <c r="AX15" s="60">
        <v>-2.8309104561066611E-2</v>
      </c>
      <c r="AY15" s="59">
        <v>22.071924333171605</v>
      </c>
      <c r="BA15" s="62">
        <v>-3.3541659547785319E-2</v>
      </c>
      <c r="BB15" s="59">
        <v>21.032906684907768</v>
      </c>
      <c r="BC15" s="54"/>
      <c r="BD15" s="60">
        <v>-3.3541659547785319E-2</v>
      </c>
      <c r="BE15" s="59">
        <v>20.350323076585497</v>
      </c>
    </row>
    <row r="16" spans="1:61" hidden="1" outlineLevel="1" x14ac:dyDescent="0.4">
      <c r="C16" s="64" t="s">
        <v>25</v>
      </c>
      <c r="D16" s="65"/>
      <c r="E16" s="63"/>
      <c r="F16" s="66">
        <f>SUM(F8:F15)</f>
        <v>67507.012231684101</v>
      </c>
      <c r="G16" s="54"/>
      <c r="H16" s="67">
        <f t="shared" si="3"/>
        <v>-2.0159464308465713E-2</v>
      </c>
      <c r="I16" s="66">
        <f>SUM(I8:I15)</f>
        <v>66173</v>
      </c>
      <c r="J16" s="54"/>
      <c r="K16" s="67">
        <f t="shared" si="4"/>
        <v>1.1561384378687589E-2</v>
      </c>
      <c r="L16" s="66">
        <f>SUM(L8:L15)</f>
        <v>66947</v>
      </c>
      <c r="M16" s="54"/>
      <c r="N16" s="67">
        <f t="shared" ref="N16" si="17">1-I16/O16</f>
        <v>1.9834104855690593E-2</v>
      </c>
      <c r="O16" s="66">
        <f>SUM(O8:O15)</f>
        <v>67512.040898196501</v>
      </c>
      <c r="P16" s="54"/>
      <c r="Q16" s="67">
        <f t="shared" si="6"/>
        <v>1.4209565319825646E-2</v>
      </c>
      <c r="R16" s="66">
        <f>SUM(R8:R15)</f>
        <v>67912</v>
      </c>
      <c r="S16" s="54"/>
      <c r="T16" s="67">
        <f t="shared" si="7"/>
        <v>8.9989186394822118E-3</v>
      </c>
      <c r="U16" s="66">
        <f>SUM(U8:U15)</f>
        <v>68528.684052257042</v>
      </c>
      <c r="V16" s="54"/>
      <c r="W16" s="67">
        <f t="shared" si="8"/>
        <v>1.5544146812509152E-2</v>
      </c>
      <c r="X16" s="66">
        <f>SUM(X8:X15)</f>
        <v>69610.723355824943</v>
      </c>
      <c r="Y16" s="54"/>
      <c r="Z16" s="67">
        <f t="shared" si="9"/>
        <v>1.5548169416894631E-2</v>
      </c>
      <c r="AA16" s="66">
        <f>SUM(AA8:AA15)</f>
        <v>70710.136538212828</v>
      </c>
      <c r="AB16" s="54"/>
      <c r="AC16" s="67">
        <f t="shared" si="10"/>
        <v>1.8553334893617879E-2</v>
      </c>
      <c r="AD16" s="66">
        <f>SUM(AD8:AD15)</f>
        <v>72046.845796300433</v>
      </c>
      <c r="AE16" s="54"/>
      <c r="AF16" s="67">
        <f t="shared" si="11"/>
        <v>1.8562060581882145E-2</v>
      </c>
      <c r="AG16" s="66">
        <f>SUM(AG8:AG15)</f>
        <v>73409.476954820086</v>
      </c>
      <c r="AI16" s="68">
        <f t="shared" si="0"/>
        <v>-4.0479057337248431E-3</v>
      </c>
      <c r="AJ16" s="66">
        <f>AD16-AV16</f>
        <v>-292.82416481134715</v>
      </c>
      <c r="AK16" s="54"/>
      <c r="AL16" s="67">
        <f t="shared" si="13"/>
        <v>-3.37104511870204E-3</v>
      </c>
      <c r="AM16" s="66">
        <f>AG16-AY16</f>
        <v>-248.30370193738781</v>
      </c>
      <c r="AN16" s="54"/>
      <c r="AO16" s="68">
        <f t="shared" si="15"/>
        <v>-8.8333275551784017E-3</v>
      </c>
      <c r="AP16" s="66">
        <f t="shared" si="1"/>
        <v>-639</v>
      </c>
      <c r="AQ16" s="54"/>
      <c r="AR16" s="68">
        <f t="shared" si="16"/>
        <v>-1.7752367616034662E-2</v>
      </c>
      <c r="AS16" s="66">
        <f t="shared" si="2"/>
        <v>-1307.6000000000058</v>
      </c>
      <c r="AU16" s="68">
        <v>2.2526138476647084E-2</v>
      </c>
      <c r="AV16" s="66">
        <v>72339.66996111178</v>
      </c>
      <c r="AW16" s="54"/>
      <c r="AX16" s="67">
        <v>1.7895063955131074E-2</v>
      </c>
      <c r="AY16" s="66">
        <v>73657.780656757473</v>
      </c>
      <c r="BA16" s="68">
        <v>2.7181485424610186E-2</v>
      </c>
      <c r="BB16" s="66">
        <v>72685.845796300433</v>
      </c>
      <c r="BC16" s="54"/>
      <c r="BD16" s="67">
        <v>2.7185634680916393E-2</v>
      </c>
      <c r="BE16" s="66">
        <v>74717.076954820091</v>
      </c>
    </row>
    <row r="17" spans="2:57" ht="6.95" hidden="1" customHeight="1" outlineLevel="1" x14ac:dyDescent="0.4">
      <c r="C17" s="39"/>
      <c r="D17" s="39"/>
      <c r="E17" s="52"/>
      <c r="F17" s="53"/>
      <c r="G17" s="54"/>
      <c r="H17" s="20"/>
      <c r="I17" s="53"/>
      <c r="J17" s="54"/>
      <c r="K17" s="20"/>
      <c r="L17" s="53"/>
      <c r="M17" s="54"/>
      <c r="N17" s="20"/>
      <c r="O17" s="53"/>
      <c r="P17" s="54"/>
      <c r="Q17" s="20"/>
      <c r="R17" s="53"/>
      <c r="S17" s="54"/>
      <c r="T17" s="20"/>
      <c r="U17" s="53"/>
      <c r="V17" s="54"/>
      <c r="W17" s="20"/>
      <c r="X17" s="53"/>
      <c r="Y17" s="54"/>
      <c r="Z17" s="20"/>
      <c r="AA17" s="53"/>
      <c r="AB17" s="54"/>
      <c r="AC17" s="20"/>
      <c r="AD17" s="53"/>
      <c r="AE17" s="54"/>
      <c r="AF17" s="20"/>
      <c r="AG17" s="53"/>
      <c r="AI17" s="69"/>
      <c r="AJ17" s="53"/>
      <c r="AK17" s="54"/>
      <c r="AL17" s="20"/>
      <c r="AM17" s="53"/>
      <c r="AN17" s="54"/>
      <c r="AO17" s="69"/>
      <c r="AP17" s="53"/>
      <c r="AQ17" s="54"/>
      <c r="AR17" s="69"/>
      <c r="AS17" s="53"/>
      <c r="AU17" s="69"/>
      <c r="AV17" s="53"/>
      <c r="AW17" s="54"/>
      <c r="AX17" s="20"/>
      <c r="AY17" s="53"/>
      <c r="BA17" s="69"/>
      <c r="BB17" s="53"/>
      <c r="BC17" s="54"/>
      <c r="BD17" s="20"/>
      <c r="BE17" s="53"/>
    </row>
    <row r="18" spans="2:57" hidden="1" outlineLevel="1" x14ac:dyDescent="0.4">
      <c r="B18" s="51" t="s">
        <v>26</v>
      </c>
      <c r="E18" s="52"/>
      <c r="F18" s="53"/>
      <c r="G18" s="54"/>
      <c r="I18" s="53"/>
      <c r="J18" s="54"/>
      <c r="L18" s="70">
        <f>L19-I19</f>
        <v>564.91666666667152</v>
      </c>
      <c r="M18" s="54"/>
      <c r="O18" s="53"/>
      <c r="P18" s="54"/>
      <c r="R18" s="70">
        <f>R19-L19</f>
        <v>649.16666666666424</v>
      </c>
      <c r="S18" s="54"/>
      <c r="U18" s="70">
        <f>U19-R19</f>
        <v>774.32740883185761</v>
      </c>
      <c r="V18" s="54"/>
      <c r="W18" s="60">
        <v>1.4999999999999999E-2</v>
      </c>
      <c r="X18" s="70">
        <f>U19*W18</f>
        <v>764.65991113247787</v>
      </c>
      <c r="Y18" s="54"/>
      <c r="Z18" s="60">
        <v>1.4999999999999999E-2</v>
      </c>
      <c r="AA18" s="70">
        <f>(U19+X18)*Z18</f>
        <v>776.12980979946497</v>
      </c>
      <c r="AB18" s="54"/>
      <c r="AC18" s="60">
        <v>1.4999999999999999E-2</v>
      </c>
      <c r="AD18" s="70">
        <f>(U19+X18+AA18)*AC18</f>
        <v>787.771756946457</v>
      </c>
      <c r="AE18" s="54"/>
      <c r="AF18" s="60">
        <v>1.4999999999999999E-2</v>
      </c>
      <c r="AG18" s="70">
        <f>(X18+U19+AA18+AD18)*AF18</f>
        <v>799.58833330065386</v>
      </c>
      <c r="AI18" s="62"/>
      <c r="AJ18" s="70"/>
      <c r="AK18" s="54"/>
      <c r="AL18" s="60"/>
      <c r="AM18" s="70"/>
      <c r="AN18" s="54"/>
      <c r="AO18" s="62"/>
      <c r="AP18" s="70"/>
      <c r="AQ18" s="54"/>
      <c r="AR18" s="62"/>
      <c r="AS18" s="70"/>
      <c r="AU18" s="62">
        <v>1.4999999999999999E-2</v>
      </c>
      <c r="AV18" s="70">
        <v>787.771756946457</v>
      </c>
      <c r="AW18" s="54"/>
      <c r="AX18" s="60">
        <v>1.4999999999999999E-2</v>
      </c>
      <c r="AY18" s="70">
        <v>799.58833330065386</v>
      </c>
      <c r="BA18" s="62">
        <v>1.4999999999999999E-2</v>
      </c>
      <c r="BB18" s="70">
        <v>787.771756946457</v>
      </c>
      <c r="BC18" s="54"/>
      <c r="BD18" s="60">
        <v>1.4999999999999999E-2</v>
      </c>
      <c r="BE18" s="70">
        <v>799.58833330065386</v>
      </c>
    </row>
    <row r="19" spans="2:57" hidden="1" outlineLevel="1" x14ac:dyDescent="0.4">
      <c r="C19" s="56" t="s">
        <v>17</v>
      </c>
      <c r="D19" s="57"/>
      <c r="E19" s="58"/>
      <c r="F19" s="59">
        <v>49919.725406979574</v>
      </c>
      <c r="G19" s="54"/>
      <c r="H19" s="60">
        <f>1-F19/I19</f>
        <v>-1.9000394449348201E-2</v>
      </c>
      <c r="I19" s="59">
        <v>48988.916666666664</v>
      </c>
      <c r="J19" s="54"/>
      <c r="K19" s="60">
        <f>1-I19/L19</f>
        <v>1.1400059867551549E-2</v>
      </c>
      <c r="L19" s="59">
        <v>49553.833333333336</v>
      </c>
      <c r="M19" s="54"/>
      <c r="N19" s="60">
        <f>1-I19/O19</f>
        <v>2.0300042663253692E-2</v>
      </c>
      <c r="O19" s="59">
        <v>50004</v>
      </c>
      <c r="P19" s="54"/>
      <c r="Q19" s="60">
        <f>1-L19/R19</f>
        <v>1.2930834146697712E-2</v>
      </c>
      <c r="R19" s="71">
        <f>ROUND((L8+R8)/2,0)</f>
        <v>50203</v>
      </c>
      <c r="S19" s="72"/>
      <c r="T19" s="60">
        <f>1-R19/U19</f>
        <v>1.5189643086265581E-2</v>
      </c>
      <c r="U19" s="71">
        <v>50977.327408831858</v>
      </c>
      <c r="V19" s="72"/>
      <c r="W19" s="60">
        <f>1-U19/X19</f>
        <v>1.4778540914560989E-2</v>
      </c>
      <c r="X19" s="71">
        <v>51741.998652925271</v>
      </c>
      <c r="Y19" s="72"/>
      <c r="Z19" s="60">
        <f>1-X19/AA19</f>
        <v>1.4778484650575963E-2</v>
      </c>
      <c r="AA19" s="71">
        <v>52518.137136473488</v>
      </c>
      <c r="AB19" s="72"/>
      <c r="AC19" s="60">
        <f>1-AA19/AD19</f>
        <v>1.864547781266479E-2</v>
      </c>
      <c r="AD19" s="71">
        <v>53515.967929119157</v>
      </c>
      <c r="AE19" s="72"/>
      <c r="AF19" s="60">
        <f>1-AD19/AG19</f>
        <v>1.8650166459844186E-2</v>
      </c>
      <c r="AG19" s="71">
        <v>54533.01778843104</v>
      </c>
      <c r="AI19" s="62">
        <f t="shared" ref="AI19:AI27" si="18">AJ19/AV19</f>
        <v>-5.5168437670248304E-3</v>
      </c>
      <c r="AJ19" s="71">
        <f t="shared" ref="AJ19:AJ27" si="19">AD19-AV19</f>
        <v>-296.87705845557502</v>
      </c>
      <c r="AK19" s="72"/>
      <c r="AL19" s="60">
        <f t="shared" ref="AL19:AL27" si="20">AM19/AY19</f>
        <v>-4.5359249654734054E-3</v>
      </c>
      <c r="AM19" s="71">
        <f t="shared" ref="AM19:AM27" si="21">AG19-AY19</f>
        <v>-248.48478516974137</v>
      </c>
      <c r="AN19" s="72"/>
      <c r="AO19" s="62">
        <f t="shared" ref="AO19:AO27" si="22">AP19/AV19</f>
        <v>-1.0735355102176566E-2</v>
      </c>
      <c r="AP19" s="71">
        <f t="shared" ref="AP19:AP27" si="23">AD19-BB19</f>
        <v>-577.69999999999709</v>
      </c>
      <c r="AQ19" s="72"/>
      <c r="AR19" s="62">
        <f t="shared" ref="AR19:AR27" si="24">AS19/AY19</f>
        <v>-2.1604007637613228E-2</v>
      </c>
      <c r="AS19" s="71">
        <f t="shared" ref="AS19:AS27" si="25">AG19-BE19</f>
        <v>-1183.5</v>
      </c>
      <c r="AU19" s="62">
        <v>2.4059457391635619E-2</v>
      </c>
      <c r="AV19" s="71">
        <v>53812.844987574732</v>
      </c>
      <c r="AW19" s="72"/>
      <c r="AX19" s="60">
        <v>1.7682201847687984E-2</v>
      </c>
      <c r="AY19" s="71">
        <v>54781.502573600781</v>
      </c>
      <c r="BA19" s="62">
        <v>2.9125974498718454E-2</v>
      </c>
      <c r="BB19" s="71">
        <v>54093.667929119154</v>
      </c>
      <c r="BC19" s="72"/>
      <c r="BD19" s="60">
        <v>2.9126907490418463E-2</v>
      </c>
      <c r="BE19" s="71">
        <v>55716.51778843104</v>
      </c>
    </row>
    <row r="20" spans="2:57" hidden="1" outlineLevel="1" x14ac:dyDescent="0.4">
      <c r="C20" s="56" t="s">
        <v>18</v>
      </c>
      <c r="D20" s="57"/>
      <c r="E20" s="58"/>
      <c r="F20" s="59">
        <v>3961</v>
      </c>
      <c r="G20" s="54"/>
      <c r="H20" s="60">
        <f t="shared" ref="H20:H27" si="26">1-F20/I20</f>
        <v>-2.6719948158548501E-2</v>
      </c>
      <c r="I20" s="59">
        <v>3857.9166666666665</v>
      </c>
      <c r="J20" s="54"/>
      <c r="K20" s="60">
        <f t="shared" ref="K20:K27" si="27">1-I20/L20</f>
        <v>1.3446703320121101E-2</v>
      </c>
      <c r="L20" s="59">
        <v>3910.5</v>
      </c>
      <c r="M20" s="54"/>
      <c r="N20" s="60">
        <f t="shared" ref="N20:N25" si="28">1-I20/O20</f>
        <v>1.6840808698606935E-2</v>
      </c>
      <c r="O20" s="59">
        <v>3924</v>
      </c>
      <c r="P20" s="54"/>
      <c r="Q20" s="60">
        <f t="shared" ref="Q20:Q27" si="29">1-L20/R20</f>
        <v>1.0751328105236491E-2</v>
      </c>
      <c r="R20" s="71">
        <f t="shared" ref="R20:R26" si="30">ROUND((L9+R9)/2,0)</f>
        <v>3953</v>
      </c>
      <c r="S20" s="72"/>
      <c r="T20" s="60">
        <f t="shared" ref="T20:T27" si="31">1-R20/U20</f>
        <v>1.2359448192106881E-2</v>
      </c>
      <c r="U20" s="71">
        <v>4002.4682995893245</v>
      </c>
      <c r="V20" s="72"/>
      <c r="W20" s="60">
        <f t="shared" ref="W20:W27" si="32">1-U20/X20</f>
        <v>1.4775352164499989E-2</v>
      </c>
      <c r="X20" s="71">
        <v>4062.4930652948956</v>
      </c>
      <c r="Y20" s="72"/>
      <c r="Z20" s="60">
        <f t="shared" ref="Z20:Z27" si="33">1-X20/AA20</f>
        <v>1.4765140720004233E-2</v>
      </c>
      <c r="AA20" s="71">
        <v>4123.3752815686439</v>
      </c>
      <c r="AB20" s="72"/>
      <c r="AC20" s="60">
        <f t="shared" ref="AC20:AC27" si="34">1-AA20/AD20</f>
        <v>1.8714983148178543E-2</v>
      </c>
      <c r="AD20" s="71">
        <v>4202.0159390564631</v>
      </c>
      <c r="AE20" s="72"/>
      <c r="AF20" s="60">
        <f t="shared" ref="AF20:AF27" si="35">1-AD20/AG20</f>
        <v>1.8682810838073216E-2</v>
      </c>
      <c r="AG20" s="71">
        <v>4282.0160346371858</v>
      </c>
      <c r="AI20" s="62">
        <f t="shared" si="18"/>
        <v>-4.5328190680649404E-3</v>
      </c>
      <c r="AJ20" s="71">
        <f t="shared" si="19"/>
        <v>-19.133707607554243</v>
      </c>
      <c r="AK20" s="72"/>
      <c r="AL20" s="60">
        <f t="shared" si="20"/>
        <v>-3.512720764280176E-3</v>
      </c>
      <c r="AM20" s="71">
        <f t="shared" si="21"/>
        <v>-15.094549575572273</v>
      </c>
      <c r="AN20" s="72"/>
      <c r="AO20" s="62">
        <f t="shared" si="22"/>
        <v>-1.0684293089595386E-2</v>
      </c>
      <c r="AP20" s="71">
        <f t="shared" si="23"/>
        <v>-45.100000000000364</v>
      </c>
      <c r="AQ20" s="72"/>
      <c r="AR20" s="62">
        <f t="shared" si="24"/>
        <v>-2.1526092518967893E-2</v>
      </c>
      <c r="AS20" s="71">
        <f t="shared" si="25"/>
        <v>-92.5</v>
      </c>
      <c r="AU20" s="62">
        <v>2.3162970583770925E-2</v>
      </c>
      <c r="AV20" s="71">
        <v>4221.1496466640174</v>
      </c>
      <c r="AW20" s="72"/>
      <c r="AX20" s="60">
        <v>1.7677212643262052E-2</v>
      </c>
      <c r="AY20" s="71">
        <v>4297.1105842127581</v>
      </c>
      <c r="BA20" s="62">
        <v>2.913522005601521E-2</v>
      </c>
      <c r="BB20" s="71">
        <v>4247.1159390564635</v>
      </c>
      <c r="BC20" s="72"/>
      <c r="BD20" s="60">
        <v>2.9123243479272976E-2</v>
      </c>
      <c r="BE20" s="71">
        <v>4374.5160346371858</v>
      </c>
    </row>
    <row r="21" spans="2:57" hidden="1" outlineLevel="1" x14ac:dyDescent="0.4">
      <c r="C21" s="56" t="s">
        <v>19</v>
      </c>
      <c r="D21" s="57"/>
      <c r="E21" s="58"/>
      <c r="F21" s="59">
        <v>518</v>
      </c>
      <c r="G21" s="54"/>
      <c r="H21" s="60">
        <f t="shared" si="26"/>
        <v>-2.9821073558648159E-2</v>
      </c>
      <c r="I21" s="59">
        <f>380.833333333333+122.166666666667</f>
        <v>503</v>
      </c>
      <c r="J21" s="54"/>
      <c r="K21" s="60">
        <f t="shared" si="27"/>
        <v>-8.0160320641282645E-3</v>
      </c>
      <c r="L21" s="59">
        <f>374+125</f>
        <v>499</v>
      </c>
      <c r="M21" s="54"/>
      <c r="N21" s="60">
        <f t="shared" si="28"/>
        <v>-6.0000000000000053E-3</v>
      </c>
      <c r="O21" s="59">
        <v>500</v>
      </c>
      <c r="P21" s="54"/>
      <c r="Q21" s="60">
        <f t="shared" si="29"/>
        <v>7.9522862823061535E-3</v>
      </c>
      <c r="R21" s="71">
        <f t="shared" si="30"/>
        <v>503</v>
      </c>
      <c r="S21" s="72"/>
      <c r="T21" s="60">
        <f t="shared" si="31"/>
        <v>7.8895463510848529E-3</v>
      </c>
      <c r="U21" s="71">
        <v>507</v>
      </c>
      <c r="V21" s="72"/>
      <c r="W21" s="60">
        <f t="shared" si="32"/>
        <v>1.4768752429071164E-2</v>
      </c>
      <c r="X21" s="71">
        <v>514.6</v>
      </c>
      <c r="Y21" s="72"/>
      <c r="Z21" s="60">
        <f t="shared" si="33"/>
        <v>1.4742485161784336E-2</v>
      </c>
      <c r="AA21" s="71">
        <v>522.29999999999995</v>
      </c>
      <c r="AB21" s="72"/>
      <c r="AC21" s="60">
        <f t="shared" si="34"/>
        <v>1.8233082706767045E-2</v>
      </c>
      <c r="AD21" s="71">
        <v>532</v>
      </c>
      <c r="AE21" s="72"/>
      <c r="AF21" s="60">
        <f t="shared" si="35"/>
        <v>1.8450184501844991E-2</v>
      </c>
      <c r="AG21" s="71">
        <v>542</v>
      </c>
      <c r="AI21" s="62">
        <f t="shared" si="18"/>
        <v>1.1791555724610206E-2</v>
      </c>
      <c r="AJ21" s="71">
        <f t="shared" si="19"/>
        <v>6.2000000000000455</v>
      </c>
      <c r="AK21" s="72"/>
      <c r="AL21" s="60">
        <f t="shared" si="20"/>
        <v>1.2516345974220149E-2</v>
      </c>
      <c r="AM21" s="71">
        <f t="shared" si="21"/>
        <v>6.7000000000000455</v>
      </c>
      <c r="AN21" s="72"/>
      <c r="AO21" s="62">
        <f t="shared" si="22"/>
        <v>-1.1411182959300116E-2</v>
      </c>
      <c r="AP21" s="71">
        <f t="shared" si="23"/>
        <v>-6</v>
      </c>
      <c r="AQ21" s="72"/>
      <c r="AR21" s="62">
        <f t="shared" si="24"/>
        <v>-2.2604147207173592E-2</v>
      </c>
      <c r="AS21" s="71">
        <f t="shared" si="25"/>
        <v>-12.100000000000023</v>
      </c>
      <c r="AU21" s="62">
        <v>6.6565233929251066E-3</v>
      </c>
      <c r="AV21" s="71">
        <v>525.79999999999995</v>
      </c>
      <c r="AW21" s="72"/>
      <c r="AX21" s="60">
        <v>1.7747057724640358E-2</v>
      </c>
      <c r="AY21" s="71">
        <v>535.29999999999995</v>
      </c>
      <c r="BA21" s="62">
        <v>2.9182156133829129E-2</v>
      </c>
      <c r="BB21" s="71">
        <v>538</v>
      </c>
      <c r="BC21" s="72"/>
      <c r="BD21" s="60">
        <v>2.9056127052878633E-2</v>
      </c>
      <c r="BE21" s="71">
        <v>554.1</v>
      </c>
    </row>
    <row r="22" spans="2:57" hidden="1" outlineLevel="1" x14ac:dyDescent="0.4">
      <c r="C22" s="56" t="s">
        <v>20</v>
      </c>
      <c r="D22" s="57"/>
      <c r="E22" s="58"/>
      <c r="F22" s="59">
        <v>10</v>
      </c>
      <c r="G22" s="54"/>
      <c r="H22" s="60">
        <f t="shared" si="26"/>
        <v>2.4390243902439046E-2</v>
      </c>
      <c r="I22" s="59">
        <v>10.25</v>
      </c>
      <c r="J22" s="54"/>
      <c r="K22" s="60">
        <f t="shared" si="27"/>
        <v>6.8181818181818232E-2</v>
      </c>
      <c r="L22" s="59">
        <v>11</v>
      </c>
      <c r="M22" s="54"/>
      <c r="N22" s="60">
        <f t="shared" si="28"/>
        <v>6.8181818181818232E-2</v>
      </c>
      <c r="O22" s="59">
        <v>11</v>
      </c>
      <c r="P22" s="54"/>
      <c r="Q22" s="60">
        <f t="shared" si="29"/>
        <v>0</v>
      </c>
      <c r="R22" s="71">
        <f t="shared" si="30"/>
        <v>11</v>
      </c>
      <c r="S22" s="72"/>
      <c r="T22" s="60">
        <f t="shared" si="31"/>
        <v>8.333333333333337E-2</v>
      </c>
      <c r="U22" s="71">
        <v>12</v>
      </c>
      <c r="V22" s="72"/>
      <c r="W22" s="60">
        <f t="shared" si="32"/>
        <v>0</v>
      </c>
      <c r="X22" s="71">
        <v>12</v>
      </c>
      <c r="Y22" s="72"/>
      <c r="Z22" s="60">
        <f t="shared" si="33"/>
        <v>0</v>
      </c>
      <c r="AA22" s="71">
        <v>12</v>
      </c>
      <c r="AB22" s="72"/>
      <c r="AC22" s="60">
        <f t="shared" si="34"/>
        <v>0</v>
      </c>
      <c r="AD22" s="71">
        <v>12</v>
      </c>
      <c r="AE22" s="72"/>
      <c r="AF22" s="60">
        <f t="shared" si="35"/>
        <v>0</v>
      </c>
      <c r="AG22" s="71">
        <v>12</v>
      </c>
      <c r="AI22" s="62">
        <f t="shared" si="18"/>
        <v>-9.0909090909090856E-2</v>
      </c>
      <c r="AJ22" s="71">
        <f t="shared" si="19"/>
        <v>-1.1999999999999993</v>
      </c>
      <c r="AK22" s="72"/>
      <c r="AL22" s="60">
        <f t="shared" si="20"/>
        <v>-0.15492957746478869</v>
      </c>
      <c r="AM22" s="71">
        <f t="shared" si="21"/>
        <v>-2.1999999999999993</v>
      </c>
      <c r="AN22" s="72"/>
      <c r="AO22" s="62">
        <f t="shared" si="22"/>
        <v>-7.575757575757576E-2</v>
      </c>
      <c r="AP22" s="71">
        <f t="shared" si="23"/>
        <v>-1</v>
      </c>
      <c r="AQ22" s="72"/>
      <c r="AR22" s="62">
        <f t="shared" si="24"/>
        <v>-7.0422535211267609E-2</v>
      </c>
      <c r="AS22" s="71">
        <f t="shared" si="25"/>
        <v>-1</v>
      </c>
      <c r="AU22" s="62">
        <v>9.0909090909090828E-2</v>
      </c>
      <c r="AV22" s="71">
        <v>13.2</v>
      </c>
      <c r="AW22" s="72"/>
      <c r="AX22" s="60">
        <v>7.0422535211267623E-2</v>
      </c>
      <c r="AY22" s="71">
        <v>14.2</v>
      </c>
      <c r="BA22" s="62">
        <v>7.6923076923076872E-2</v>
      </c>
      <c r="BB22" s="71">
        <v>13</v>
      </c>
      <c r="BC22" s="72"/>
      <c r="BD22" s="60">
        <v>0</v>
      </c>
      <c r="BE22" s="71">
        <v>13</v>
      </c>
    </row>
    <row r="23" spans="2:57" hidden="1" outlineLevel="1" x14ac:dyDescent="0.4">
      <c r="C23" s="56" t="s">
        <v>21</v>
      </c>
      <c r="D23" s="57"/>
      <c r="E23" s="58"/>
      <c r="F23" s="59">
        <v>1</v>
      </c>
      <c r="G23" s="54"/>
      <c r="H23" s="60">
        <f t="shared" si="26"/>
        <v>0</v>
      </c>
      <c r="I23" s="59">
        <v>1</v>
      </c>
      <c r="J23" s="54"/>
      <c r="K23" s="60">
        <f t="shared" si="27"/>
        <v>0</v>
      </c>
      <c r="L23" s="59">
        <v>1</v>
      </c>
      <c r="M23" s="54"/>
      <c r="N23" s="60">
        <f t="shared" si="28"/>
        <v>0</v>
      </c>
      <c r="O23" s="59">
        <v>1</v>
      </c>
      <c r="P23" s="54"/>
      <c r="Q23" s="60">
        <f t="shared" si="29"/>
        <v>0</v>
      </c>
      <c r="R23" s="71">
        <f t="shared" si="30"/>
        <v>1</v>
      </c>
      <c r="S23" s="72"/>
      <c r="T23" s="60">
        <f t="shared" si="31"/>
        <v>0</v>
      </c>
      <c r="U23" s="71">
        <v>1</v>
      </c>
      <c r="V23" s="72"/>
      <c r="W23" s="60">
        <f t="shared" si="32"/>
        <v>0</v>
      </c>
      <c r="X23" s="71">
        <v>1</v>
      </c>
      <c r="Y23" s="72"/>
      <c r="Z23" s="60">
        <f t="shared" si="33"/>
        <v>0</v>
      </c>
      <c r="AA23" s="71">
        <v>1</v>
      </c>
      <c r="AB23" s="72"/>
      <c r="AC23" s="60">
        <f t="shared" si="34"/>
        <v>0</v>
      </c>
      <c r="AD23" s="71">
        <v>1</v>
      </c>
      <c r="AE23" s="72"/>
      <c r="AF23" s="60">
        <f t="shared" si="35"/>
        <v>0</v>
      </c>
      <c r="AG23" s="71">
        <v>1</v>
      </c>
      <c r="AI23" s="62">
        <f t="shared" si="18"/>
        <v>0</v>
      </c>
      <c r="AJ23" s="71">
        <f t="shared" si="19"/>
        <v>0</v>
      </c>
      <c r="AK23" s="72"/>
      <c r="AL23" s="60">
        <f t="shared" si="20"/>
        <v>0</v>
      </c>
      <c r="AM23" s="71">
        <f t="shared" si="21"/>
        <v>0</v>
      </c>
      <c r="AN23" s="72"/>
      <c r="AO23" s="62">
        <f t="shared" si="22"/>
        <v>0</v>
      </c>
      <c r="AP23" s="71">
        <f t="shared" si="23"/>
        <v>0</v>
      </c>
      <c r="AQ23" s="72"/>
      <c r="AR23" s="62">
        <f t="shared" si="24"/>
        <v>0</v>
      </c>
      <c r="AS23" s="71">
        <f t="shared" si="25"/>
        <v>0</v>
      </c>
      <c r="AU23" s="62">
        <v>0</v>
      </c>
      <c r="AV23" s="71">
        <v>1</v>
      </c>
      <c r="AW23" s="72"/>
      <c r="AX23" s="60">
        <v>0</v>
      </c>
      <c r="AY23" s="71">
        <v>1</v>
      </c>
      <c r="BA23" s="62">
        <v>0</v>
      </c>
      <c r="BB23" s="71">
        <v>1</v>
      </c>
      <c r="BC23" s="72"/>
      <c r="BD23" s="60">
        <v>0</v>
      </c>
      <c r="BE23" s="71">
        <v>1</v>
      </c>
    </row>
    <row r="24" spans="2:57" hidden="1" outlineLevel="1" x14ac:dyDescent="0.4">
      <c r="C24" s="56" t="s">
        <v>22</v>
      </c>
      <c r="D24" s="57"/>
      <c r="E24" s="58"/>
      <c r="F24" s="59">
        <v>12761.899782618997</v>
      </c>
      <c r="G24" s="54"/>
      <c r="H24" s="60">
        <f t="shared" si="26"/>
        <v>-4.4195780687626307E-2</v>
      </c>
      <c r="I24" s="59">
        <v>12221.75</v>
      </c>
      <c r="J24" s="54"/>
      <c r="K24" s="60">
        <f t="shared" si="27"/>
        <v>8.6185918234912284E-3</v>
      </c>
      <c r="L24" s="59">
        <v>12328</v>
      </c>
      <c r="M24" s="54"/>
      <c r="N24" s="60">
        <f t="shared" si="28"/>
        <v>2.0928462709284612E-2</v>
      </c>
      <c r="O24" s="59">
        <v>12483</v>
      </c>
      <c r="P24" s="54"/>
      <c r="Q24" s="60">
        <f t="shared" si="29"/>
        <v>1.099077416766947E-2</v>
      </c>
      <c r="R24" s="71">
        <f t="shared" si="30"/>
        <v>12465</v>
      </c>
      <c r="S24" s="72"/>
      <c r="T24" s="60">
        <f t="shared" si="31"/>
        <v>1.9264351885394104E-2</v>
      </c>
      <c r="U24" s="71">
        <v>12709.846964330369</v>
      </c>
      <c r="V24" s="72"/>
      <c r="W24" s="60">
        <f t="shared" si="32"/>
        <v>1.9303691462133621E-2</v>
      </c>
      <c r="X24" s="71">
        <v>12960.023254578835</v>
      </c>
      <c r="Y24" s="72"/>
      <c r="Z24" s="60">
        <f t="shared" si="33"/>
        <v>1.9303691462133732E-2</v>
      </c>
      <c r="AA24" s="71">
        <v>13215.123929548703</v>
      </c>
      <c r="AB24" s="72"/>
      <c r="AC24" s="60">
        <f t="shared" si="34"/>
        <v>1.8633679931449709E-2</v>
      </c>
      <c r="AD24" s="71">
        <v>13466.045919148317</v>
      </c>
      <c r="AE24" s="72"/>
      <c r="AF24" s="60">
        <f t="shared" si="35"/>
        <v>1.8651972362244362E-2</v>
      </c>
      <c r="AG24" s="71">
        <v>13721.988061221264</v>
      </c>
      <c r="AI24" s="62">
        <f t="shared" si="18"/>
        <v>-4.581913299413732E-4</v>
      </c>
      <c r="AJ24" s="71">
        <f t="shared" si="19"/>
        <v>-6.1728538368552108</v>
      </c>
      <c r="AK24" s="72"/>
      <c r="AL24" s="60">
        <f t="shared" si="20"/>
        <v>-1.1070317084046883E-3</v>
      </c>
      <c r="AM24" s="71">
        <f t="shared" si="21"/>
        <v>-15.207511083097415</v>
      </c>
      <c r="AN24" s="72"/>
      <c r="AO24" s="62">
        <f t="shared" si="22"/>
        <v>-6.828867727748599E-4</v>
      </c>
      <c r="AP24" s="71">
        <f t="shared" si="23"/>
        <v>-9.2000000000007276</v>
      </c>
      <c r="AQ24" s="72"/>
      <c r="AR24" s="62">
        <f t="shared" si="24"/>
        <v>-1.3467086424319354E-3</v>
      </c>
      <c r="AS24" s="71">
        <f t="shared" si="25"/>
        <v>-18.5</v>
      </c>
      <c r="AU24" s="62">
        <v>1.90833334708016E-2</v>
      </c>
      <c r="AV24" s="71">
        <v>13472.218772985172</v>
      </c>
      <c r="AW24" s="72"/>
      <c r="AX24" s="60">
        <v>1.9289002469573213E-2</v>
      </c>
      <c r="AY24" s="71">
        <v>13737.195572304361</v>
      </c>
      <c r="BA24" s="62">
        <v>1.9303691462133621E-2</v>
      </c>
      <c r="BB24" s="71">
        <v>13475.245919148318</v>
      </c>
      <c r="BC24" s="72"/>
      <c r="BD24" s="60">
        <v>1.9303691462133621E-2</v>
      </c>
      <c r="BE24" s="71">
        <v>13740.488061221264</v>
      </c>
    </row>
    <row r="25" spans="2:57" hidden="1" outlineLevel="1" x14ac:dyDescent="0.4">
      <c r="C25" s="56" t="s">
        <v>23</v>
      </c>
      <c r="D25" s="57"/>
      <c r="E25" s="63"/>
      <c r="F25" s="59">
        <v>313.0793844964528</v>
      </c>
      <c r="G25" s="54"/>
      <c r="H25" s="60">
        <f t="shared" si="26"/>
        <v>-5.4139341738898228E-2</v>
      </c>
      <c r="I25" s="59">
        <v>297</v>
      </c>
      <c r="J25" s="54"/>
      <c r="K25" s="60">
        <f t="shared" si="27"/>
        <v>-6.7796610169490457E-3</v>
      </c>
      <c r="L25" s="59">
        <v>295</v>
      </c>
      <c r="M25" s="54"/>
      <c r="N25" s="60">
        <f t="shared" si="28"/>
        <v>-6.7796610169490457E-3</v>
      </c>
      <c r="O25" s="59">
        <v>295</v>
      </c>
      <c r="P25" s="54"/>
      <c r="Q25" s="60">
        <f t="shared" si="29"/>
        <v>3.3783783783783994E-3</v>
      </c>
      <c r="R25" s="71">
        <f t="shared" si="30"/>
        <v>296</v>
      </c>
      <c r="S25" s="72"/>
      <c r="T25" s="60">
        <f t="shared" si="31"/>
        <v>-6.0761704077383349E-4</v>
      </c>
      <c r="U25" s="71">
        <v>295.82025457231583</v>
      </c>
      <c r="V25" s="72"/>
      <c r="W25" s="60">
        <f t="shared" si="32"/>
        <v>1.0825985285517481E-3</v>
      </c>
      <c r="X25" s="71">
        <v>296.14085622751179</v>
      </c>
      <c r="Y25" s="72"/>
      <c r="Z25" s="60">
        <f t="shared" si="33"/>
        <v>1.0825985285518591E-3</v>
      </c>
      <c r="AA25" s="71">
        <v>296.46180534174658</v>
      </c>
      <c r="AB25" s="72"/>
      <c r="AC25" s="60">
        <f t="shared" si="34"/>
        <v>1.0825985285517481E-3</v>
      </c>
      <c r="AD25" s="71">
        <v>296.78310229158649</v>
      </c>
      <c r="AE25" s="72"/>
      <c r="AF25" s="60">
        <f t="shared" si="35"/>
        <v>1.0825985285518591E-3</v>
      </c>
      <c r="AG25" s="71">
        <v>297.10474745400597</v>
      </c>
      <c r="AI25" s="62">
        <f t="shared" si="18"/>
        <v>9.6112162181988661E-2</v>
      </c>
      <c r="AJ25" s="71">
        <f t="shared" si="19"/>
        <v>26.023309150716955</v>
      </c>
      <c r="AK25" s="72"/>
      <c r="AL25" s="60">
        <f t="shared" si="20"/>
        <v>0.10283869677214853</v>
      </c>
      <c r="AM25" s="71">
        <f t="shared" si="21"/>
        <v>27.704745147604172</v>
      </c>
      <c r="AN25" s="72"/>
      <c r="AO25" s="62">
        <f t="shared" si="22"/>
        <v>0</v>
      </c>
      <c r="AP25" s="71">
        <f t="shared" si="23"/>
        <v>0</v>
      </c>
      <c r="AQ25" s="72"/>
      <c r="AR25" s="62">
        <f t="shared" si="24"/>
        <v>0</v>
      </c>
      <c r="AS25" s="71">
        <f t="shared" si="25"/>
        <v>0</v>
      </c>
      <c r="AU25" s="62">
        <v>-9.4925512768082809E-2</v>
      </c>
      <c r="AV25" s="71">
        <v>270.75979314086953</v>
      </c>
      <c r="AW25" s="72"/>
      <c r="AX25" s="60">
        <v>-5.0474789266006237E-3</v>
      </c>
      <c r="AY25" s="71">
        <v>269.4000023064018</v>
      </c>
      <c r="BA25" s="62">
        <v>1.0825985285517481E-3</v>
      </c>
      <c r="BB25" s="71">
        <v>296.78310229158649</v>
      </c>
      <c r="BC25" s="72"/>
      <c r="BD25" s="60">
        <v>1.0825985285518591E-3</v>
      </c>
      <c r="BE25" s="71">
        <v>297.10474745400597</v>
      </c>
    </row>
    <row r="26" spans="2:57" hidden="1" outlineLevel="1" x14ac:dyDescent="0.4">
      <c r="C26" s="56" t="s">
        <v>24</v>
      </c>
      <c r="D26" s="57"/>
      <c r="E26" s="58"/>
      <c r="F26" s="59">
        <v>22.307657589073369</v>
      </c>
      <c r="G26" s="54"/>
      <c r="H26" s="60">
        <f>IFERROR(1-F26/I26,0)</f>
        <v>0</v>
      </c>
      <c r="I26" s="59"/>
      <c r="J26" s="54"/>
      <c r="K26" s="60">
        <f>IFERROR(1-I26/L26,0)</f>
        <v>0</v>
      </c>
      <c r="L26" s="59"/>
      <c r="M26" s="54"/>
      <c r="N26" s="60">
        <f>IFERROR(1-I26/O26,0)</f>
        <v>1</v>
      </c>
      <c r="O26" s="59">
        <v>12</v>
      </c>
      <c r="P26" s="54"/>
      <c r="Q26" s="60">
        <f>IFERROR(1-L26/R26,0)</f>
        <v>0</v>
      </c>
      <c r="R26" s="71">
        <f t="shared" si="30"/>
        <v>0</v>
      </c>
      <c r="S26" s="72"/>
      <c r="T26" s="60">
        <f>IFERROR(1-R26/U26,0)</f>
        <v>1</v>
      </c>
      <c r="U26" s="71">
        <v>23.221124933174856</v>
      </c>
      <c r="V26" s="72"/>
      <c r="W26" s="60">
        <f>IFERROR(1-U26/X26,0)</f>
        <v>-3.3541659547785319E-2</v>
      </c>
      <c r="X26" s="71">
        <v>22.46752679842146</v>
      </c>
      <c r="Y26" s="72"/>
      <c r="Z26" s="60">
        <f>IFERROR(1-X26/AA26,0)</f>
        <v>-3.3541659547785541E-2</v>
      </c>
      <c r="AA26" s="71">
        <v>21.738385280233285</v>
      </c>
      <c r="AB26" s="72"/>
      <c r="AC26" s="60">
        <f>IFERROR(1-AA26/AD26,0)</f>
        <v>-3.3541659547785319E-2</v>
      </c>
      <c r="AD26" s="71">
        <v>21.032906684907768</v>
      </c>
      <c r="AE26" s="72"/>
      <c r="AF26" s="60">
        <f>IFERROR(1-AD26/AG26,0)</f>
        <v>-3.3541659547785319E-2</v>
      </c>
      <c r="AG26" s="71">
        <v>20.350323076585497</v>
      </c>
      <c r="AI26" s="62">
        <f t="shared" si="18"/>
        <v>-7.330799670594805E-2</v>
      </c>
      <c r="AJ26" s="71">
        <f t="shared" si="19"/>
        <v>-1.6638540620755435</v>
      </c>
      <c r="AK26" s="72"/>
      <c r="AL26" s="60">
        <f t="shared" si="20"/>
        <v>-7.7999599427709912E-2</v>
      </c>
      <c r="AM26" s="71">
        <f t="shared" si="21"/>
        <v>-1.7216012565861085</v>
      </c>
      <c r="AN26" s="72"/>
      <c r="AO26" s="62">
        <f t="shared" si="22"/>
        <v>0</v>
      </c>
      <c r="AP26" s="71">
        <f t="shared" si="23"/>
        <v>0</v>
      </c>
      <c r="AQ26" s="72"/>
      <c r="AR26" s="62">
        <f t="shared" si="24"/>
        <v>0</v>
      </c>
      <c r="AS26" s="71">
        <f t="shared" si="25"/>
        <v>0</v>
      </c>
      <c r="AU26" s="62">
        <v>4.2225209025803734E-2</v>
      </c>
      <c r="AV26" s="71">
        <v>22.696760746983312</v>
      </c>
      <c r="AW26" s="72"/>
      <c r="AX26" s="60">
        <v>-2.8309104561066611E-2</v>
      </c>
      <c r="AY26" s="71">
        <v>22.071924333171605</v>
      </c>
      <c r="BA26" s="62">
        <v>-3.3541659547785319E-2</v>
      </c>
      <c r="BB26" s="71">
        <v>21.032906684907768</v>
      </c>
      <c r="BC26" s="72"/>
      <c r="BD26" s="60">
        <v>-3.3541659547785319E-2</v>
      </c>
      <c r="BE26" s="71">
        <v>20.350323076585497</v>
      </c>
    </row>
    <row r="27" spans="2:57" hidden="1" outlineLevel="1" x14ac:dyDescent="0.4">
      <c r="C27" s="64" t="s">
        <v>25</v>
      </c>
      <c r="D27" s="65"/>
      <c r="E27" s="63"/>
      <c r="F27" s="66">
        <f>SUM(F19:F26)</f>
        <v>67507.012231684101</v>
      </c>
      <c r="G27" s="54"/>
      <c r="H27" s="67">
        <f t="shared" si="26"/>
        <v>-2.4699195732899026E-2</v>
      </c>
      <c r="I27" s="66">
        <f>SUM(I19:I26)</f>
        <v>65879.833333333328</v>
      </c>
      <c r="J27" s="54"/>
      <c r="K27" s="67">
        <f t="shared" si="27"/>
        <v>1.0788558272229243E-2</v>
      </c>
      <c r="L27" s="66">
        <f>SUM(L19:L26)</f>
        <v>66598.333333333343</v>
      </c>
      <c r="M27" s="54"/>
      <c r="N27" s="67">
        <f t="shared" ref="N27" si="36">1-I27/O27</f>
        <v>2.0082800337151152E-2</v>
      </c>
      <c r="O27" s="66">
        <f>SUM(O19:O26)</f>
        <v>67230</v>
      </c>
      <c r="P27" s="54"/>
      <c r="Q27" s="67">
        <f t="shared" si="29"/>
        <v>1.236307193419528E-2</v>
      </c>
      <c r="R27" s="66">
        <f>SUM(R19:R26)</f>
        <v>67432</v>
      </c>
      <c r="S27" s="54"/>
      <c r="T27" s="67">
        <f t="shared" si="31"/>
        <v>1.6003284864200218E-2</v>
      </c>
      <c r="U27" s="66">
        <f>SUM(U19:U26)</f>
        <v>68528.684052257042</v>
      </c>
      <c r="V27" s="54"/>
      <c r="W27" s="67">
        <f t="shared" si="32"/>
        <v>1.5544146812509152E-2</v>
      </c>
      <c r="X27" s="66">
        <f>SUM(X19:X26)</f>
        <v>69610.723355824943</v>
      </c>
      <c r="Y27" s="54"/>
      <c r="Z27" s="67">
        <f t="shared" si="33"/>
        <v>1.5548169416894631E-2</v>
      </c>
      <c r="AA27" s="66">
        <f>SUM(AA19:AA26)</f>
        <v>70710.136538212828</v>
      </c>
      <c r="AB27" s="54"/>
      <c r="AC27" s="67">
        <f t="shared" si="34"/>
        <v>1.8553334893617879E-2</v>
      </c>
      <c r="AD27" s="66">
        <f>SUM(AD19:AD26)</f>
        <v>72046.845796300433</v>
      </c>
      <c r="AE27" s="54"/>
      <c r="AF27" s="67">
        <f t="shared" si="35"/>
        <v>1.8562060581882145E-2</v>
      </c>
      <c r="AG27" s="66">
        <f>SUM(AG19:AG26)</f>
        <v>73409.476954820086</v>
      </c>
      <c r="AI27" s="68">
        <f t="shared" si="18"/>
        <v>-4.0479057337248431E-3</v>
      </c>
      <c r="AJ27" s="66">
        <f t="shared" si="19"/>
        <v>-292.82416481134715</v>
      </c>
      <c r="AK27" s="54"/>
      <c r="AL27" s="67">
        <f t="shared" si="20"/>
        <v>-3.37104511870204E-3</v>
      </c>
      <c r="AM27" s="66">
        <f t="shared" si="21"/>
        <v>-248.30370193738781</v>
      </c>
      <c r="AN27" s="54"/>
      <c r="AO27" s="68">
        <f t="shared" si="22"/>
        <v>-8.8333275551784017E-3</v>
      </c>
      <c r="AP27" s="66">
        <f t="shared" si="23"/>
        <v>-639</v>
      </c>
      <c r="AQ27" s="54"/>
      <c r="AR27" s="68">
        <f t="shared" si="24"/>
        <v>-1.7752367616034662E-2</v>
      </c>
      <c r="AS27" s="66">
        <f t="shared" si="25"/>
        <v>-1307.6000000000058</v>
      </c>
      <c r="AU27" s="68">
        <v>2.2526138476647084E-2</v>
      </c>
      <c r="AV27" s="66">
        <v>72339.66996111178</v>
      </c>
      <c r="AW27" s="54"/>
      <c r="AX27" s="67">
        <v>1.7895063955131074E-2</v>
      </c>
      <c r="AY27" s="66">
        <v>73657.780656757473</v>
      </c>
      <c r="BA27" s="68">
        <v>2.7181485424610186E-2</v>
      </c>
      <c r="BB27" s="66">
        <v>72685.845796300433</v>
      </c>
      <c r="BC27" s="54"/>
      <c r="BD27" s="67">
        <v>2.7185634680916393E-2</v>
      </c>
      <c r="BE27" s="66">
        <v>74717.076954820091</v>
      </c>
    </row>
    <row r="28" spans="2:57" ht="6.95" hidden="1" customHeight="1" outlineLevel="1" x14ac:dyDescent="0.4">
      <c r="C28" s="39"/>
      <c r="D28" s="39"/>
      <c r="E28" s="52"/>
      <c r="F28" s="53"/>
      <c r="G28" s="54"/>
      <c r="H28" s="20"/>
      <c r="I28" s="53"/>
      <c r="J28" s="54"/>
      <c r="K28" s="20"/>
      <c r="L28" s="53"/>
      <c r="M28" s="54"/>
      <c r="N28" s="20"/>
      <c r="O28" s="53"/>
      <c r="P28" s="54"/>
      <c r="Q28" s="20"/>
      <c r="R28" s="53"/>
      <c r="S28" s="54"/>
      <c r="T28" s="20"/>
      <c r="U28" s="53"/>
      <c r="V28" s="54"/>
      <c r="W28" s="20"/>
      <c r="X28" s="53"/>
      <c r="Y28" s="54"/>
      <c r="Z28" s="20"/>
      <c r="AA28" s="53"/>
      <c r="AB28" s="54"/>
      <c r="AC28" s="20"/>
      <c r="AD28" s="53"/>
      <c r="AE28" s="54"/>
      <c r="AF28" s="20"/>
      <c r="AG28" s="53"/>
      <c r="AI28" s="69"/>
      <c r="AJ28" s="53"/>
      <c r="AK28" s="54"/>
      <c r="AL28" s="20"/>
      <c r="AM28" s="53"/>
      <c r="AN28" s="54"/>
      <c r="AO28" s="69"/>
      <c r="AP28" s="53"/>
      <c r="AQ28" s="54"/>
      <c r="AR28" s="69"/>
      <c r="AS28" s="53"/>
      <c r="AU28" s="69"/>
      <c r="AV28" s="53"/>
      <c r="AW28" s="54"/>
      <c r="AX28" s="20"/>
      <c r="AY28" s="53"/>
      <c r="BA28" s="69"/>
      <c r="BB28" s="53"/>
      <c r="BC28" s="54"/>
      <c r="BD28" s="20"/>
      <c r="BE28" s="53"/>
    </row>
    <row r="29" spans="2:57" hidden="1" outlineLevel="1" x14ac:dyDescent="0.4">
      <c r="B29" s="51" t="s">
        <v>8</v>
      </c>
      <c r="E29" s="52"/>
      <c r="F29" s="53"/>
      <c r="G29" s="54"/>
      <c r="H29" s="20"/>
      <c r="I29" s="53"/>
      <c r="J29" s="54"/>
      <c r="K29" s="20"/>
      <c r="L29" s="53"/>
      <c r="M29" s="54"/>
      <c r="N29" s="20"/>
      <c r="O29" s="53"/>
      <c r="P29" s="54"/>
      <c r="Q29" s="20"/>
      <c r="R29" s="53"/>
      <c r="S29" s="54"/>
      <c r="T29" s="20"/>
      <c r="U29" s="53"/>
      <c r="V29" s="54"/>
      <c r="W29" s="20"/>
      <c r="X29" s="53"/>
      <c r="Y29" s="54"/>
      <c r="Z29" s="20"/>
      <c r="AA29" s="53"/>
      <c r="AB29" s="54"/>
      <c r="AC29" s="20"/>
      <c r="AD29" s="53"/>
      <c r="AE29" s="54"/>
      <c r="AF29" s="20"/>
      <c r="AG29" s="53"/>
      <c r="AI29" s="69"/>
      <c r="AJ29" s="53"/>
      <c r="AK29" s="54"/>
      <c r="AL29" s="20"/>
      <c r="AM29" s="53"/>
      <c r="AN29" s="54"/>
      <c r="AO29" s="69"/>
      <c r="AP29" s="53"/>
      <c r="AQ29" s="54"/>
      <c r="AR29" s="69"/>
      <c r="AS29" s="53"/>
      <c r="AU29" s="69"/>
      <c r="AV29" s="53"/>
      <c r="AW29" s="54"/>
      <c r="AX29" s="20"/>
      <c r="AY29" s="53"/>
      <c r="BA29" s="69"/>
      <c r="BB29" s="53"/>
      <c r="BC29" s="54"/>
      <c r="BD29" s="20"/>
      <c r="BE29" s="53"/>
    </row>
    <row r="30" spans="2:57" hidden="1" outlineLevel="1" x14ac:dyDescent="0.4">
      <c r="C30" s="56" t="s">
        <v>17</v>
      </c>
      <c r="D30" s="57"/>
      <c r="E30" s="58"/>
      <c r="F30" s="59">
        <v>496447374.70771897</v>
      </c>
      <c r="G30" s="54"/>
      <c r="H30" s="60">
        <f>1-F30/I30</f>
        <v>-3.2421205424186805E-2</v>
      </c>
      <c r="I30" s="59">
        <v>480857398.22027934</v>
      </c>
      <c r="J30" s="54"/>
      <c r="K30" s="60">
        <f>1-I30/L30</f>
        <v>-7.6090450184733704E-3</v>
      </c>
      <c r="L30" s="59">
        <v>477226162.86306101</v>
      </c>
      <c r="M30" s="54"/>
      <c r="N30" s="60">
        <f>1-I30/O30</f>
        <v>4.1052946004005442E-4</v>
      </c>
      <c r="O30" s="59">
        <v>481054885.42264152</v>
      </c>
      <c r="P30" s="54"/>
      <c r="Q30" s="60">
        <f>1-I30/R30</f>
        <v>6.0124116319082432E-4</v>
      </c>
      <c r="R30" s="61">
        <v>481146683.4118793</v>
      </c>
      <c r="S30" s="54"/>
      <c r="T30" s="60">
        <f>1-R30/U30</f>
        <v>1.4670500195829383E-2</v>
      </c>
      <c r="U30" s="59">
        <v>488310441.84458584</v>
      </c>
      <c r="V30" s="54"/>
      <c r="W30" s="60">
        <f>1-U30/X30</f>
        <v>6.2471367382327392E-3</v>
      </c>
      <c r="X30" s="59">
        <v>491380160.90018409</v>
      </c>
      <c r="Y30" s="54"/>
      <c r="Z30" s="60">
        <f>1-X30/AA30</f>
        <v>1.862370947687042E-3</v>
      </c>
      <c r="AA30" s="59">
        <v>492297000.53160763</v>
      </c>
      <c r="AB30" s="54"/>
      <c r="AC30" s="60">
        <f>1-AA30/AD30</f>
        <v>2.902740746804966E-3</v>
      </c>
      <c r="AD30" s="59">
        <v>493730171.21752775</v>
      </c>
      <c r="AE30" s="54"/>
      <c r="AF30" s="60">
        <f>1-AD30/AG30</f>
        <v>3.6712869465350684E-3</v>
      </c>
      <c r="AG30" s="59">
        <v>495549475.53843433</v>
      </c>
      <c r="AH30" s="73">
        <f>AD30/AD19/12</f>
        <v>768.82064413538467</v>
      </c>
      <c r="AI30" s="62">
        <f>AJ30/AV30</f>
        <v>2.8578938787187796E-2</v>
      </c>
      <c r="AJ30" s="59">
        <f t="shared" ref="AJ30:AJ37" si="37">AD30-AV30</f>
        <v>13718231.83279556</v>
      </c>
      <c r="AK30" s="54"/>
      <c r="AL30" s="60">
        <f>AM30/AY30</f>
        <v>3.5526475886805201E-2</v>
      </c>
      <c r="AM30" s="59">
        <f t="shared" ref="AM30:AM37" si="38">AG30-AY30</f>
        <v>17001136.043729305</v>
      </c>
      <c r="AN30" s="54"/>
      <c r="AO30" s="62">
        <f t="shared" ref="AO30:AO38" si="39">AP30/AV30</f>
        <v>-1.1488988250651594E-2</v>
      </c>
      <c r="AP30" s="59">
        <f t="shared" ref="AP30:AP38" si="40">AD30-BB30</f>
        <v>-5514851.5317636728</v>
      </c>
      <c r="AQ30" s="54"/>
      <c r="AR30" s="62">
        <f t="shared" ref="AR30:AR38" si="41">AS30/AY30</f>
        <v>-2.354757840314705E-2</v>
      </c>
      <c r="AS30" s="59">
        <f t="shared" ref="AS30:AS38" si="42">AG30-BE30</f>
        <v>-11268654.543947399</v>
      </c>
      <c r="AU30" s="62">
        <v>-2.5593240790264815E-2</v>
      </c>
      <c r="AV30" s="59">
        <v>480011939.38473219</v>
      </c>
      <c r="AW30" s="54"/>
      <c r="AX30" s="60">
        <v>-3.0584159827460322E-3</v>
      </c>
      <c r="AY30" s="59">
        <v>478548339.49470502</v>
      </c>
      <c r="BA30" s="62">
        <v>1.391705856058767E-2</v>
      </c>
      <c r="BB30" s="59">
        <v>499245022.74929142</v>
      </c>
      <c r="BC30" s="54"/>
      <c r="BD30" s="60">
        <v>1.4942455456081083E-2</v>
      </c>
      <c r="BE30" s="59">
        <v>506818130.08238173</v>
      </c>
    </row>
    <row r="31" spans="2:57" hidden="1" outlineLevel="1" x14ac:dyDescent="0.4">
      <c r="C31" s="56" t="s">
        <v>18</v>
      </c>
      <c r="D31" s="57"/>
      <c r="E31" s="58"/>
      <c r="F31" s="59">
        <v>132319611.50837028</v>
      </c>
      <c r="G31" s="54"/>
      <c r="H31" s="60">
        <f t="shared" ref="H31:H38" si="43">1-F31/I31</f>
        <v>1.0214317618130964E-2</v>
      </c>
      <c r="I31" s="59">
        <v>133685113.72072977</v>
      </c>
      <c r="J31" s="54"/>
      <c r="K31" s="60">
        <f t="shared" ref="K31:K38" si="44">1-I31/L31</f>
        <v>-8.8893540160817075E-3</v>
      </c>
      <c r="L31" s="59">
        <v>132507210.2194061</v>
      </c>
      <c r="M31" s="54"/>
      <c r="N31" s="60">
        <f t="shared" ref="N31:N36" si="45">1-I31/O31</f>
        <v>7.2681159868105416E-3</v>
      </c>
      <c r="O31" s="59">
        <v>134663866.32037863</v>
      </c>
      <c r="P31" s="54"/>
      <c r="Q31" s="60">
        <f t="shared" ref="Q31:Q36" si="46">1-I31/R31</f>
        <v>-6.8730959828915417E-3</v>
      </c>
      <c r="R31" s="61">
        <v>132772555.20491263</v>
      </c>
      <c r="S31" s="54"/>
      <c r="T31" s="60">
        <f t="shared" ref="T31:T38" si="47">1-R31/U31</f>
        <v>9.6350127563697985E-3</v>
      </c>
      <c r="U31" s="59">
        <v>134064266.11914393</v>
      </c>
      <c r="V31" s="54"/>
      <c r="W31" s="60">
        <f t="shared" ref="W31:W38" si="48">1-U31/X31</f>
        <v>5.8598384002309656E-3</v>
      </c>
      <c r="X31" s="59">
        <v>134854491.64774501</v>
      </c>
      <c r="Y31" s="54"/>
      <c r="Z31" s="60">
        <f t="shared" ref="Z31:Z38" si="49">1-X31/AA31</f>
        <v>1.5492714453118062E-3</v>
      </c>
      <c r="AA31" s="59">
        <v>135063742.04659477</v>
      </c>
      <c r="AB31" s="54"/>
      <c r="AC31" s="60">
        <f t="shared" ref="AC31:AC38" si="50">1-AA31/AD31</f>
        <v>2.8421306728768636E-3</v>
      </c>
      <c r="AD31" s="59">
        <v>135448704.96557888</v>
      </c>
      <c r="AE31" s="54"/>
      <c r="AF31" s="60">
        <f t="shared" ref="AF31:AF38" si="51">1-AD31/AG31</f>
        <v>3.8161993008364314E-3</v>
      </c>
      <c r="AG31" s="59">
        <v>135967584.36597273</v>
      </c>
      <c r="AH31" s="74">
        <f t="shared" ref="AH31:AH37" si="52">AD31/AD20/12</f>
        <v>2686.1849750620941</v>
      </c>
      <c r="AI31" s="62">
        <f t="shared" ref="AI31:AI38" si="53">AJ31/AV31</f>
        <v>4.5248436850224512E-2</v>
      </c>
      <c r="AJ31" s="59">
        <f t="shared" si="37"/>
        <v>5863526.7530736327</v>
      </c>
      <c r="AK31" s="54"/>
      <c r="AL31" s="60">
        <f t="shared" ref="AL31:AL38" si="54">AM31/AY31</f>
        <v>5.3887892188978707E-2</v>
      </c>
      <c r="AM31" s="59">
        <f t="shared" si="38"/>
        <v>6952358.5779990703</v>
      </c>
      <c r="AN31" s="54"/>
      <c r="AO31" s="62">
        <f t="shared" si="39"/>
        <v>-1.1597892707793116E-2</v>
      </c>
      <c r="AP31" s="59">
        <f t="shared" si="40"/>
        <v>-1502914.9934288859</v>
      </c>
      <c r="AQ31" s="54"/>
      <c r="AR31" s="62">
        <f t="shared" si="41"/>
        <v>-2.3817208110423746E-2</v>
      </c>
      <c r="AS31" s="59">
        <f t="shared" si="42"/>
        <v>-3072782.482005477</v>
      </c>
      <c r="AU31" s="62">
        <v>-4.2277704207075884E-2</v>
      </c>
      <c r="AV31" s="59">
        <v>129585178.21250525</v>
      </c>
      <c r="AW31" s="54"/>
      <c r="AX31" s="60">
        <v>-4.4177144290571402E-3</v>
      </c>
      <c r="AY31" s="59">
        <v>129015225.78797366</v>
      </c>
      <c r="BA31" s="62">
        <v>1.3784998768018086E-2</v>
      </c>
      <c r="BB31" s="59">
        <v>136951619.95900777</v>
      </c>
      <c r="BC31" s="54"/>
      <c r="BD31" s="60">
        <v>1.5022593339775847E-2</v>
      </c>
      <c r="BE31" s="59">
        <v>139040366.8479782</v>
      </c>
    </row>
    <row r="32" spans="2:57" hidden="1" outlineLevel="1" x14ac:dyDescent="0.4">
      <c r="C32" s="56" t="s">
        <v>19</v>
      </c>
      <c r="D32" s="57"/>
      <c r="E32" s="58"/>
      <c r="F32" s="59">
        <v>359363080.55031395</v>
      </c>
      <c r="G32" s="54"/>
      <c r="H32" s="60">
        <f t="shared" si="43"/>
        <v>-4.5488777093410038E-2</v>
      </c>
      <c r="I32" s="59">
        <v>343727344.01739675</v>
      </c>
      <c r="J32" s="54"/>
      <c r="K32" s="60">
        <f t="shared" si="44"/>
        <v>-1.5452899974906842E-2</v>
      </c>
      <c r="L32" s="59">
        <v>338496590.06921023</v>
      </c>
      <c r="M32" s="54"/>
      <c r="N32" s="60">
        <f t="shared" si="45"/>
        <v>1.7152138073244338E-2</v>
      </c>
      <c r="O32" s="59">
        <v>349725890.78391075</v>
      </c>
      <c r="P32" s="54"/>
      <c r="Q32" s="60">
        <f t="shared" si="46"/>
        <v>-2.7386427893546728E-2</v>
      </c>
      <c r="R32" s="61">
        <v>334564809</v>
      </c>
      <c r="S32" s="54"/>
      <c r="T32" s="60">
        <f t="shared" si="47"/>
        <v>8.132037845026252E-3</v>
      </c>
      <c r="U32" s="59">
        <v>337307808.8671304</v>
      </c>
      <c r="V32" s="54"/>
      <c r="W32" s="60">
        <f t="shared" si="48"/>
        <v>9.8145534034937976E-3</v>
      </c>
      <c r="X32" s="59">
        <v>340651147.74867117</v>
      </c>
      <c r="Y32" s="54"/>
      <c r="Z32" s="60">
        <f t="shared" si="49"/>
        <v>5.9452782009313809E-3</v>
      </c>
      <c r="AA32" s="59">
        <v>342688526.37423319</v>
      </c>
      <c r="AB32" s="54"/>
      <c r="AC32" s="60">
        <f t="shared" si="50"/>
        <v>6.8950432852818988E-3</v>
      </c>
      <c r="AD32" s="59">
        <v>345067783.67905658</v>
      </c>
      <c r="AE32" s="54"/>
      <c r="AF32" s="60">
        <f t="shared" si="51"/>
        <v>8.0620991992945701E-3</v>
      </c>
      <c r="AG32" s="59">
        <v>347872365.19595963</v>
      </c>
      <c r="AH32" s="74">
        <f t="shared" si="52"/>
        <v>54051.971127671772</v>
      </c>
      <c r="AI32" s="62">
        <f t="shared" si="53"/>
        <v>4.6944004181804472E-2</v>
      </c>
      <c r="AJ32" s="59">
        <f t="shared" si="37"/>
        <v>15472521.372043371</v>
      </c>
      <c r="AK32" s="54"/>
      <c r="AL32" s="60">
        <f t="shared" si="54"/>
        <v>5.4127392522296099E-2</v>
      </c>
      <c r="AM32" s="59">
        <f t="shared" si="38"/>
        <v>17862569.735111952</v>
      </c>
      <c r="AN32" s="54"/>
      <c r="AO32" s="62">
        <f t="shared" si="39"/>
        <v>-1.2198511500547534E-2</v>
      </c>
      <c r="AP32" s="59">
        <f t="shared" si="40"/>
        <v>-4020571.5977780819</v>
      </c>
      <c r="AQ32" s="54"/>
      <c r="AR32" s="62">
        <f t="shared" si="41"/>
        <v>-2.4590181400594678E-2</v>
      </c>
      <c r="AS32" s="59">
        <f t="shared" si="42"/>
        <v>-8115000.7343553901</v>
      </c>
      <c r="AU32" s="62">
        <v>-3.9725279955704629E-2</v>
      </c>
      <c r="AV32" s="59">
        <v>329595262.30701321</v>
      </c>
      <c r="AW32" s="54"/>
      <c r="AX32" s="60">
        <v>1.2561237864335828E-3</v>
      </c>
      <c r="AY32" s="59">
        <v>330009795.46084768</v>
      </c>
      <c r="BA32" s="62">
        <v>1.8332977327548683E-2</v>
      </c>
      <c r="BB32" s="59">
        <v>349088355.27683467</v>
      </c>
      <c r="BC32" s="54"/>
      <c r="BD32" s="60">
        <v>1.937993118225112E-2</v>
      </c>
      <c r="BE32" s="59">
        <v>355987365.93031502</v>
      </c>
    </row>
    <row r="33" spans="2:70" hidden="1" outlineLevel="1" x14ac:dyDescent="0.4">
      <c r="C33" s="56" t="s">
        <v>20</v>
      </c>
      <c r="D33" s="57"/>
      <c r="E33" s="58"/>
      <c r="F33" s="59">
        <v>78175305.617562145</v>
      </c>
      <c r="G33" s="54"/>
      <c r="H33" s="60">
        <f t="shared" si="43"/>
        <v>-1.5941199847260279E-3</v>
      </c>
      <c r="I33" s="59">
        <v>78050883.144915313</v>
      </c>
      <c r="J33" s="54"/>
      <c r="K33" s="60">
        <f t="shared" si="44"/>
        <v>1.8211520651870816E-2</v>
      </c>
      <c r="L33" s="59">
        <v>79498674.904739335</v>
      </c>
      <c r="M33" s="54"/>
      <c r="N33" s="60">
        <f t="shared" si="45"/>
        <v>-8.0692494397628156E-2</v>
      </c>
      <c r="O33" s="59">
        <v>72223026.947568864</v>
      </c>
      <c r="P33" s="54"/>
      <c r="Q33" s="60">
        <f t="shared" si="46"/>
        <v>3.8504175001503382E-2</v>
      </c>
      <c r="R33" s="61">
        <v>81176518</v>
      </c>
      <c r="S33" s="54"/>
      <c r="T33" s="60">
        <f t="shared" si="47"/>
        <v>8.1926002873416115E-2</v>
      </c>
      <c r="U33" s="59">
        <v>88420452.222880453</v>
      </c>
      <c r="V33" s="54"/>
      <c r="W33" s="60">
        <f t="shared" si="48"/>
        <v>-3.408423248031589E-3</v>
      </c>
      <c r="X33" s="59">
        <v>88120101.619900286</v>
      </c>
      <c r="Y33" s="54"/>
      <c r="Z33" s="60">
        <f t="shared" si="49"/>
        <v>-7.1600036596908279E-3</v>
      </c>
      <c r="AA33" s="59">
        <v>87493646.788693547</v>
      </c>
      <c r="AB33" s="54"/>
      <c r="AC33" s="60">
        <f t="shared" si="50"/>
        <v>-9.9769682928543268E-3</v>
      </c>
      <c r="AD33" s="59">
        <v>86629348.525226727</v>
      </c>
      <c r="AE33" s="54"/>
      <c r="AF33" s="60">
        <f t="shared" si="51"/>
        <v>-9.6280465899816203E-3</v>
      </c>
      <c r="AG33" s="59">
        <v>85803231.019400969</v>
      </c>
      <c r="AH33" s="74">
        <f t="shared" si="52"/>
        <v>601592.69809185225</v>
      </c>
      <c r="AI33" s="62">
        <f t="shared" si="53"/>
        <v>0.15446793407824488</v>
      </c>
      <c r="AJ33" s="59">
        <f t="shared" si="37"/>
        <v>11591016.174840838</v>
      </c>
      <c r="AK33" s="54"/>
      <c r="AL33" s="60">
        <f t="shared" si="54"/>
        <v>0.13430221614717502</v>
      </c>
      <c r="AM33" s="59">
        <f t="shared" si="38"/>
        <v>10159165.621341258</v>
      </c>
      <c r="AN33" s="54"/>
      <c r="AO33" s="62">
        <f t="shared" si="39"/>
        <v>-9.9295234238665681E-2</v>
      </c>
      <c r="AP33" s="59">
        <f t="shared" si="40"/>
        <v>-7450948.7876104116</v>
      </c>
      <c r="AQ33" s="54"/>
      <c r="AR33" s="62">
        <f t="shared" si="41"/>
        <v>-9.8724560766431921E-2</v>
      </c>
      <c r="AS33" s="59">
        <f t="shared" si="42"/>
        <v>-7467927.1310106963</v>
      </c>
      <c r="AU33" s="62">
        <v>-0.16598602405166063</v>
      </c>
      <c r="AV33" s="59">
        <v>75038332.350385889</v>
      </c>
      <c r="AW33" s="54"/>
      <c r="AX33" s="60">
        <v>8.0076744221280194E-3</v>
      </c>
      <c r="AY33" s="59">
        <v>75644065.398059711</v>
      </c>
      <c r="BA33" s="62">
        <v>7.001094503604266E-2</v>
      </c>
      <c r="BB33" s="59">
        <v>94080297.312837139</v>
      </c>
      <c r="BC33" s="54"/>
      <c r="BD33" s="60">
        <v>-8.6751272147884695E-3</v>
      </c>
      <c r="BE33" s="59">
        <v>93271158.150411665</v>
      </c>
    </row>
    <row r="34" spans="2:70" hidden="1" outlineLevel="1" x14ac:dyDescent="0.4">
      <c r="C34" s="56" t="s">
        <v>21</v>
      </c>
      <c r="D34" s="57"/>
      <c r="E34" s="58"/>
      <c r="F34" s="59">
        <v>33402763</v>
      </c>
      <c r="G34" s="54"/>
      <c r="H34" s="60">
        <f t="shared" si="43"/>
        <v>0.19438201650660447</v>
      </c>
      <c r="I34" s="59">
        <v>41462285.704144582</v>
      </c>
      <c r="J34" s="54"/>
      <c r="K34" s="60">
        <f t="shared" si="44"/>
        <v>2.4384456939527066E-2</v>
      </c>
      <c r="L34" s="59">
        <v>42498590.760535441</v>
      </c>
      <c r="M34" s="54"/>
      <c r="N34" s="60">
        <f t="shared" si="45"/>
        <v>4.9844234594935144E-2</v>
      </c>
      <c r="O34" s="59">
        <v>43637356.33016827</v>
      </c>
      <c r="P34" s="54"/>
      <c r="Q34" s="60">
        <f t="shared" si="46"/>
        <v>2.5626474498387286E-2</v>
      </c>
      <c r="R34" s="61">
        <v>42552763</v>
      </c>
      <c r="S34" s="54"/>
      <c r="T34" s="60">
        <f t="shared" si="47"/>
        <v>2.03620870638066E-3</v>
      </c>
      <c r="U34" s="59">
        <v>42639586.096446052</v>
      </c>
      <c r="V34" s="54"/>
      <c r="W34" s="60">
        <f t="shared" si="48"/>
        <v>4.9273441077180014E-4</v>
      </c>
      <c r="X34" s="59">
        <v>42660606.445226006</v>
      </c>
      <c r="Y34" s="54"/>
      <c r="Z34" s="60">
        <f t="shared" si="49"/>
        <v>2.1493003491748208E-3</v>
      </c>
      <c r="AA34" s="59">
        <v>42752494.396360196</v>
      </c>
      <c r="AB34" s="54"/>
      <c r="AC34" s="60">
        <f t="shared" si="50"/>
        <v>-7.8413735833748888E-4</v>
      </c>
      <c r="AD34" s="59">
        <v>42718996.835031144</v>
      </c>
      <c r="AE34" s="54"/>
      <c r="AF34" s="60">
        <f t="shared" si="51"/>
        <v>-4.3932608340186974E-3</v>
      </c>
      <c r="AG34" s="59">
        <v>42532142.041214556</v>
      </c>
      <c r="AH34" s="74">
        <f t="shared" si="52"/>
        <v>3559916.4029192622</v>
      </c>
      <c r="AI34" s="62">
        <f t="shared" si="53"/>
        <v>7.3144610778299313E-2</v>
      </c>
      <c r="AJ34" s="59">
        <f t="shared" si="37"/>
        <v>2911689.9669948369</v>
      </c>
      <c r="AK34" s="54"/>
      <c r="AL34" s="60">
        <f t="shared" si="54"/>
        <v>9.4061851162215132E-2</v>
      </c>
      <c r="AM34" s="59">
        <f t="shared" si="38"/>
        <v>3656696.3833361417</v>
      </c>
      <c r="AN34" s="54"/>
      <c r="AO34" s="62">
        <f t="shared" si="39"/>
        <v>0</v>
      </c>
      <c r="AP34" s="59">
        <f t="shared" si="40"/>
        <v>0</v>
      </c>
      <c r="AQ34" s="54"/>
      <c r="AR34" s="62">
        <f t="shared" si="41"/>
        <v>0</v>
      </c>
      <c r="AS34" s="59">
        <f t="shared" si="42"/>
        <v>0</v>
      </c>
      <c r="AU34" s="62">
        <v>-7.3986103558509209E-2</v>
      </c>
      <c r="AV34" s="59">
        <v>39807306.868036307</v>
      </c>
      <c r="AW34" s="54"/>
      <c r="AX34" s="60">
        <v>-2.3970431576751494E-2</v>
      </c>
      <c r="AY34" s="59">
        <v>38875445.657878414</v>
      </c>
      <c r="BA34" s="62">
        <v>-7.8413735833748888E-4</v>
      </c>
      <c r="BB34" s="59">
        <v>42718996.835031144</v>
      </c>
      <c r="BC34" s="54"/>
      <c r="BD34" s="60">
        <v>-4.3932608340186974E-3</v>
      </c>
      <c r="BE34" s="59">
        <v>42532142.041214556</v>
      </c>
    </row>
    <row r="35" spans="2:70" hidden="1" outlineLevel="1" x14ac:dyDescent="0.4">
      <c r="C35" s="56" t="s">
        <v>22</v>
      </c>
      <c r="D35" s="57"/>
      <c r="E35" s="58"/>
      <c r="F35" s="59">
        <v>11044795.87491863</v>
      </c>
      <c r="G35" s="54"/>
      <c r="H35" s="60">
        <f>1-(F35+F37)/I35</f>
        <v>-7.5941341610981539E-2</v>
      </c>
      <c r="I35" s="59">
        <v>10301084.929751232</v>
      </c>
      <c r="J35" s="54"/>
      <c r="K35" s="60">
        <f>1-(I35+I37)/L35</f>
        <v>-0.12959519224020655</v>
      </c>
      <c r="L35" s="59">
        <v>9119271.2225714959</v>
      </c>
      <c r="M35" s="54"/>
      <c r="N35" s="60">
        <f>1-I35/(O35+O37)</f>
        <v>-0.12057974372564928</v>
      </c>
      <c r="O35" s="59">
        <v>9157883.1611797065</v>
      </c>
      <c r="P35" s="54"/>
      <c r="Q35" s="60">
        <f>1-I35/(R35+R37)</f>
        <v>-0.12670644466739334</v>
      </c>
      <c r="R35" s="61">
        <v>9142652</v>
      </c>
      <c r="S35" s="54"/>
      <c r="T35" s="60">
        <f t="shared" si="47"/>
        <v>-6.5719785358201444E-2</v>
      </c>
      <c r="U35" s="59">
        <v>8578851.707184026</v>
      </c>
      <c r="V35" s="54"/>
      <c r="W35" s="60">
        <f t="shared" si="48"/>
        <v>-0.63786254575607093</v>
      </c>
      <c r="X35" s="59">
        <v>5237833.7421617098</v>
      </c>
      <c r="Y35" s="54"/>
      <c r="Z35" s="60">
        <f t="shared" si="49"/>
        <v>-7.915908579123232E-2</v>
      </c>
      <c r="AA35" s="59">
        <v>4853625.207928787</v>
      </c>
      <c r="AB35" s="54"/>
      <c r="AC35" s="60">
        <f t="shared" si="50"/>
        <v>1.8633679931449598E-2</v>
      </c>
      <c r="AD35" s="59">
        <v>4945783.3519187327</v>
      </c>
      <c r="AE35" s="54"/>
      <c r="AF35" s="60">
        <f t="shared" si="51"/>
        <v>1.8651972362244473E-2</v>
      </c>
      <c r="AG35" s="59">
        <v>5039785.2878187746</v>
      </c>
      <c r="AH35" s="74">
        <f t="shared" si="52"/>
        <v>30.606505809833255</v>
      </c>
      <c r="AI35" s="62">
        <f t="shared" si="53"/>
        <v>6.7879113975201398E-3</v>
      </c>
      <c r="AJ35" s="59">
        <f t="shared" si="37"/>
        <v>33345.194955265149</v>
      </c>
      <c r="AK35" s="54"/>
      <c r="AL35" s="60">
        <f t="shared" si="54"/>
        <v>-1.5138765482387549E-2</v>
      </c>
      <c r="AM35" s="59">
        <f t="shared" si="38"/>
        <v>-77468.911233210936</v>
      </c>
      <c r="AN35" s="54"/>
      <c r="AO35" s="62">
        <f t="shared" si="39"/>
        <v>-6.8783730877429244E-4</v>
      </c>
      <c r="AP35" s="59">
        <f t="shared" si="40"/>
        <v>-3378.9582414058968</v>
      </c>
      <c r="AQ35" s="54"/>
      <c r="AR35" s="62">
        <f t="shared" si="41"/>
        <v>-1.327791042907731E-3</v>
      </c>
      <c r="AS35" s="59">
        <f t="shared" si="42"/>
        <v>-6794.6442897832021</v>
      </c>
      <c r="AU35" s="62">
        <v>1.1972252302313913E-2</v>
      </c>
      <c r="AV35" s="59">
        <v>4912438.1569634676</v>
      </c>
      <c r="AW35" s="54"/>
      <c r="AX35" s="60">
        <v>4.0024597981953236E-2</v>
      </c>
      <c r="AY35" s="59">
        <v>5117254.1990519855</v>
      </c>
      <c r="BA35" s="62">
        <v>1.9303691462133621E-2</v>
      </c>
      <c r="BB35" s="59">
        <v>4949162.3101601386</v>
      </c>
      <c r="BC35" s="54"/>
      <c r="BD35" s="60">
        <v>1.9303691462133732E-2</v>
      </c>
      <c r="BE35" s="59">
        <v>5046579.9321085578</v>
      </c>
    </row>
    <row r="36" spans="2:70" hidden="1" outlineLevel="1" x14ac:dyDescent="0.4">
      <c r="C36" s="56" t="s">
        <v>23</v>
      </c>
      <c r="D36" s="57"/>
      <c r="E36" s="58"/>
      <c r="F36" s="59">
        <v>3208501.6632417804</v>
      </c>
      <c r="G36" s="54"/>
      <c r="H36" s="60">
        <f t="shared" si="43"/>
        <v>-0.15024805493545434</v>
      </c>
      <c r="I36" s="59">
        <v>2789399.7729227403</v>
      </c>
      <c r="J36" s="54"/>
      <c r="K36" s="60">
        <f t="shared" si="44"/>
        <v>1.7187168407710729E-3</v>
      </c>
      <c r="L36" s="59">
        <v>2794202.2153267423</v>
      </c>
      <c r="M36" s="54"/>
      <c r="N36" s="60">
        <f t="shared" si="45"/>
        <v>-2.5482756371048243E-2</v>
      </c>
      <c r="O36" s="59">
        <v>2720084.521746417</v>
      </c>
      <c r="P36" s="54"/>
      <c r="Q36" s="60">
        <f t="shared" si="46"/>
        <v>-3.2680459631196257E-2</v>
      </c>
      <c r="R36" s="61">
        <v>2701125.7421476976</v>
      </c>
      <c r="S36" s="54"/>
      <c r="T36" s="60">
        <f t="shared" si="47"/>
        <v>-5.4301974448682788E-3</v>
      </c>
      <c r="U36" s="59">
        <v>2686537.3140891874</v>
      </c>
      <c r="V36" s="54"/>
      <c r="W36" s="60">
        <f t="shared" si="48"/>
        <v>-7.2525111696277733E-3</v>
      </c>
      <c r="X36" s="59">
        <v>2667193.4637021297</v>
      </c>
      <c r="Y36" s="54"/>
      <c r="Z36" s="60">
        <f t="shared" si="49"/>
        <v>-5.5831083960609096E-3</v>
      </c>
      <c r="AA36" s="59">
        <v>2652384.9112346303</v>
      </c>
      <c r="AB36" s="54"/>
      <c r="AC36" s="60">
        <f t="shared" si="50"/>
        <v>-8.5392774995538545E-3</v>
      </c>
      <c r="AD36" s="59">
        <v>2629927.232790201</v>
      </c>
      <c r="AE36" s="54"/>
      <c r="AF36" s="60">
        <f t="shared" si="51"/>
        <v>-1.2176368303349117E-2</v>
      </c>
      <c r="AG36" s="59">
        <v>2598289.5028448366</v>
      </c>
      <c r="AH36" s="74">
        <f t="shared" si="52"/>
        <v>738.45377664794944</v>
      </c>
      <c r="AI36" s="62">
        <f t="shared" si="53"/>
        <v>6.6096057546241203E-3</v>
      </c>
      <c r="AJ36" s="59">
        <f t="shared" si="37"/>
        <v>17268.643248304259</v>
      </c>
      <c r="AK36" s="54"/>
      <c r="AL36" s="60">
        <f t="shared" si="54"/>
        <v>-2.3545011097507194E-2</v>
      </c>
      <c r="AM36" s="59">
        <f t="shared" si="38"/>
        <v>-62651.894735853653</v>
      </c>
      <c r="AN36" s="54"/>
      <c r="AO36" s="62">
        <f t="shared" si="39"/>
        <v>0</v>
      </c>
      <c r="AP36" s="59">
        <f t="shared" si="40"/>
        <v>0</v>
      </c>
      <c r="AQ36" s="54"/>
      <c r="AR36" s="62">
        <f t="shared" si="41"/>
        <v>0</v>
      </c>
      <c r="AS36" s="59">
        <f t="shared" si="42"/>
        <v>0</v>
      </c>
      <c r="AU36" s="62">
        <v>-1.5205324511879281E-2</v>
      </c>
      <c r="AV36" s="59">
        <v>2612658.5895418967</v>
      </c>
      <c r="AW36" s="54"/>
      <c r="AX36" s="60">
        <v>1.8145009913668853E-2</v>
      </c>
      <c r="AY36" s="59">
        <v>2660941.3975806902</v>
      </c>
      <c r="BA36" s="62">
        <v>-8.5392774995538545E-3</v>
      </c>
      <c r="BB36" s="59">
        <v>2629927.232790201</v>
      </c>
      <c r="BC36" s="54"/>
      <c r="BD36" s="60">
        <v>-1.2176368303349117E-2</v>
      </c>
      <c r="BE36" s="59">
        <v>2598289.5028448366</v>
      </c>
    </row>
    <row r="37" spans="2:70" hidden="1" outlineLevel="1" x14ac:dyDescent="0.4">
      <c r="C37" s="56" t="s">
        <v>24</v>
      </c>
      <c r="D37" s="57"/>
      <c r="E37" s="58"/>
      <c r="F37" s="59">
        <v>38567.264446573652</v>
      </c>
      <c r="G37" s="54"/>
      <c r="H37" s="60"/>
      <c r="I37" s="59"/>
      <c r="J37" s="54"/>
      <c r="K37" s="60"/>
      <c r="L37" s="59"/>
      <c r="M37" s="54"/>
      <c r="N37" s="60"/>
      <c r="O37" s="59">
        <v>34755.727243069101</v>
      </c>
      <c r="P37" s="54"/>
      <c r="Q37" s="60"/>
      <c r="R37" s="61"/>
      <c r="S37" s="54"/>
      <c r="T37" s="60">
        <f t="shared" si="47"/>
        <v>1</v>
      </c>
      <c r="U37" s="59">
        <v>34297.182591568067</v>
      </c>
      <c r="V37" s="54"/>
      <c r="W37" s="60">
        <f t="shared" si="48"/>
        <v>-4.2165679008532964E-2</v>
      </c>
      <c r="X37" s="59">
        <v>32909.529916775595</v>
      </c>
      <c r="Y37" s="54"/>
      <c r="Z37" s="60">
        <f t="shared" si="49"/>
        <v>-4.0438411758503934E-2</v>
      </c>
      <c r="AA37" s="59">
        <v>31630.444959402575</v>
      </c>
      <c r="AB37" s="54"/>
      <c r="AC37" s="60">
        <f t="shared" si="50"/>
        <v>-4.3497046953593577E-2</v>
      </c>
      <c r="AD37" s="59">
        <v>30311.964036453326</v>
      </c>
      <c r="AE37" s="54"/>
      <c r="AF37" s="60">
        <f t="shared" si="51"/>
        <v>-4.7260205809113831E-2</v>
      </c>
      <c r="AG37" s="59">
        <v>28944.061722496452</v>
      </c>
      <c r="AH37" s="74">
        <f t="shared" si="52"/>
        <v>120.09738077953413</v>
      </c>
      <c r="AI37" s="62">
        <f t="shared" si="53"/>
        <v>-9.0960143733364793E-2</v>
      </c>
      <c r="AJ37" s="59">
        <f t="shared" si="37"/>
        <v>-3033.0689975684145</v>
      </c>
      <c r="AK37" s="54"/>
      <c r="AL37" s="60">
        <f t="shared" si="54"/>
        <v>-9.7167270946513118E-2</v>
      </c>
      <c r="AM37" s="59">
        <f t="shared" si="38"/>
        <v>-3115.1013883057785</v>
      </c>
      <c r="AN37" s="54"/>
      <c r="AO37" s="62">
        <f t="shared" si="39"/>
        <v>0</v>
      </c>
      <c r="AP37" s="59">
        <f t="shared" si="40"/>
        <v>0</v>
      </c>
      <c r="AQ37" s="54"/>
      <c r="AR37" s="62">
        <f t="shared" si="41"/>
        <v>0</v>
      </c>
      <c r="AS37" s="59">
        <f t="shared" si="42"/>
        <v>0</v>
      </c>
      <c r="AU37" s="62">
        <v>5.1419594422646986E-2</v>
      </c>
      <c r="AV37" s="59">
        <v>33345.033034021741</v>
      </c>
      <c r="AW37" s="54"/>
      <c r="AX37" s="60">
        <v>-4.0109279171615109E-2</v>
      </c>
      <c r="AY37" s="59">
        <v>32059.16311080223</v>
      </c>
      <c r="BA37" s="62">
        <v>-4.3497046953593577E-2</v>
      </c>
      <c r="BB37" s="59">
        <v>30311.964036453326</v>
      </c>
      <c r="BC37" s="54"/>
      <c r="BD37" s="60">
        <v>-4.7260205809113831E-2</v>
      </c>
      <c r="BE37" s="59">
        <v>28944.061722496452</v>
      </c>
    </row>
    <row r="38" spans="2:70" hidden="1" outlineLevel="1" x14ac:dyDescent="0.4">
      <c r="C38" s="64" t="s">
        <v>25</v>
      </c>
      <c r="D38" s="65"/>
      <c r="E38" s="63"/>
      <c r="F38" s="75">
        <f>SUM(F30:F37)</f>
        <v>1114000000.1865726</v>
      </c>
      <c r="G38" s="54"/>
      <c r="H38" s="67">
        <f t="shared" si="43"/>
        <v>-2.1199974584420911E-2</v>
      </c>
      <c r="I38" s="75">
        <f>SUM(I30:I37)</f>
        <v>1090873509.5101395</v>
      </c>
      <c r="J38" s="54"/>
      <c r="K38" s="67">
        <f t="shared" si="44"/>
        <v>-8.0699369657681874E-3</v>
      </c>
      <c r="L38" s="75">
        <f>SUM(L30:L37)</f>
        <v>1082140702.2548506</v>
      </c>
      <c r="M38" s="54"/>
      <c r="N38" s="67">
        <f>1-L38/O38</f>
        <v>1.0132516571325856E-2</v>
      </c>
      <c r="O38" s="75">
        <f>SUM(O30:O37)</f>
        <v>1093217749.2148376</v>
      </c>
      <c r="P38" s="54"/>
      <c r="Q38" s="67">
        <f t="shared" ref="Q38" si="55">1-L38/R38</f>
        <v>1.7678073349158829E-3</v>
      </c>
      <c r="R38" s="75">
        <f>SUM(R30:R37)</f>
        <v>1084057106.3589396</v>
      </c>
      <c r="S38" s="54"/>
      <c r="T38" s="67">
        <f t="shared" si="47"/>
        <v>1.6319823614940887E-2</v>
      </c>
      <c r="U38" s="75">
        <f>SUM(U30:U37)</f>
        <v>1102042241.3540518</v>
      </c>
      <c r="V38" s="54"/>
      <c r="W38" s="67">
        <f t="shared" si="48"/>
        <v>3.2219513581470682E-3</v>
      </c>
      <c r="X38" s="75">
        <f>SUM(X30:X37)</f>
        <v>1105604445.0975072</v>
      </c>
      <c r="Y38" s="54"/>
      <c r="Z38" s="67">
        <f t="shared" si="49"/>
        <v>2.0116800114363675E-3</v>
      </c>
      <c r="AA38" s="75">
        <f>SUM(AA30:AA37)</f>
        <v>1107833050.7016122</v>
      </c>
      <c r="AB38" s="54"/>
      <c r="AC38" s="67">
        <f t="shared" si="50"/>
        <v>3.0309340842761268E-3</v>
      </c>
      <c r="AD38" s="75">
        <f>SUM(AD30:AD37)</f>
        <v>1111201027.7711666</v>
      </c>
      <c r="AE38" s="54"/>
      <c r="AF38" s="67">
        <f t="shared" si="51"/>
        <v>3.7572350615078243E-3</v>
      </c>
      <c r="AG38" s="75">
        <f>SUM(AG30:AG37)</f>
        <v>1115391817.0133681</v>
      </c>
      <c r="AH38" s="74"/>
      <c r="AI38" s="68">
        <f t="shared" si="53"/>
        <v>4.6726386810669381E-2</v>
      </c>
      <c r="AJ38" s="75">
        <f>AD38-AV38</f>
        <v>49604566.86895442</v>
      </c>
      <c r="AK38" s="54"/>
      <c r="AL38" s="67">
        <f t="shared" si="54"/>
        <v>5.2352605689818456E-2</v>
      </c>
      <c r="AM38" s="75">
        <f>AG38-AY38</f>
        <v>55488690.454159975</v>
      </c>
      <c r="AN38" s="54"/>
      <c r="AO38" s="68">
        <f t="shared" si="39"/>
        <v>-1.7419675507495659E-2</v>
      </c>
      <c r="AP38" s="75">
        <f t="shared" si="40"/>
        <v>-18492665.868822336</v>
      </c>
      <c r="AQ38" s="54"/>
      <c r="AR38" s="68">
        <f t="shared" si="41"/>
        <v>-2.8239523769285717E-2</v>
      </c>
      <c r="AS38" s="75">
        <f t="shared" si="42"/>
        <v>-29931159.535609007</v>
      </c>
      <c r="AU38" s="68">
        <v>-4.3553828127973704E-2</v>
      </c>
      <c r="AV38" s="75">
        <v>1061596460.9022121</v>
      </c>
      <c r="AW38" s="54"/>
      <c r="AX38" s="67">
        <v>-1.5976312368293222E-3</v>
      </c>
      <c r="AY38" s="75">
        <v>1059903126.5592082</v>
      </c>
      <c r="BA38" s="68">
        <v>1.9350947129694429E-2</v>
      </c>
      <c r="BB38" s="75">
        <v>1129693693.6399889</v>
      </c>
      <c r="BC38" s="54"/>
      <c r="BD38" s="67">
        <v>1.3646179487363019E-2</v>
      </c>
      <c r="BE38" s="75">
        <v>1145322976.5489771</v>
      </c>
    </row>
    <row r="39" spans="2:70" ht="6.95" hidden="1" customHeight="1" outlineLevel="1" x14ac:dyDescent="0.4">
      <c r="C39" s="39"/>
      <c r="D39" s="39"/>
      <c r="E39" s="52"/>
      <c r="F39" s="76"/>
      <c r="G39" s="54"/>
      <c r="H39" s="77"/>
      <c r="I39" s="76"/>
      <c r="J39" s="54"/>
      <c r="K39" s="77"/>
      <c r="L39" s="76"/>
      <c r="M39" s="54"/>
      <c r="N39" s="77"/>
      <c r="O39" s="76"/>
      <c r="P39" s="54"/>
      <c r="Q39" s="77"/>
      <c r="R39" s="76"/>
      <c r="S39" s="54"/>
      <c r="T39" s="77"/>
      <c r="U39" s="76"/>
      <c r="V39" s="54"/>
      <c r="W39" s="77"/>
      <c r="X39" s="76"/>
      <c r="Y39" s="54"/>
      <c r="Z39" s="77"/>
      <c r="AA39" s="76"/>
      <c r="AB39" s="54"/>
      <c r="AC39" s="77"/>
      <c r="AD39" s="76"/>
      <c r="AE39" s="54"/>
      <c r="AF39" s="77"/>
      <c r="AG39" s="76"/>
      <c r="AH39" s="74"/>
      <c r="AI39" s="78"/>
      <c r="AJ39" s="76"/>
      <c r="AK39" s="54"/>
      <c r="AL39" s="79"/>
      <c r="AM39" s="76"/>
      <c r="AN39" s="54"/>
      <c r="AO39" s="78"/>
      <c r="AP39" s="76"/>
      <c r="AQ39" s="54"/>
      <c r="AR39" s="78"/>
      <c r="AS39" s="76"/>
      <c r="AU39" s="78"/>
      <c r="AV39" s="76"/>
      <c r="AW39" s="54"/>
      <c r="AX39" s="77"/>
      <c r="AY39" s="76"/>
      <c r="BA39" s="78"/>
      <c r="BB39" s="76"/>
      <c r="BC39" s="54"/>
      <c r="BD39" s="77"/>
      <c r="BE39" s="76"/>
    </row>
    <row r="40" spans="2:70" hidden="1" outlineLevel="1" x14ac:dyDescent="0.4">
      <c r="B40" s="51" t="s">
        <v>27</v>
      </c>
      <c r="E40" s="52"/>
      <c r="F40" s="53"/>
      <c r="G40" s="54"/>
      <c r="H40" s="20"/>
      <c r="I40" s="53"/>
      <c r="J40" s="54"/>
      <c r="K40" s="20"/>
      <c r="L40" s="53"/>
      <c r="M40" s="54"/>
      <c r="N40" s="20"/>
      <c r="O40" s="53"/>
      <c r="P40" s="54"/>
      <c r="Q40" s="80"/>
      <c r="R40" s="53"/>
      <c r="S40" s="54"/>
      <c r="T40" s="20"/>
      <c r="U40" s="53"/>
      <c r="V40" s="54"/>
      <c r="W40" s="20"/>
      <c r="X40" s="53"/>
      <c r="Y40" s="54"/>
      <c r="Z40" s="20"/>
      <c r="AA40" s="53"/>
      <c r="AB40" s="54"/>
      <c r="AC40" s="20"/>
      <c r="AD40" s="53"/>
      <c r="AE40" s="54"/>
      <c r="AF40" s="20"/>
      <c r="AG40" s="53"/>
      <c r="AI40" s="69"/>
      <c r="AJ40" s="53"/>
      <c r="AK40" s="54"/>
      <c r="AL40" s="20"/>
      <c r="AM40" s="53"/>
      <c r="AN40" s="54"/>
      <c r="AO40" s="69"/>
      <c r="AP40" s="53"/>
      <c r="AQ40" s="54"/>
      <c r="AR40" s="69"/>
      <c r="AS40" s="53"/>
      <c r="AU40" s="69"/>
      <c r="AV40" s="53"/>
      <c r="AW40" s="54"/>
      <c r="AX40" s="20"/>
      <c r="AY40" s="53"/>
      <c r="BA40" s="69"/>
      <c r="BB40" s="53"/>
      <c r="BC40" s="54"/>
      <c r="BD40" s="20"/>
      <c r="BE40" s="53"/>
      <c r="BG40" s="23" t="s">
        <v>7</v>
      </c>
      <c r="BH40" s="24" t="s">
        <v>8</v>
      </c>
      <c r="BI40" s="24" t="s">
        <v>9</v>
      </c>
      <c r="BK40" s="81"/>
      <c r="BL40" s="81"/>
    </row>
    <row r="41" spans="2:70" hidden="1" outlineLevel="1" x14ac:dyDescent="0.4">
      <c r="C41" s="56" t="s">
        <v>17</v>
      </c>
      <c r="D41" s="57"/>
      <c r="E41" s="58"/>
      <c r="F41" s="82">
        <v>0</v>
      </c>
      <c r="G41" s="54"/>
      <c r="H41" s="60"/>
      <c r="I41" s="82"/>
      <c r="J41" s="54"/>
      <c r="K41" s="60"/>
      <c r="L41" s="82"/>
      <c r="M41" s="54"/>
      <c r="N41" s="60"/>
      <c r="O41" s="82"/>
      <c r="P41" s="54"/>
      <c r="Q41" s="60"/>
      <c r="R41" s="82"/>
      <c r="S41" s="54"/>
      <c r="T41" s="60"/>
      <c r="U41" s="82"/>
      <c r="V41" s="54"/>
      <c r="W41" s="60"/>
      <c r="X41" s="82"/>
      <c r="Y41" s="54"/>
      <c r="Z41" s="60"/>
      <c r="AA41" s="82"/>
      <c r="AB41" s="54"/>
      <c r="AC41" s="60"/>
      <c r="AD41" s="82"/>
      <c r="AE41" s="54"/>
      <c r="AF41" s="60"/>
      <c r="AG41" s="82"/>
      <c r="AI41" s="62"/>
      <c r="AJ41" s="82"/>
      <c r="AK41" s="54"/>
      <c r="AL41" s="60"/>
      <c r="AM41" s="82"/>
      <c r="AN41" s="54"/>
      <c r="AO41" s="62"/>
      <c r="AP41" s="82"/>
      <c r="AQ41" s="54"/>
      <c r="AR41" s="62"/>
      <c r="AS41" s="82"/>
      <c r="AU41" s="62"/>
      <c r="AV41" s="82"/>
      <c r="AW41" s="54"/>
      <c r="AX41" s="60"/>
      <c r="AY41" s="82"/>
      <c r="BA41" s="62"/>
      <c r="BB41" s="82"/>
      <c r="BC41" s="54"/>
      <c r="BD41" s="60"/>
      <c r="BE41" s="82"/>
      <c r="BG41" s="8" t="s">
        <v>17</v>
      </c>
      <c r="BH41" s="83">
        <f t="shared" ref="BH41:BH48" si="56">SUM(U30,X30,AA30,AD30,AG30)/SUM(U19,X19,AA19,AD19,AG19)/12</f>
        <v>779.02073963164787</v>
      </c>
      <c r="BI41" s="83"/>
      <c r="BJ41" s="83"/>
    </row>
    <row r="42" spans="2:70" hidden="1" outlineLevel="1" x14ac:dyDescent="0.4">
      <c r="C42" s="56" t="s">
        <v>18</v>
      </c>
      <c r="D42" s="57"/>
      <c r="E42" s="58"/>
      <c r="F42" s="82">
        <v>0</v>
      </c>
      <c r="G42" s="54"/>
      <c r="H42" s="60"/>
      <c r="I42" s="82"/>
      <c r="J42" s="54"/>
      <c r="K42" s="60"/>
      <c r="L42" s="82"/>
      <c r="M42" s="54"/>
      <c r="N42" s="60"/>
      <c r="O42" s="82"/>
      <c r="P42" s="54"/>
      <c r="Q42" s="60"/>
      <c r="R42" s="82"/>
      <c r="S42" s="54"/>
      <c r="T42" s="60"/>
      <c r="U42" s="82"/>
      <c r="V42" s="54"/>
      <c r="W42" s="60"/>
      <c r="X42" s="82"/>
      <c r="Y42" s="54"/>
      <c r="Z42" s="60"/>
      <c r="AA42" s="82"/>
      <c r="AB42" s="54"/>
      <c r="AC42" s="60"/>
      <c r="AD42" s="82"/>
      <c r="AE42" s="54"/>
      <c r="AF42" s="60"/>
      <c r="AG42" s="82"/>
      <c r="AI42" s="62"/>
      <c r="AJ42" s="82"/>
      <c r="AK42" s="54"/>
      <c r="AL42" s="60"/>
      <c r="AM42" s="82"/>
      <c r="AN42" s="54"/>
      <c r="AO42" s="62"/>
      <c r="AP42" s="82"/>
      <c r="AQ42" s="54"/>
      <c r="AR42" s="62"/>
      <c r="AS42" s="82"/>
      <c r="AU42" s="62"/>
      <c r="AV42" s="82"/>
      <c r="AW42" s="54"/>
      <c r="AX42" s="60"/>
      <c r="AY42" s="82"/>
      <c r="BA42" s="62"/>
      <c r="BB42" s="82"/>
      <c r="BC42" s="54"/>
      <c r="BD42" s="60"/>
      <c r="BE42" s="82"/>
      <c r="BG42" s="8" t="s">
        <v>18</v>
      </c>
      <c r="BH42" s="83">
        <f t="shared" si="56"/>
        <v>2722.6310377370796</v>
      </c>
      <c r="BI42" s="83"/>
      <c r="BJ42" s="83"/>
    </row>
    <row r="43" spans="2:70" hidden="1" outlineLevel="1" x14ac:dyDescent="0.4">
      <c r="C43" s="56" t="s">
        <v>19</v>
      </c>
      <c r="D43" s="57"/>
      <c r="E43" s="58"/>
      <c r="F43" s="82">
        <v>917360.33609127067</v>
      </c>
      <c r="G43" s="54"/>
      <c r="H43" s="60">
        <f t="shared" ref="H43:H49" si="57">1-F43/I43</f>
        <v>-8.3762280383657961E-2</v>
      </c>
      <c r="I43" s="82">
        <f>406523+439936</f>
        <v>846459</v>
      </c>
      <c r="J43" s="54"/>
      <c r="K43" s="60">
        <f>1-I43/L43</f>
        <v>-3.9126618909814948E-3</v>
      </c>
      <c r="L43" s="82">
        <f>409183+433977</f>
        <v>843160</v>
      </c>
      <c r="M43" s="54"/>
      <c r="N43" s="60">
        <f>1-L43/O43</f>
        <v>4.7457397730929496E-2</v>
      </c>
      <c r="O43" s="82">
        <v>885167.7583674388</v>
      </c>
      <c r="P43" s="54"/>
      <c r="Q43" s="60">
        <f t="shared" ref="Q43:Q49" si="58">1-L43/R43</f>
        <v>-1.3670534234042631E-2</v>
      </c>
      <c r="R43" s="84">
        <v>831789</v>
      </c>
      <c r="S43" s="54"/>
      <c r="T43" s="60">
        <f>1-R43/U43</f>
        <v>2.3669176644795731E-2</v>
      </c>
      <c r="U43" s="82">
        <v>851954.05092458322</v>
      </c>
      <c r="V43" s="54"/>
      <c r="W43" s="60">
        <f>1-U43/X43</f>
        <v>9.8145534034936865E-3</v>
      </c>
      <c r="X43" s="82">
        <v>860398.47773257422</v>
      </c>
      <c r="Y43" s="54"/>
      <c r="Z43" s="60">
        <f>1-X43/AA43</f>
        <v>5.9452782009313809E-3</v>
      </c>
      <c r="AA43" s="82">
        <v>865544.379866131</v>
      </c>
      <c r="AB43" s="54"/>
      <c r="AC43" s="60">
        <f>1-AA43/AD43</f>
        <v>6.8950432852818988E-3</v>
      </c>
      <c r="AD43" s="82">
        <v>871553.78091096319</v>
      </c>
      <c r="AE43" s="54"/>
      <c r="AF43" s="60">
        <f>1-AD43/AG43</f>
        <v>8.0620991992945701E-3</v>
      </c>
      <c r="AG43" s="82">
        <v>878637.44313775434</v>
      </c>
      <c r="AH43" s="74">
        <f>AD43/AD21/12</f>
        <v>136.52158222289523</v>
      </c>
      <c r="AI43" s="62">
        <f t="shared" ref="AI43:AI46" si="59">AJ43/AV43</f>
        <v>4.4941779153203035E-2</v>
      </c>
      <c r="AJ43" s="82">
        <f t="shared" ref="AJ43:AJ46" si="60">AD43-AV43</f>
        <v>37484.554951550905</v>
      </c>
      <c r="AK43" s="54"/>
      <c r="AL43" s="60">
        <f t="shared" ref="AL43:AL46" si="61">AM43/AY43</f>
        <v>5.2111429643467856E-2</v>
      </c>
      <c r="AM43" s="82">
        <f t="shared" ref="AM43:AM46" si="62">AG43-AY43</f>
        <v>43519.20529530372</v>
      </c>
      <c r="AN43" s="54"/>
      <c r="AO43" s="62">
        <f t="shared" ref="AO43:AO46" si="63">AP43/AV43</f>
        <v>-1.2175182492558121E-2</v>
      </c>
      <c r="AP43" s="82">
        <f t="shared" ref="AP43:AP46" si="64">AD43-BB43</f>
        <v>-10154.945037482539</v>
      </c>
      <c r="AQ43" s="54"/>
      <c r="AR43" s="62">
        <f t="shared" ref="AR43:AR46" si="65">AS43/AY43</f>
        <v>-2.4543153979393995E-2</v>
      </c>
      <c r="AS43" s="82">
        <f t="shared" ref="AS43:AS46" si="66">AG43-BE43</f>
        <v>-20496.435502367443</v>
      </c>
      <c r="AU43" s="62">
        <v>-3.7736860355342294E-2</v>
      </c>
      <c r="AV43" s="82">
        <v>834069.22595941229</v>
      </c>
      <c r="AW43" s="54"/>
      <c r="AX43" s="60">
        <v>1.2561237864334718E-3</v>
      </c>
      <c r="AY43" s="82">
        <v>835118.23784245062</v>
      </c>
      <c r="BA43" s="62">
        <v>1.8332977327548683E-2</v>
      </c>
      <c r="BB43" s="82">
        <v>881708.72594844573</v>
      </c>
      <c r="BC43" s="54"/>
      <c r="BD43" s="60">
        <v>1.937993118225112E-2</v>
      </c>
      <c r="BE43" s="82">
        <v>899133.87864012178</v>
      </c>
      <c r="BG43" s="8" t="s">
        <v>19</v>
      </c>
      <c r="BH43" s="83">
        <f t="shared" si="56"/>
        <v>54547.144398979173</v>
      </c>
      <c r="BI43" s="83">
        <f>SUM(U43,X43,AA43,AD43,AG43)/SUM(U21,X21,AA21,AD21,AG21)/12</f>
        <v>137.77226442861345</v>
      </c>
      <c r="BJ43" s="83"/>
      <c r="BK43" s="85" t="s">
        <v>22</v>
      </c>
      <c r="BL43" s="86"/>
      <c r="BM43" s="87"/>
      <c r="BN43" s="87"/>
      <c r="BO43" s="87"/>
      <c r="BP43" s="87"/>
      <c r="BQ43" s="87"/>
      <c r="BR43" s="88"/>
    </row>
    <row r="44" spans="2:70" hidden="1" outlineLevel="1" x14ac:dyDescent="0.4">
      <c r="C44" s="56" t="s">
        <v>20</v>
      </c>
      <c r="D44" s="57"/>
      <c r="E44" s="58"/>
      <c r="F44" s="82">
        <v>167158.6692665494</v>
      </c>
      <c r="G44" s="54"/>
      <c r="H44" s="60">
        <f t="shared" si="57"/>
        <v>8.2498563214302711E-2</v>
      </c>
      <c r="I44" s="82">
        <v>182189</v>
      </c>
      <c r="J44" s="54"/>
      <c r="K44" s="60">
        <f t="shared" ref="K44:K49" si="67">1-I44/L44</f>
        <v>1.1137586096471419E-2</v>
      </c>
      <c r="L44" s="82">
        <v>184241</v>
      </c>
      <c r="M44" s="54"/>
      <c r="N44" s="60">
        <f>1-L44/O44</f>
        <v>-0.15712298802603542</v>
      </c>
      <c r="O44" s="82">
        <v>159223.35128291009</v>
      </c>
      <c r="P44" s="54"/>
      <c r="Q44" s="60">
        <f t="shared" si="58"/>
        <v>1.3244855768715813E-2</v>
      </c>
      <c r="R44" s="84">
        <v>186714</v>
      </c>
      <c r="S44" s="54"/>
      <c r="T44" s="60">
        <f>1-R44/U44</f>
        <v>4.4125677530511553E-2</v>
      </c>
      <c r="U44" s="82">
        <v>195333.21024632914</v>
      </c>
      <c r="V44" s="54"/>
      <c r="W44" s="60">
        <f>1-U44/X44</f>
        <v>-3.408423248031367E-3</v>
      </c>
      <c r="X44" s="82">
        <v>194669.69353718983</v>
      </c>
      <c r="Y44" s="54"/>
      <c r="Z44" s="60">
        <f>1-X44/AA44</f>
        <v>-7.1600036596908279E-3</v>
      </c>
      <c r="AA44" s="82">
        <v>193285.76673996553</v>
      </c>
      <c r="AB44" s="54"/>
      <c r="AC44" s="60">
        <f>1-AA44/AD44</f>
        <v>-9.9769682928543268E-3</v>
      </c>
      <c r="AD44" s="82">
        <v>191376.4103617857</v>
      </c>
      <c r="AE44" s="54"/>
      <c r="AF44" s="60">
        <f>1-AD44/AG44</f>
        <v>-9.6280465899818424E-3</v>
      </c>
      <c r="AG44" s="82">
        <v>189551.40064517764</v>
      </c>
      <c r="AH44" s="74">
        <f t="shared" ref="AH44:AH48" si="68">AD44/AD22/12</f>
        <v>1329.0028497346229</v>
      </c>
      <c r="AI44" s="62">
        <f t="shared" si="59"/>
        <v>0.14108784243328698</v>
      </c>
      <c r="AJ44" s="82">
        <f t="shared" si="60"/>
        <v>23662.406894980377</v>
      </c>
      <c r="AK44" s="54"/>
      <c r="AL44" s="60">
        <f t="shared" si="61"/>
        <v>0.12115584182431806</v>
      </c>
      <c r="AM44" s="82">
        <f t="shared" si="62"/>
        <v>20483.556930655206</v>
      </c>
      <c r="AN44" s="54"/>
      <c r="AO44" s="62">
        <f t="shared" si="63"/>
        <v>-9.8144418962811633E-2</v>
      </c>
      <c r="AP44" s="82">
        <f t="shared" si="64"/>
        <v>-16460.193422176584</v>
      </c>
      <c r="AQ44" s="54"/>
      <c r="AR44" s="62">
        <f t="shared" si="65"/>
        <v>-9.7580359501355102E-2</v>
      </c>
      <c r="AS44" s="82">
        <f t="shared" si="66"/>
        <v>-16497.700969782018</v>
      </c>
      <c r="AU44" s="62">
        <v>-0.15247243965660551</v>
      </c>
      <c r="AV44" s="82">
        <v>167714.00346680533</v>
      </c>
      <c r="AW44" s="54"/>
      <c r="AX44" s="60">
        <v>8.0076744221279084E-3</v>
      </c>
      <c r="AY44" s="82">
        <v>169067.84371452243</v>
      </c>
      <c r="BA44" s="62">
        <v>7.001094503604266E-2</v>
      </c>
      <c r="BB44" s="82">
        <v>207836.60378396229</v>
      </c>
      <c r="BC44" s="54"/>
      <c r="BD44" s="60">
        <v>-8.6751272147884695E-3</v>
      </c>
      <c r="BE44" s="82">
        <v>206049.10161495965</v>
      </c>
      <c r="BG44" s="8" t="s">
        <v>20</v>
      </c>
      <c r="BH44" s="83">
        <f t="shared" si="56"/>
        <v>606203.86135569715</v>
      </c>
      <c r="BI44" s="83">
        <f>SUM(U44,X44,AA44,AD44,AG44)/SUM(U22,X22,AA22,AD22,AG22)/12</f>
        <v>1339.1895576811773</v>
      </c>
      <c r="BJ44" s="83"/>
      <c r="BK44" s="89"/>
      <c r="BL44" s="90" t="s">
        <v>28</v>
      </c>
      <c r="BM44" s="90" t="s">
        <v>29</v>
      </c>
      <c r="BN44" s="90" t="s">
        <v>30</v>
      </c>
      <c r="BO44" s="90" t="s">
        <v>31</v>
      </c>
      <c r="BP44" s="90" t="s">
        <v>32</v>
      </c>
      <c r="BQ44" s="90" t="s">
        <v>33</v>
      </c>
      <c r="BR44" s="91" t="s">
        <v>34</v>
      </c>
    </row>
    <row r="45" spans="2:70" hidden="1" outlineLevel="1" x14ac:dyDescent="0.4">
      <c r="C45" s="56" t="s">
        <v>21</v>
      </c>
      <c r="D45" s="57"/>
      <c r="E45" s="58"/>
      <c r="F45" s="82">
        <v>70585</v>
      </c>
      <c r="G45" s="54"/>
      <c r="H45" s="60">
        <f t="shared" si="57"/>
        <v>0.21181633427875923</v>
      </c>
      <c r="I45" s="82">
        <v>89554</v>
      </c>
      <c r="J45" s="54"/>
      <c r="K45" s="60">
        <f>1-I45/L45</f>
        <v>3.4489450475995387E-2</v>
      </c>
      <c r="L45" s="82">
        <v>92753</v>
      </c>
      <c r="M45" s="54"/>
      <c r="N45" s="60">
        <f>1-L45/O45</f>
        <v>6.4348658218613797E-2</v>
      </c>
      <c r="O45" s="82">
        <v>99132.011955871945</v>
      </c>
      <c r="P45" s="54"/>
      <c r="Q45" s="60">
        <f t="shared" si="58"/>
        <v>4.8281707670353446E-3</v>
      </c>
      <c r="R45" s="84">
        <v>93203</v>
      </c>
      <c r="S45" s="54"/>
      <c r="T45" s="60">
        <f>1-R45/U45</f>
        <v>3.3667918008867703E-2</v>
      </c>
      <c r="U45" s="82">
        <v>96450.280123117438</v>
      </c>
      <c r="V45" s="54"/>
      <c r="W45" s="60">
        <f>1-U45/X45</f>
        <v>4.9273441077180014E-4</v>
      </c>
      <c r="X45" s="82">
        <v>96497.827923500081</v>
      </c>
      <c r="Y45" s="54"/>
      <c r="Z45" s="60">
        <f>1-X45/AA45</f>
        <v>2.1493003491748208E-3</v>
      </c>
      <c r="AA45" s="82">
        <v>96705.677469853224</v>
      </c>
      <c r="AB45" s="54"/>
      <c r="AC45" s="60">
        <f>1-AA45/AD45</f>
        <v>-7.8413735833748888E-4</v>
      </c>
      <c r="AD45" s="82">
        <v>96629.906350351259</v>
      </c>
      <c r="AE45" s="54"/>
      <c r="AF45" s="60">
        <f>1-AD45/AG45</f>
        <v>-4.3932608340189194E-3</v>
      </c>
      <c r="AG45" s="82">
        <v>96207.242838440201</v>
      </c>
      <c r="AH45" s="74">
        <f t="shared" si="68"/>
        <v>8052.4921958626046</v>
      </c>
      <c r="AI45" s="62">
        <f t="shared" si="59"/>
        <v>6.7870977225732279E-2</v>
      </c>
      <c r="AJ45" s="82">
        <f t="shared" si="60"/>
        <v>6141.534242523936</v>
      </c>
      <c r="AK45" s="54"/>
      <c r="AL45" s="60">
        <f t="shared" si="61"/>
        <v>8.8685426373865076E-2</v>
      </c>
      <c r="AM45" s="82">
        <f t="shared" si="62"/>
        <v>7837.140228651333</v>
      </c>
      <c r="AN45" s="54"/>
      <c r="AO45" s="62">
        <f t="shared" si="63"/>
        <v>0</v>
      </c>
      <c r="AP45" s="82">
        <f t="shared" si="64"/>
        <v>0</v>
      </c>
      <c r="AQ45" s="54"/>
      <c r="AR45" s="62">
        <f t="shared" si="65"/>
        <v>0</v>
      </c>
      <c r="AS45" s="82">
        <f t="shared" si="66"/>
        <v>0</v>
      </c>
      <c r="AU45" s="62">
        <v>-6.8708334752859423E-2</v>
      </c>
      <c r="AV45" s="82">
        <v>90488.372107827323</v>
      </c>
      <c r="AW45" s="54"/>
      <c r="AX45" s="60">
        <v>-2.3970431576751494E-2</v>
      </c>
      <c r="AY45" s="82">
        <v>88370.102609788868</v>
      </c>
      <c r="BA45" s="62">
        <v>-7.8413735833748888E-4</v>
      </c>
      <c r="BB45" s="82">
        <v>96629.906350351259</v>
      </c>
      <c r="BC45" s="54"/>
      <c r="BD45" s="60">
        <v>-4.3932608340189194E-3</v>
      </c>
      <c r="BE45" s="82">
        <v>96207.242838440201</v>
      </c>
      <c r="BG45" s="8" t="s">
        <v>21</v>
      </c>
      <c r="BH45" s="83">
        <f t="shared" si="56"/>
        <v>3555063.7635712991</v>
      </c>
      <c r="BI45" s="83">
        <f>SUM(U45,X45,AA45,AD45,AG45)/SUM(U23,X23,AA23,AD23,AG23)/12</f>
        <v>8041.5155784210392</v>
      </c>
      <c r="BJ45" s="83"/>
      <c r="BK45" s="92" t="s">
        <v>35</v>
      </c>
      <c r="BL45" s="93">
        <f>F35/F24/12</f>
        <v>72.120896725482268</v>
      </c>
      <c r="BM45" s="93">
        <f>R35/R24/12</f>
        <v>61.122155368364758</v>
      </c>
      <c r="BN45" s="93">
        <f>U35/U24/12</f>
        <v>56.248065845194674</v>
      </c>
      <c r="BO45" s="93">
        <f>X35/X24/12</f>
        <v>33.679426078647658</v>
      </c>
      <c r="BP45" s="93">
        <f>AA35/AA24/12</f>
        <v>30.606505809833262</v>
      </c>
      <c r="BQ45" s="93">
        <f>AD35/AD24/12</f>
        <v>30.606505809833255</v>
      </c>
      <c r="BR45" s="94">
        <f>AG35/AG24/12</f>
        <v>30.606505809833255</v>
      </c>
    </row>
    <row r="46" spans="2:70" hidden="1" outlineLevel="1" x14ac:dyDescent="0.4">
      <c r="C46" s="56" t="s">
        <v>22</v>
      </c>
      <c r="D46" s="57"/>
      <c r="E46" s="58"/>
      <c r="F46" s="82">
        <v>29568.476623240462</v>
      </c>
      <c r="G46" s="54"/>
      <c r="H46" s="60">
        <f t="shared" si="57"/>
        <v>-6.6684245673986897E-2</v>
      </c>
      <c r="I46" s="82">
        <f>27720-I48</f>
        <v>27719.99</v>
      </c>
      <c r="J46" s="54"/>
      <c r="K46" s="60">
        <f t="shared" si="67"/>
        <v>-9.2370780410931719E-2</v>
      </c>
      <c r="L46" s="82">
        <f>25376-L48</f>
        <v>25375.99</v>
      </c>
      <c r="M46" s="54"/>
      <c r="N46" s="60">
        <f>1-L46/O46</f>
        <v>-2.7692917955192797E-2</v>
      </c>
      <c r="O46" s="82">
        <v>24692.191175639095</v>
      </c>
      <c r="P46" s="54"/>
      <c r="Q46" s="60">
        <f t="shared" si="58"/>
        <v>9.5241998438718722E-3</v>
      </c>
      <c r="R46" s="84">
        <v>25620</v>
      </c>
      <c r="S46" s="54"/>
      <c r="T46" s="60">
        <f>1-R46/U46</f>
        <v>-7.1443191568111741E-2</v>
      </c>
      <c r="U46" s="82">
        <v>23911.673714127413</v>
      </c>
      <c r="V46" s="54"/>
      <c r="W46" s="60">
        <f>1-U46/X46</f>
        <v>-0.63786254575607093</v>
      </c>
      <c r="X46" s="82">
        <v>14599.316515348542</v>
      </c>
      <c r="Y46" s="54"/>
      <c r="Z46" s="60">
        <f>1-X46/AA46</f>
        <v>-7.9159085791232542E-2</v>
      </c>
      <c r="AA46" s="82">
        <v>13528.419217862043</v>
      </c>
      <c r="AB46" s="54"/>
      <c r="AC46" s="60">
        <f>1-AA46/AD46</f>
        <v>1.8633679931449709E-2</v>
      </c>
      <c r="AD46" s="82">
        <v>13785.289897575716</v>
      </c>
      <c r="AE46" s="54"/>
      <c r="AF46" s="60">
        <f>1-AD46/AG46</f>
        <v>1.8651972362244362E-2</v>
      </c>
      <c r="AG46" s="82">
        <v>14047.299744168102</v>
      </c>
      <c r="AH46" s="95">
        <f t="shared" si="68"/>
        <v>8.5308944067819262E-2</v>
      </c>
      <c r="AI46" s="62">
        <f t="shared" si="59"/>
        <v>3.2960177379012676E-2</v>
      </c>
      <c r="AJ46" s="82">
        <f t="shared" si="60"/>
        <v>439.86748975947376</v>
      </c>
      <c r="AK46" s="54"/>
      <c r="AL46" s="60">
        <f t="shared" si="61"/>
        <v>1.0463498800738692E-2</v>
      </c>
      <c r="AM46" s="82">
        <f t="shared" si="62"/>
        <v>145.46186398733516</v>
      </c>
      <c r="AN46" s="54"/>
      <c r="AO46" s="62">
        <f t="shared" si="63"/>
        <v>-7.057181958940598E-4</v>
      </c>
      <c r="AP46" s="82">
        <f t="shared" si="64"/>
        <v>-9.4181074250882375</v>
      </c>
      <c r="AQ46" s="54"/>
      <c r="AR46" s="62">
        <f t="shared" si="65"/>
        <v>-1.3623080448993596E-3</v>
      </c>
      <c r="AS46" s="82">
        <f t="shared" si="66"/>
        <v>-18.93858558305692</v>
      </c>
      <c r="AU46" s="62">
        <v>-1.3712328051798561E-2</v>
      </c>
      <c r="AV46" s="82">
        <v>13345.422407816242</v>
      </c>
      <c r="AW46" s="54"/>
      <c r="AX46" s="60">
        <v>4.0024597981953236E-2</v>
      </c>
      <c r="AY46" s="82">
        <v>13901.837880180767</v>
      </c>
      <c r="BA46" s="62">
        <v>1.9303691462133732E-2</v>
      </c>
      <c r="BB46" s="82">
        <v>13794.708005000804</v>
      </c>
      <c r="BC46" s="54"/>
      <c r="BD46" s="60">
        <v>1.9303691462133621E-2</v>
      </c>
      <c r="BE46" s="82">
        <v>14066.238329751159</v>
      </c>
      <c r="BG46" s="8" t="s">
        <v>22</v>
      </c>
      <c r="BH46" s="83">
        <f t="shared" si="56"/>
        <v>36.141675492178564</v>
      </c>
      <c r="BI46" s="96">
        <f>SUM(U46,X46,AA46,AD46,AG46)/SUM(U24,X24,AA24,AD24,AG24)/12</f>
        <v>0.10073701951592795</v>
      </c>
      <c r="BJ46" s="83"/>
      <c r="BK46" s="92" t="s">
        <v>9</v>
      </c>
      <c r="BL46" s="97">
        <f>F46/F24/12</f>
        <v>0.19307781447706227</v>
      </c>
      <c r="BM46" s="97">
        <f>R46/R24/12</f>
        <v>0.17127958283192943</v>
      </c>
      <c r="BN46" s="97">
        <f>U46/U24/12</f>
        <v>0.15677918717428621</v>
      </c>
      <c r="BO46" s="97">
        <f>X46/X24/12</f>
        <v>9.3874037547158326E-2</v>
      </c>
      <c r="BP46" s="97">
        <f>AA46/AA24/12</f>
        <v>8.5308944067819262E-2</v>
      </c>
      <c r="BQ46" s="97">
        <f>AD46/AD24/12</f>
        <v>8.5308944067819262E-2</v>
      </c>
      <c r="BR46" s="98">
        <f>AG46/AG24/12</f>
        <v>8.5308944067819262E-2</v>
      </c>
    </row>
    <row r="47" spans="2:70" hidden="1" outlineLevel="1" x14ac:dyDescent="0.4">
      <c r="C47" s="56" t="s">
        <v>23</v>
      </c>
      <c r="D47" s="57"/>
      <c r="E47" s="58"/>
      <c r="F47" s="82">
        <v>0</v>
      </c>
      <c r="G47" s="54"/>
      <c r="H47" s="60"/>
      <c r="I47" s="82"/>
      <c r="J47" s="54"/>
      <c r="K47" s="60"/>
      <c r="L47" s="82"/>
      <c r="M47" s="54"/>
      <c r="N47" s="60"/>
      <c r="O47" s="82"/>
      <c r="P47" s="54"/>
      <c r="Q47" s="60"/>
      <c r="R47" s="84"/>
      <c r="S47" s="54"/>
      <c r="T47" s="60"/>
      <c r="U47" s="82"/>
      <c r="V47" s="54"/>
      <c r="W47" s="60"/>
      <c r="X47" s="82"/>
      <c r="Y47" s="54"/>
      <c r="Z47" s="60"/>
      <c r="AA47" s="82"/>
      <c r="AB47" s="54"/>
      <c r="AC47" s="60"/>
      <c r="AD47" s="82"/>
      <c r="AE47" s="54"/>
      <c r="AF47" s="60"/>
      <c r="AG47" s="82"/>
      <c r="AH47" s="74"/>
      <c r="AI47" s="62"/>
      <c r="AJ47" s="82"/>
      <c r="AK47" s="54"/>
      <c r="AL47" s="60"/>
      <c r="AM47" s="82"/>
      <c r="AN47" s="54"/>
      <c r="AO47" s="62"/>
      <c r="AP47" s="82"/>
      <c r="AQ47" s="54"/>
      <c r="AR47" s="62"/>
      <c r="AS47" s="82"/>
      <c r="AU47" s="62"/>
      <c r="AV47" s="82"/>
      <c r="AW47" s="54"/>
      <c r="AX47" s="60"/>
      <c r="AY47" s="82"/>
      <c r="BA47" s="62"/>
      <c r="BB47" s="82"/>
      <c r="BC47" s="54"/>
      <c r="BD47" s="60"/>
      <c r="BE47" s="82"/>
      <c r="BG47" s="8" t="s">
        <v>23</v>
      </c>
      <c r="BH47" s="83">
        <f t="shared" si="56"/>
        <v>744.01472401662704</v>
      </c>
      <c r="BI47" s="83"/>
      <c r="BJ47" s="83"/>
      <c r="BK47" s="99"/>
      <c r="BL47" s="100"/>
      <c r="BM47" s="100"/>
      <c r="BN47" s="100"/>
      <c r="BO47" s="100"/>
      <c r="BP47" s="100"/>
      <c r="BQ47" s="100"/>
      <c r="BR47" s="101"/>
    </row>
    <row r="48" spans="2:70" hidden="1" outlineLevel="1" x14ac:dyDescent="0.4">
      <c r="C48" s="56" t="s">
        <v>24</v>
      </c>
      <c r="D48" s="57"/>
      <c r="E48" s="58"/>
      <c r="F48" s="82">
        <v>115.09653485934518</v>
      </c>
      <c r="G48" s="54"/>
      <c r="H48" s="60">
        <f>1-F48/I48</f>
        <v>-11508.653485934517</v>
      </c>
      <c r="I48" s="82">
        <v>0.01</v>
      </c>
      <c r="J48" s="54"/>
      <c r="K48" s="60">
        <f t="shared" si="67"/>
        <v>0</v>
      </c>
      <c r="L48" s="82">
        <v>0.01</v>
      </c>
      <c r="M48" s="54"/>
      <c r="N48" s="60"/>
      <c r="O48" s="82">
        <v>101.90231251042215</v>
      </c>
      <c r="P48" s="54"/>
      <c r="Q48" s="60"/>
      <c r="R48" s="84"/>
      <c r="S48" s="54"/>
      <c r="T48" s="60">
        <f>1-R48/U48</f>
        <v>1</v>
      </c>
      <c r="U48" s="82">
        <v>100.15889621450508</v>
      </c>
      <c r="V48" s="54"/>
      <c r="W48" s="60">
        <f>1-U48/X48</f>
        <v>-4.2165679008532964E-2</v>
      </c>
      <c r="X48" s="82">
        <v>96.106500369299738</v>
      </c>
      <c r="Y48" s="54"/>
      <c r="Z48" s="60">
        <f>1-X48/AA48</f>
        <v>-4.0438411758503934E-2</v>
      </c>
      <c r="AA48" s="82">
        <v>92.371157468960305</v>
      </c>
      <c r="AB48" s="54"/>
      <c r="AC48" s="60">
        <f>1-AA48/AD48</f>
        <v>-4.3497046953593577E-2</v>
      </c>
      <c r="AD48" s="82">
        <v>88.520765572485843</v>
      </c>
      <c r="AE48" s="54"/>
      <c r="AF48" s="60">
        <f>1-AD48/AG48</f>
        <v>-4.7260205809113831E-2</v>
      </c>
      <c r="AG48" s="82">
        <v>84.526047186233583</v>
      </c>
      <c r="AH48" s="95">
        <f t="shared" si="68"/>
        <v>0.35072330110545386</v>
      </c>
      <c r="AI48" s="62">
        <f t="shared" ref="AI48:AI49" si="69">AJ48/AV48</f>
        <v>-8.522863836421099E-2</v>
      </c>
      <c r="AJ48" s="82">
        <f t="shared" ref="AJ48:AJ49" si="70">AD48-AV48</f>
        <v>-8.2474207579142558</v>
      </c>
      <c r="AK48" s="54"/>
      <c r="AL48" s="60">
        <f>AM48/AY48</f>
        <v>-9.1474901576406961E-2</v>
      </c>
      <c r="AM48" s="82">
        <f t="shared" ref="AM48:AM49" si="71">AG48-AY48</f>
        <v>-8.5105099027197753</v>
      </c>
      <c r="AN48" s="54"/>
      <c r="AO48" s="62">
        <f t="shared" ref="AO48:AO49" si="72">AP48/AV48</f>
        <v>0</v>
      </c>
      <c r="AP48" s="82">
        <f>AD48-BB48</f>
        <v>0</v>
      </c>
      <c r="AQ48" s="54"/>
      <c r="AR48" s="62">
        <f t="shared" ref="AR48:AR49" si="73">AS48/AY48</f>
        <v>0</v>
      </c>
      <c r="AS48" s="82">
        <f>AG48-BE48</f>
        <v>0</v>
      </c>
      <c r="AU48" s="62">
        <v>4.543878549533642E-2</v>
      </c>
      <c r="AV48" s="82">
        <v>96.768186330400098</v>
      </c>
      <c r="AW48" s="54"/>
      <c r="AX48" s="60">
        <v>-4.0109279171615109E-2</v>
      </c>
      <c r="AY48" s="82">
        <v>93.036557088953359</v>
      </c>
      <c r="BA48" s="62">
        <v>-4.3497046953593577E-2</v>
      </c>
      <c r="BB48" s="82">
        <v>88.520765572485843</v>
      </c>
      <c r="BC48" s="54"/>
      <c r="BD48" s="60">
        <v>-4.7260205809113831E-2</v>
      </c>
      <c r="BE48" s="82">
        <v>84.526047186233583</v>
      </c>
      <c r="BG48" s="8" t="s">
        <v>24</v>
      </c>
      <c r="BH48" s="83">
        <f t="shared" si="56"/>
        <v>121.07710353291765</v>
      </c>
      <c r="BI48" s="96">
        <f>SUM(U48,X48,AA48,AD48,AG48)/SUM(U26,X26,AA26,AD26,AG26)/12</f>
        <v>0.35358440928287171</v>
      </c>
      <c r="BJ48" s="83"/>
    </row>
    <row r="49" spans="1:62" hidden="1" outlineLevel="1" x14ac:dyDescent="0.4">
      <c r="C49" s="64" t="s">
        <v>25</v>
      </c>
      <c r="D49" s="65"/>
      <c r="E49" s="63"/>
      <c r="F49" s="102">
        <f>SUM(F41:F48)</f>
        <v>1184787.5785159199</v>
      </c>
      <c r="G49" s="54"/>
      <c r="H49" s="67">
        <f t="shared" si="57"/>
        <v>-3.3916425826469698E-2</v>
      </c>
      <c r="I49" s="102">
        <f>SUM(I41:I48)</f>
        <v>1145922</v>
      </c>
      <c r="J49" s="54"/>
      <c r="K49" s="67">
        <f t="shared" si="67"/>
        <v>-3.4219968049731264E-4</v>
      </c>
      <c r="L49" s="102">
        <f>SUM(L41:L48)</f>
        <v>1145530</v>
      </c>
      <c r="M49" s="54"/>
      <c r="N49" s="67">
        <f t="shared" ref="N49" si="74">1-I49/O49</f>
        <v>1.9168779510418843E-2</v>
      </c>
      <c r="O49" s="102">
        <f>SUM(O41:O48)</f>
        <v>1168317.2150943705</v>
      </c>
      <c r="P49" s="54"/>
      <c r="Q49" s="67">
        <f t="shared" si="58"/>
        <v>-7.2134111064021678E-3</v>
      </c>
      <c r="R49" s="102">
        <f>SUM(R41:R48)</f>
        <v>1137326</v>
      </c>
      <c r="S49" s="54"/>
      <c r="T49" s="67">
        <f>1-R49/U49</f>
        <v>2.6052999542745203E-2</v>
      </c>
      <c r="U49" s="102">
        <f>SUM(U41:U48)</f>
        <v>1167749.3739043716</v>
      </c>
      <c r="V49" s="54"/>
      <c r="W49" s="67">
        <f>1-U49/X49</f>
        <v>-1.2758303301942941E-3</v>
      </c>
      <c r="X49" s="102">
        <f>SUM(X41:X48)</f>
        <v>1166261.4222089818</v>
      </c>
      <c r="Y49" s="54"/>
      <c r="Z49" s="67">
        <f>1-X49/AA49</f>
        <v>2.4763083119174745E-3</v>
      </c>
      <c r="AA49" s="102">
        <f>SUM(AA41:AA48)</f>
        <v>1169156.6144512808</v>
      </c>
      <c r="AB49" s="54"/>
      <c r="AC49" s="67">
        <f>1-AA49/AD49</f>
        <v>3.645108433260047E-3</v>
      </c>
      <c r="AD49" s="102">
        <f>SUM(AD41:AD48)</f>
        <v>1173433.9082862483</v>
      </c>
      <c r="AE49" s="54"/>
      <c r="AF49" s="67">
        <f>1-AD49/AG49</f>
        <v>4.3223449125184832E-3</v>
      </c>
      <c r="AG49" s="102">
        <f>SUM(AG41:AG48)</f>
        <v>1178527.9124127266</v>
      </c>
      <c r="AI49" s="68">
        <f t="shared" si="69"/>
        <v>6.1245610428458733E-2</v>
      </c>
      <c r="AJ49" s="102">
        <f t="shared" si="70"/>
        <v>67720.116158057004</v>
      </c>
      <c r="AK49" s="54"/>
      <c r="AL49" s="67">
        <f>AM49/AY49</f>
        <v>6.5046120781356048E-2</v>
      </c>
      <c r="AM49" s="102">
        <f t="shared" si="71"/>
        <v>71976.853808695218</v>
      </c>
      <c r="AN49" s="54"/>
      <c r="AO49" s="68">
        <f t="shared" si="72"/>
        <v>-2.4079067075612231E-2</v>
      </c>
      <c r="AP49" s="102">
        <f>AD49-BB49</f>
        <v>-26624.556567084277</v>
      </c>
      <c r="AQ49" s="54"/>
      <c r="AR49" s="68">
        <f t="shared" si="73"/>
        <v>-3.3449044009253602E-2</v>
      </c>
      <c r="AS49" s="102">
        <f>AG49-BE49</f>
        <v>-37013.075057732407</v>
      </c>
      <c r="AU49" s="68">
        <v>-5.7377255104125613E-2</v>
      </c>
      <c r="AV49" s="102">
        <v>1105713.7921281913</v>
      </c>
      <c r="AW49" s="54"/>
      <c r="AX49" s="67">
        <v>7.5664513564899227E-4</v>
      </c>
      <c r="AY49" s="102">
        <v>1106551.0586040313</v>
      </c>
      <c r="BA49" s="68">
        <v>2.5750287429395002E-2</v>
      </c>
      <c r="BB49" s="102">
        <v>1200058.4648533326</v>
      </c>
      <c r="BC49" s="54"/>
      <c r="BD49" s="67">
        <v>1.2737145663302973E-2</v>
      </c>
      <c r="BE49" s="102">
        <v>1215540.987470459</v>
      </c>
      <c r="BI49" s="83"/>
      <c r="BJ49" s="83"/>
    </row>
    <row r="50" spans="1:62" ht="13.5" customHeight="1" collapsed="1" x14ac:dyDescent="0.4">
      <c r="C50" s="39"/>
      <c r="D50" s="39"/>
      <c r="E50" s="52"/>
      <c r="F50" s="53"/>
      <c r="G50" s="54"/>
      <c r="H50" s="20"/>
      <c r="I50" s="53"/>
      <c r="J50" s="54"/>
      <c r="K50" s="20"/>
      <c r="L50" s="53"/>
      <c r="M50" s="54"/>
      <c r="N50" s="20"/>
      <c r="O50" s="53"/>
      <c r="P50" s="54"/>
      <c r="Q50" s="20"/>
      <c r="R50" s="53"/>
      <c r="S50" s="54"/>
      <c r="T50" s="20"/>
      <c r="U50" s="53"/>
      <c r="V50" s="54"/>
      <c r="W50" s="20"/>
      <c r="X50" s="53"/>
      <c r="Y50" s="54"/>
      <c r="Z50" s="20"/>
      <c r="AA50" s="53"/>
      <c r="AB50" s="54"/>
      <c r="AC50" s="20"/>
      <c r="AD50" s="53"/>
      <c r="AE50" s="54"/>
      <c r="AF50" s="20"/>
      <c r="AG50" s="53"/>
      <c r="AI50" s="69"/>
      <c r="AJ50" s="53"/>
      <c r="AK50" s="54"/>
      <c r="AL50" s="20"/>
      <c r="AM50" s="53"/>
      <c r="AN50" s="54"/>
      <c r="AO50" s="69"/>
      <c r="AP50" s="53"/>
      <c r="AQ50" s="54"/>
      <c r="AR50" s="20"/>
      <c r="AS50" s="53"/>
      <c r="AU50" s="69"/>
      <c r="AV50" s="53"/>
      <c r="AW50" s="54"/>
      <c r="AX50" s="20"/>
      <c r="AY50" s="53"/>
      <c r="BA50" s="69"/>
      <c r="BB50" s="53"/>
      <c r="BC50" s="54"/>
      <c r="BD50" s="20"/>
      <c r="BE50" s="53"/>
    </row>
    <row r="51" spans="1:62" s="49" customFormat="1" x14ac:dyDescent="0.4">
      <c r="A51" s="42" t="s">
        <v>36</v>
      </c>
      <c r="B51" s="43"/>
      <c r="C51" s="44"/>
      <c r="D51" s="44"/>
      <c r="E51" s="45"/>
      <c r="F51" s="46"/>
      <c r="G51" s="47"/>
      <c r="H51" s="48"/>
      <c r="I51" s="46"/>
      <c r="J51" s="47"/>
      <c r="K51" s="48"/>
      <c r="L51" s="46"/>
      <c r="M51" s="47"/>
      <c r="N51" s="48"/>
      <c r="O51" s="46"/>
      <c r="P51" s="47"/>
      <c r="Q51" s="48"/>
      <c r="R51" s="46"/>
      <c r="S51" s="47"/>
      <c r="T51" s="48"/>
      <c r="U51" s="46"/>
      <c r="V51" s="47"/>
      <c r="W51" s="48"/>
      <c r="X51" s="46"/>
      <c r="Y51" s="47"/>
      <c r="Z51" s="48"/>
      <c r="AA51" s="46"/>
      <c r="AB51" s="47"/>
      <c r="AC51" s="48"/>
      <c r="AD51" s="46"/>
      <c r="AE51" s="47"/>
      <c r="AF51" s="48"/>
      <c r="AG51" s="46"/>
      <c r="AI51" s="50"/>
      <c r="AJ51" s="46"/>
      <c r="AK51" s="47"/>
      <c r="AL51" s="48"/>
      <c r="AM51" s="46"/>
      <c r="AN51" s="47"/>
      <c r="AO51" s="50"/>
      <c r="AP51" s="46"/>
      <c r="AQ51" s="47"/>
      <c r="AR51" s="48"/>
      <c r="AS51" s="46"/>
      <c r="AU51" s="50"/>
      <c r="AV51" s="46"/>
      <c r="AW51" s="47"/>
      <c r="AX51" s="48"/>
      <c r="AY51" s="46"/>
      <c r="BA51" s="50"/>
      <c r="BB51" s="46"/>
      <c r="BC51" s="47"/>
      <c r="BD51" s="48"/>
      <c r="BE51" s="46"/>
    </row>
    <row r="52" spans="1:62" ht="9.75" hidden="1" customHeight="1" outlineLevel="1" x14ac:dyDescent="0.4">
      <c r="C52" s="39"/>
      <c r="D52" s="39"/>
      <c r="E52" s="52"/>
      <c r="F52" s="53"/>
      <c r="G52" s="54"/>
      <c r="H52" s="20"/>
      <c r="I52" s="53"/>
      <c r="J52" s="54"/>
      <c r="K52" s="20"/>
      <c r="L52" s="53"/>
      <c r="M52" s="54"/>
      <c r="N52" s="20"/>
      <c r="O52" s="53"/>
      <c r="P52" s="54"/>
      <c r="Q52" s="20"/>
      <c r="R52" s="53"/>
      <c r="S52" s="54"/>
      <c r="T52" s="20"/>
      <c r="U52" s="53"/>
      <c r="V52" s="54"/>
      <c r="W52" s="20"/>
      <c r="X52" s="53"/>
      <c r="Y52" s="54"/>
      <c r="Z52" s="20"/>
      <c r="AA52" s="53"/>
      <c r="AB52" s="54"/>
      <c r="AC52" s="20"/>
      <c r="AD52" s="53"/>
      <c r="AE52" s="54"/>
      <c r="AF52" s="20"/>
      <c r="AG52" s="53"/>
      <c r="AI52" s="69"/>
      <c r="AJ52" s="53"/>
      <c r="AK52" s="54"/>
      <c r="AL52" s="20"/>
      <c r="AM52" s="53"/>
      <c r="AN52" s="54"/>
      <c r="AO52" s="69"/>
      <c r="AP52" s="53"/>
      <c r="AQ52" s="54"/>
      <c r="AR52" s="20"/>
      <c r="AS52" s="53"/>
      <c r="AU52" s="69"/>
      <c r="AV52" s="53"/>
      <c r="AW52" s="54"/>
      <c r="AX52" s="20"/>
      <c r="AY52" s="53"/>
      <c r="BA52" s="69"/>
      <c r="BB52" s="53"/>
      <c r="BC52" s="54"/>
      <c r="BD52" s="20"/>
      <c r="BE52" s="53"/>
    </row>
    <row r="53" spans="1:62" hidden="1" outlineLevel="1" x14ac:dyDescent="0.4">
      <c r="B53" s="103" t="s">
        <v>37</v>
      </c>
      <c r="F53" s="104"/>
      <c r="I53" s="105" t="s">
        <v>12</v>
      </c>
      <c r="L53" s="105" t="s">
        <v>12</v>
      </c>
      <c r="O53" s="104"/>
      <c r="R53" s="104"/>
      <c r="T53" s="106" t="s">
        <v>38</v>
      </c>
      <c r="U53" s="107"/>
      <c r="V53" s="108"/>
      <c r="W53" s="109"/>
      <c r="X53" s="107"/>
      <c r="Y53" s="108"/>
      <c r="Z53" s="109"/>
      <c r="AA53" s="107"/>
      <c r="AB53" s="108"/>
      <c r="AC53" s="109"/>
      <c r="AD53" s="107"/>
      <c r="AE53" s="108"/>
      <c r="AF53" s="109"/>
      <c r="AG53" s="107"/>
      <c r="AI53" s="110"/>
      <c r="AJ53" s="107"/>
      <c r="AK53" s="108"/>
      <c r="AL53" s="109"/>
      <c r="AM53" s="107"/>
      <c r="AN53" s="108"/>
      <c r="AO53" s="110"/>
      <c r="AP53" s="107"/>
      <c r="AQ53" s="108"/>
      <c r="AR53" s="109"/>
      <c r="AS53" s="107"/>
      <c r="AU53" s="110"/>
      <c r="AV53" s="107"/>
      <c r="AW53" s="108"/>
      <c r="AX53" s="109"/>
      <c r="AY53" s="107"/>
      <c r="BA53" s="110"/>
      <c r="BB53" s="107"/>
      <c r="BC53" s="108"/>
      <c r="BD53" s="109"/>
      <c r="BE53" s="107"/>
    </row>
    <row r="54" spans="1:62" hidden="1" outlineLevel="1" x14ac:dyDescent="0.4">
      <c r="C54" s="56" t="s">
        <v>17</v>
      </c>
      <c r="D54" s="57"/>
      <c r="E54" s="111">
        <v>0.58920702270683178</v>
      </c>
      <c r="F54" s="112">
        <f t="shared" ref="F54:F61" si="75">F$62*E54</f>
        <v>10753667.621969853</v>
      </c>
      <c r="G54" s="54"/>
      <c r="H54" s="111">
        <f>I54/I$62</f>
        <v>0.58953109626882083</v>
      </c>
      <c r="I54" s="112">
        <v>10500774.33</v>
      </c>
      <c r="J54" s="54"/>
      <c r="K54" s="111">
        <f>L54/L$62</f>
        <v>0.58928689138741097</v>
      </c>
      <c r="L54" s="112">
        <v>10563015.060000001</v>
      </c>
      <c r="M54" s="54"/>
      <c r="N54" s="111">
        <f>O54/O$62</f>
        <v>0.5922743613382897</v>
      </c>
      <c r="O54" s="112">
        <v>10728223.447996454</v>
      </c>
      <c r="P54" s="54"/>
      <c r="Q54" s="111">
        <f>N54</f>
        <v>0.5922743613382897</v>
      </c>
      <c r="R54" s="112">
        <f t="shared" ref="R54:R61" si="76">R$62*Q54</f>
        <v>10728223.447996454</v>
      </c>
      <c r="S54" s="54"/>
      <c r="T54" s="111">
        <v>0.61241900508715941</v>
      </c>
      <c r="U54" s="112">
        <f t="shared" ref="U54:U61" si="77">U$62*T54</f>
        <v>12845602.564414073</v>
      </c>
      <c r="V54" s="54"/>
      <c r="W54" s="111">
        <v>0.62055476704477364</v>
      </c>
      <c r="X54" s="112">
        <f t="shared" ref="X54:X61" si="78">X$62*W54</f>
        <v>13924495.074321082</v>
      </c>
      <c r="Y54" s="54"/>
      <c r="Z54" s="111">
        <v>0.62137134363702262</v>
      </c>
      <c r="AA54" s="112">
        <f t="shared" ref="AA54:AA61" si="79">AA$62*Z54</f>
        <v>14340917.971369425</v>
      </c>
      <c r="AB54" s="54"/>
      <c r="AC54" s="111">
        <v>0.62242360678407427</v>
      </c>
      <c r="AD54" s="112">
        <f t="shared" ref="AD54:AD61" si="80">AD$62*AC54</f>
        <v>15011111.286847861</v>
      </c>
      <c r="AE54" s="54"/>
      <c r="AF54" s="111">
        <v>0.62411418673075869</v>
      </c>
      <c r="AG54" s="112">
        <f t="shared" ref="AG54:AG61" si="81">AG$62*AF54</f>
        <v>15847833.000959201</v>
      </c>
      <c r="AI54" s="113">
        <f t="shared" ref="AI54:AI59" si="82">AJ54/AV54</f>
        <v>4.5822613317616665E-3</v>
      </c>
      <c r="AJ54" s="112">
        <f t="shared" ref="AJ54:AJ62" si="83">AD54-AV54</f>
        <v>68471.082403253764</v>
      </c>
      <c r="AK54" s="54"/>
      <c r="AL54" s="111">
        <f>AM54/AY54</f>
        <v>5.6915597848273426E-3</v>
      </c>
      <c r="AM54" s="112">
        <f t="shared" ref="AM54:AM62" si="84">AG54-AY54</f>
        <v>89688.421969274059</v>
      </c>
      <c r="AN54" s="54"/>
      <c r="AO54" s="113">
        <f t="shared" ref="AO54:AP62" si="85">AC54-BA54</f>
        <v>1.0749016232919351E-3</v>
      </c>
      <c r="AP54" s="112">
        <f t="shared" si="85"/>
        <v>-507168.12247136422</v>
      </c>
      <c r="AQ54" s="54"/>
      <c r="AR54" s="111">
        <f t="shared" ref="AR54:AS62" si="86">AF54-BD54</f>
        <v>5.2903709724072545E-4</v>
      </c>
      <c r="AS54" s="112">
        <f t="shared" si="86"/>
        <v>-618719.2846365124</v>
      </c>
      <c r="AU54" s="113">
        <v>0.6294147584947708</v>
      </c>
      <c r="AV54" s="112">
        <v>14942640.204444608</v>
      </c>
      <c r="AW54" s="54"/>
      <c r="AX54" s="111">
        <v>0.63097868545077052</v>
      </c>
      <c r="AY54" s="112">
        <v>15758144.578989927</v>
      </c>
      <c r="BA54" s="113">
        <v>0.62134870516078233</v>
      </c>
      <c r="BB54" s="112">
        <v>15518279.409319226</v>
      </c>
      <c r="BC54" s="54"/>
      <c r="BD54" s="111">
        <v>0.62358514963351797</v>
      </c>
      <c r="BE54" s="112">
        <v>16466552.285595713</v>
      </c>
    </row>
    <row r="55" spans="1:62" hidden="1" outlineLevel="1" x14ac:dyDescent="0.4">
      <c r="C55" s="56" t="s">
        <v>18</v>
      </c>
      <c r="D55" s="57"/>
      <c r="E55" s="111">
        <v>0.14109660506423985</v>
      </c>
      <c r="F55" s="112">
        <f t="shared" si="75"/>
        <v>2575166.1724577588</v>
      </c>
      <c r="G55" s="54"/>
      <c r="H55" s="111">
        <f t="shared" ref="H55:H61" si="87">I55/I$62</f>
        <v>0.14670970369467456</v>
      </c>
      <c r="I55" s="112">
        <v>2613204.7999999998</v>
      </c>
      <c r="J55" s="54"/>
      <c r="K55" s="111">
        <f t="shared" ref="K55:K61" si="88">L55/L$62</f>
        <v>0.1456318902834996</v>
      </c>
      <c r="L55" s="112">
        <v>2610463.3800000004</v>
      </c>
      <c r="M55" s="54"/>
      <c r="N55" s="111">
        <f t="shared" ref="N55:N61" si="89">O55/O$62</f>
        <v>0.14580864688595865</v>
      </c>
      <c r="O55" s="112">
        <v>2641120.1405172981</v>
      </c>
      <c r="P55" s="54"/>
      <c r="Q55" s="111">
        <f t="shared" ref="Q55:Q61" si="90">N55</f>
        <v>0.14580864688595865</v>
      </c>
      <c r="R55" s="112">
        <f t="shared" si="76"/>
        <v>2641120.1405172981</v>
      </c>
      <c r="S55" s="54"/>
      <c r="T55" s="111">
        <v>0.12901793201043274</v>
      </c>
      <c r="U55" s="112">
        <f t="shared" si="77"/>
        <v>2706175.1260523773</v>
      </c>
      <c r="V55" s="54"/>
      <c r="W55" s="111">
        <v>0.128925036238137</v>
      </c>
      <c r="X55" s="112">
        <f t="shared" si="78"/>
        <v>2892921.1850290713</v>
      </c>
      <c r="Y55" s="54"/>
      <c r="Z55" s="111">
        <v>0.12895406615197852</v>
      </c>
      <c r="AA55" s="112">
        <f t="shared" si="79"/>
        <v>2976190.8135891771</v>
      </c>
      <c r="AB55" s="54"/>
      <c r="AC55" s="111">
        <v>0.12863978746046878</v>
      </c>
      <c r="AD55" s="112">
        <f t="shared" si="80"/>
        <v>3102430.7954236181</v>
      </c>
      <c r="AE55" s="54"/>
      <c r="AF55" s="111">
        <v>0.12796032615470332</v>
      </c>
      <c r="AG55" s="112">
        <f t="shared" si="81"/>
        <v>3249235.3527013133</v>
      </c>
      <c r="AI55" s="113">
        <f t="shared" si="82"/>
        <v>2.8957639646052535E-2</v>
      </c>
      <c r="AJ55" s="112">
        <f t="shared" si="83"/>
        <v>87310.759490154218</v>
      </c>
      <c r="AK55" s="54"/>
      <c r="AL55" s="111">
        <f t="shared" ref="AL55:AL62" si="91">AM55/AY55</f>
        <v>3.2922825715343045E-2</v>
      </c>
      <c r="AM55" s="112">
        <f t="shared" si="84"/>
        <v>103564.37728155777</v>
      </c>
      <c r="AN55" s="54"/>
      <c r="AO55" s="113">
        <f t="shared" si="85"/>
        <v>1.5973171917754714E-4</v>
      </c>
      <c r="AP55" s="112">
        <f t="shared" si="85"/>
        <v>-106378.34340342181</v>
      </c>
      <c r="AQ55" s="54"/>
      <c r="AR55" s="111">
        <f t="shared" si="86"/>
        <v>4.4931013720606039E-5</v>
      </c>
      <c r="AS55" s="112">
        <f t="shared" si="86"/>
        <v>-128531.9713915051</v>
      </c>
      <c r="AU55" s="113">
        <v>0.12700306125856708</v>
      </c>
      <c r="AV55" s="112">
        <v>3015120.0359334638</v>
      </c>
      <c r="AW55" s="54"/>
      <c r="AX55" s="111">
        <v>0.12595717262153883</v>
      </c>
      <c r="AY55" s="112">
        <v>3145670.9754197556</v>
      </c>
      <c r="BA55" s="113">
        <v>0.12848005574129123</v>
      </c>
      <c r="BB55" s="112">
        <v>3208809.1388270399</v>
      </c>
      <c r="BC55" s="54"/>
      <c r="BD55" s="111">
        <v>0.12791539514098271</v>
      </c>
      <c r="BE55" s="112">
        <v>3377767.3240928184</v>
      </c>
    </row>
    <row r="56" spans="1:62" hidden="1" outlineLevel="1" x14ac:dyDescent="0.4">
      <c r="C56" s="56" t="s">
        <v>19</v>
      </c>
      <c r="D56" s="57"/>
      <c r="E56" s="111">
        <v>0.19208684328482539</v>
      </c>
      <c r="F56" s="112">
        <f t="shared" si="75"/>
        <v>3505793.3589264285</v>
      </c>
      <c r="G56" s="54"/>
      <c r="H56" s="111">
        <f t="shared" si="87"/>
        <v>0.1802672820875543</v>
      </c>
      <c r="I56" s="112">
        <v>3210935.03</v>
      </c>
      <c r="J56" s="54"/>
      <c r="K56" s="111">
        <f t="shared" si="88"/>
        <v>0.18269405154241578</v>
      </c>
      <c r="L56" s="112">
        <v>3274805.6100000003</v>
      </c>
      <c r="M56" s="54"/>
      <c r="N56" s="111">
        <f t="shared" si="89"/>
        <v>0.18229033143171558</v>
      </c>
      <c r="O56" s="112">
        <v>3301934.9404046978</v>
      </c>
      <c r="P56" s="54"/>
      <c r="Q56" s="111">
        <f t="shared" si="90"/>
        <v>0.18229033143171558</v>
      </c>
      <c r="R56" s="112">
        <f t="shared" si="76"/>
        <v>3301934.9404046978</v>
      </c>
      <c r="S56" s="54"/>
      <c r="T56" s="111">
        <v>0.18091347988384593</v>
      </c>
      <c r="U56" s="112">
        <f t="shared" si="77"/>
        <v>3794693.8971991269</v>
      </c>
      <c r="V56" s="54"/>
      <c r="W56" s="111">
        <v>0.18292543244108855</v>
      </c>
      <c r="X56" s="112">
        <f t="shared" si="78"/>
        <v>4104624.471944815</v>
      </c>
      <c r="Y56" s="54"/>
      <c r="Z56" s="111">
        <v>0.18290951209449888</v>
      </c>
      <c r="AA56" s="112">
        <f t="shared" si="79"/>
        <v>4221453.6218823511</v>
      </c>
      <c r="AB56" s="54"/>
      <c r="AC56" s="111">
        <v>0.18246340902659372</v>
      </c>
      <c r="AD56" s="112">
        <f t="shared" si="80"/>
        <v>4400505.5541314352</v>
      </c>
      <c r="AE56" s="54"/>
      <c r="AF56" s="111">
        <v>0.18185572313912421</v>
      </c>
      <c r="AG56" s="112">
        <f t="shared" si="81"/>
        <v>4617775.3876644503</v>
      </c>
      <c r="AI56" s="113">
        <f t="shared" si="82"/>
        <v>3.9972480127182915E-2</v>
      </c>
      <c r="AJ56" s="112">
        <f t="shared" si="83"/>
        <v>169138.24564912077</v>
      </c>
      <c r="AK56" s="54"/>
      <c r="AL56" s="111">
        <f t="shared" si="91"/>
        <v>4.562234485635238E-2</v>
      </c>
      <c r="AM56" s="112">
        <f t="shared" si="84"/>
        <v>201481.67475719564</v>
      </c>
      <c r="AN56" s="54"/>
      <c r="AO56" s="113">
        <f t="shared" si="85"/>
        <v>1.1392182232980441E-4</v>
      </c>
      <c r="AP56" s="112">
        <f t="shared" si="85"/>
        <v>-153700.91492302716</v>
      </c>
      <c r="AQ56" s="54"/>
      <c r="AR56" s="111">
        <f t="shared" si="86"/>
        <v>3.6937318098034799E-5</v>
      </c>
      <c r="AS56" s="112">
        <f t="shared" si="86"/>
        <v>-183378.94544465747</v>
      </c>
      <c r="AU56" s="113">
        <v>0.17823389950718915</v>
      </c>
      <c r="AV56" s="112">
        <v>4231367.3084823145</v>
      </c>
      <c r="AW56" s="54"/>
      <c r="AX56" s="111">
        <v>0.17683472743675882</v>
      </c>
      <c r="AY56" s="112">
        <v>4416293.7129072547</v>
      </c>
      <c r="BA56" s="113">
        <v>0.18234948720426392</v>
      </c>
      <c r="BB56" s="112">
        <v>4554206.4690544624</v>
      </c>
      <c r="BC56" s="54"/>
      <c r="BD56" s="111">
        <v>0.18181878582102617</v>
      </c>
      <c r="BE56" s="112">
        <v>4801154.3331091078</v>
      </c>
    </row>
    <row r="57" spans="1:62" hidden="1" outlineLevel="1" x14ac:dyDescent="0.4">
      <c r="C57" s="56" t="s">
        <v>20</v>
      </c>
      <c r="D57" s="57"/>
      <c r="E57" s="111">
        <v>2.5529591098321626E-2</v>
      </c>
      <c r="F57" s="112">
        <f t="shared" si="75"/>
        <v>465942.74442779453</v>
      </c>
      <c r="G57" s="54"/>
      <c r="H57" s="111">
        <f t="shared" si="87"/>
        <v>3.0473269667404879E-2</v>
      </c>
      <c r="I57" s="112">
        <v>542792.28</v>
      </c>
      <c r="J57" s="54"/>
      <c r="K57" s="111">
        <f t="shared" si="88"/>
        <v>3.1810287541545711E-2</v>
      </c>
      <c r="L57" s="112">
        <v>570201.97</v>
      </c>
      <c r="M57" s="54"/>
      <c r="N57" s="111">
        <f t="shared" si="89"/>
        <v>2.958159439292822E-2</v>
      </c>
      <c r="O57" s="112">
        <v>535829.29687896359</v>
      </c>
      <c r="P57" s="54"/>
      <c r="Q57" s="111">
        <f t="shared" si="90"/>
        <v>2.958159439292822E-2</v>
      </c>
      <c r="R57" s="112">
        <f t="shared" si="76"/>
        <v>535829.29687896359</v>
      </c>
      <c r="S57" s="54"/>
      <c r="T57" s="111">
        <v>2.2897424674266302E-2</v>
      </c>
      <c r="U57" s="112">
        <f t="shared" si="77"/>
        <v>480277.74231528386</v>
      </c>
      <c r="V57" s="54"/>
      <c r="W57" s="111">
        <v>2.2862034523885064E-2</v>
      </c>
      <c r="X57" s="112">
        <f t="shared" si="78"/>
        <v>512996.2801394891</v>
      </c>
      <c r="Y57" s="54"/>
      <c r="Z57" s="111">
        <v>2.2596108408280358E-2</v>
      </c>
      <c r="AA57" s="112">
        <f t="shared" si="79"/>
        <v>521506.08565015264</v>
      </c>
      <c r="AB57" s="54"/>
      <c r="AC57" s="111">
        <v>2.2212092784380476E-2</v>
      </c>
      <c r="AD57" s="112">
        <f t="shared" si="80"/>
        <v>535693.36552460759</v>
      </c>
      <c r="AE57" s="54"/>
      <c r="AF57" s="111">
        <v>2.1797451813654643E-2</v>
      </c>
      <c r="AG57" s="112">
        <f t="shared" si="81"/>
        <v>553492.26717430318</v>
      </c>
      <c r="AI57" s="113">
        <f t="shared" si="82"/>
        <v>5.4766336222322749E-2</v>
      </c>
      <c r="AJ57" s="112">
        <f t="shared" si="83"/>
        <v>27814.656157365709</v>
      </c>
      <c r="AK57" s="54"/>
      <c r="AL57" s="111">
        <f t="shared" si="91"/>
        <v>1.3890565398605066E-2</v>
      </c>
      <c r="AM57" s="112">
        <f t="shared" si="84"/>
        <v>7582.988536622026</v>
      </c>
      <c r="AN57" s="54"/>
      <c r="AO57" s="113">
        <f t="shared" si="85"/>
        <v>-1.6001419051567788E-3</v>
      </c>
      <c r="AP57" s="112">
        <f t="shared" si="85"/>
        <v>-59020.855658010696</v>
      </c>
      <c r="AQ57" s="54"/>
      <c r="AR57" s="111">
        <f t="shared" si="86"/>
        <v>-1.3290596576646281E-3</v>
      </c>
      <c r="AS57" s="112">
        <f t="shared" si="86"/>
        <v>-57192.433302789228</v>
      </c>
      <c r="AU57" s="113">
        <v>2.139289649133996E-2</v>
      </c>
      <c r="AV57" s="112">
        <v>507878.70936724189</v>
      </c>
      <c r="AW57" s="54"/>
      <c r="AX57" s="111">
        <v>2.1858989634442206E-2</v>
      </c>
      <c r="AY57" s="112">
        <v>545909.27863768116</v>
      </c>
      <c r="BA57" s="113">
        <v>2.3812234689537255E-2</v>
      </c>
      <c r="BB57" s="112">
        <v>594714.22118261829</v>
      </c>
      <c r="BC57" s="54"/>
      <c r="BD57" s="111">
        <v>2.3126511471319271E-2</v>
      </c>
      <c r="BE57" s="112">
        <v>610684.70047709241</v>
      </c>
    </row>
    <row r="58" spans="1:62" hidden="1" outlineLevel="1" x14ac:dyDescent="0.4">
      <c r="C58" s="56" t="s">
        <v>21</v>
      </c>
      <c r="D58" s="57"/>
      <c r="E58" s="111">
        <v>1.0823864014603691E-2</v>
      </c>
      <c r="F58" s="112">
        <f t="shared" si="75"/>
        <v>197547.26524426189</v>
      </c>
      <c r="G58" s="54"/>
      <c r="H58" s="111">
        <f t="shared" si="87"/>
        <v>1.2726987837856397E-2</v>
      </c>
      <c r="I58" s="112">
        <v>226694.11</v>
      </c>
      <c r="J58" s="54"/>
      <c r="K58" s="111">
        <f t="shared" si="88"/>
        <v>1.2977912033562923E-2</v>
      </c>
      <c r="L58" s="112">
        <v>232630.12000000002</v>
      </c>
      <c r="M58" s="54"/>
      <c r="N58" s="111">
        <f t="shared" si="89"/>
        <v>1.3102222771309919E-2</v>
      </c>
      <c r="O58" s="112">
        <v>237328.47938652267</v>
      </c>
      <c r="P58" s="54"/>
      <c r="Q58" s="111">
        <f t="shared" si="90"/>
        <v>1.3102222771309919E-2</v>
      </c>
      <c r="R58" s="112">
        <f t="shared" si="76"/>
        <v>237328.47938652267</v>
      </c>
      <c r="S58" s="54"/>
      <c r="T58" s="111">
        <v>1.0781098147593631E-2</v>
      </c>
      <c r="U58" s="112">
        <f t="shared" si="77"/>
        <v>226135.53933098257</v>
      </c>
      <c r="V58" s="54"/>
      <c r="W58" s="111">
        <v>1.0771187215399025E-2</v>
      </c>
      <c r="X58" s="112">
        <f t="shared" si="78"/>
        <v>241692.35543813411</v>
      </c>
      <c r="Y58" s="54"/>
      <c r="Z58" s="111">
        <v>1.0712191734649077E-2</v>
      </c>
      <c r="AA58" s="112">
        <f t="shared" si="79"/>
        <v>247231.65065996908</v>
      </c>
      <c r="AB58" s="54"/>
      <c r="AC58" s="111">
        <v>1.0597682933039618E-2</v>
      </c>
      <c r="AD58" s="112">
        <f t="shared" si="80"/>
        <v>255586.38225907399</v>
      </c>
      <c r="AE58" s="54"/>
      <c r="AF58" s="111">
        <v>1.0441760584630855E-2</v>
      </c>
      <c r="AG58" s="112">
        <f t="shared" si="81"/>
        <v>265142.63174827537</v>
      </c>
      <c r="AI58" s="113">
        <f t="shared" si="82"/>
        <v>3.6447847727965901E-2</v>
      </c>
      <c r="AJ58" s="112">
        <f t="shared" si="83"/>
        <v>8987.9809797872731</v>
      </c>
      <c r="AK58" s="54"/>
      <c r="AL58" s="111">
        <f t="shared" si="91"/>
        <v>4.686079730918763E-2</v>
      </c>
      <c r="AM58" s="112">
        <f t="shared" si="84"/>
        <v>11868.622032954852</v>
      </c>
      <c r="AN58" s="54"/>
      <c r="AO58" s="113">
        <f t="shared" si="85"/>
        <v>1.2828851792554517E-4</v>
      </c>
      <c r="AP58" s="112">
        <f t="shared" si="85"/>
        <v>-5888.3523475844704</v>
      </c>
      <c r="AQ58" s="54"/>
      <c r="AR58" s="111">
        <f t="shared" si="86"/>
        <v>2.394604734307984E-4</v>
      </c>
      <c r="AS58" s="112">
        <f t="shared" si="86"/>
        <v>-4261.96891154896</v>
      </c>
      <c r="AU58" s="113">
        <v>1.0387232180042163E-2</v>
      </c>
      <c r="AV58" s="112">
        <v>246598.40127928671</v>
      </c>
      <c r="AW58" s="54"/>
      <c r="AX58" s="111">
        <v>1.0141454211690082E-2</v>
      </c>
      <c r="AY58" s="112">
        <v>253274.00971532051</v>
      </c>
      <c r="BA58" s="113">
        <v>1.0469394415114073E-2</v>
      </c>
      <c r="BB58" s="112">
        <v>261474.73460665846</v>
      </c>
      <c r="BC58" s="54"/>
      <c r="BD58" s="111">
        <v>1.0202300111200057E-2</v>
      </c>
      <c r="BE58" s="112">
        <v>269404.60065982433</v>
      </c>
    </row>
    <row r="59" spans="1:62" hidden="1" outlineLevel="1" x14ac:dyDescent="0.4">
      <c r="C59" s="56" t="s">
        <v>22</v>
      </c>
      <c r="D59" s="57"/>
      <c r="E59" s="111">
        <v>3.8153831524990564E-2</v>
      </c>
      <c r="F59" s="112">
        <f t="shared" si="75"/>
        <v>696348.83311384264</v>
      </c>
      <c r="G59" s="54"/>
      <c r="H59" s="111">
        <f t="shared" si="87"/>
        <v>3.7629097551072029E-2</v>
      </c>
      <c r="I59" s="112">
        <v>670252.44999999995</v>
      </c>
      <c r="J59" s="54"/>
      <c r="K59" s="111">
        <f t="shared" si="88"/>
        <v>3.4931407667093871E-2</v>
      </c>
      <c r="L59" s="112">
        <v>626148.30000000005</v>
      </c>
      <c r="M59" s="54"/>
      <c r="N59" s="111">
        <f t="shared" si="89"/>
        <v>3.4232386620291863E-2</v>
      </c>
      <c r="O59" s="112">
        <v>620071.90720000002</v>
      </c>
      <c r="P59" s="54"/>
      <c r="Q59" s="111">
        <f t="shared" si="90"/>
        <v>3.4232386620291863E-2</v>
      </c>
      <c r="R59" s="112">
        <f t="shared" si="76"/>
        <v>620071.90720000002</v>
      </c>
      <c r="S59" s="54"/>
      <c r="T59" s="111">
        <v>4.1058150567546747E-2</v>
      </c>
      <c r="U59" s="112">
        <f t="shared" si="77"/>
        <v>861202.34649725759</v>
      </c>
      <c r="V59" s="54"/>
      <c r="W59" s="111">
        <v>3.1063548156571748E-2</v>
      </c>
      <c r="X59" s="112">
        <f t="shared" si="78"/>
        <v>697028.28222075454</v>
      </c>
      <c r="Y59" s="54"/>
      <c r="Z59" s="111">
        <v>3.0589785757675503E-2</v>
      </c>
      <c r="AA59" s="112">
        <f t="shared" si="79"/>
        <v>705995.8796053679</v>
      </c>
      <c r="AB59" s="54"/>
      <c r="AC59" s="111">
        <v>3.0843979392953514E-2</v>
      </c>
      <c r="AD59" s="112">
        <f t="shared" si="80"/>
        <v>743870.25516127003</v>
      </c>
      <c r="AE59" s="54"/>
      <c r="AF59" s="111">
        <v>3.1075113459242579E-2</v>
      </c>
      <c r="AG59" s="112">
        <f t="shared" si="81"/>
        <v>789075.49140585028</v>
      </c>
      <c r="AI59" s="113">
        <f t="shared" si="82"/>
        <v>1.6088423117423221E-2</v>
      </c>
      <c r="AJ59" s="112">
        <f t="shared" si="83"/>
        <v>11778.206637550727</v>
      </c>
      <c r="AK59" s="54"/>
      <c r="AL59" s="111">
        <f t="shared" si="91"/>
        <v>3.3296226392575327E-3</v>
      </c>
      <c r="AM59" s="112">
        <f t="shared" si="84"/>
        <v>2618.6046549258754</v>
      </c>
      <c r="AN59" s="54"/>
      <c r="AO59" s="113">
        <f t="shared" si="85"/>
        <v>1.2514339129236079E-4</v>
      </c>
      <c r="AP59" s="112">
        <f t="shared" si="85"/>
        <v>-23337.395298835123</v>
      </c>
      <c r="AQ59" s="54"/>
      <c r="AR59" s="111">
        <f t="shared" si="86"/>
        <v>4.5158026902614515E-4</v>
      </c>
      <c r="AS59" s="112">
        <f t="shared" si="86"/>
        <v>-19577.522128438344</v>
      </c>
      <c r="AU59" s="113">
        <v>3.0837223784618697E-2</v>
      </c>
      <c r="AV59" s="112">
        <v>732092.04852371931</v>
      </c>
      <c r="AW59" s="54"/>
      <c r="AX59" s="111">
        <v>3.149086049301953E-2</v>
      </c>
      <c r="AY59" s="112">
        <v>786456.8867509244</v>
      </c>
      <c r="BA59" s="113">
        <v>3.0718836001661153E-2</v>
      </c>
      <c r="BB59" s="112">
        <v>767207.65046010516</v>
      </c>
      <c r="BC59" s="54"/>
      <c r="BD59" s="111">
        <v>3.0623533190216434E-2</v>
      </c>
      <c r="BE59" s="112">
        <v>808653.01353428862</v>
      </c>
    </row>
    <row r="60" spans="1:62" hidden="1" outlineLevel="1" x14ac:dyDescent="0.4">
      <c r="C60" s="56" t="s">
        <v>23</v>
      </c>
      <c r="D60" s="57"/>
      <c r="E60" s="111">
        <v>3.0021864930786465E-3</v>
      </c>
      <c r="F60" s="112">
        <f t="shared" si="75"/>
        <v>54793.161726788647</v>
      </c>
      <c r="G60" s="54"/>
      <c r="H60" s="111">
        <f t="shared" si="87"/>
        <v>2.6625628926170743E-3</v>
      </c>
      <c r="I60" s="112">
        <v>47425.78</v>
      </c>
      <c r="J60" s="54"/>
      <c r="K60" s="111">
        <f t="shared" si="88"/>
        <v>2.6675595444712492E-3</v>
      </c>
      <c r="L60" s="112">
        <v>47816.22</v>
      </c>
      <c r="M60" s="54"/>
      <c r="N60" s="111">
        <f t="shared" si="89"/>
        <v>2.7104565595061202E-3</v>
      </c>
      <c r="O60" s="112">
        <v>49096.137727056936</v>
      </c>
      <c r="P60" s="54"/>
      <c r="Q60" s="111">
        <f t="shared" si="90"/>
        <v>2.7104565595061202E-3</v>
      </c>
      <c r="R60" s="112">
        <f t="shared" si="76"/>
        <v>49096.137727056936</v>
      </c>
      <c r="S60" s="54"/>
      <c r="T60" s="111">
        <v>2.8141913354908315E-3</v>
      </c>
      <c r="U60" s="112">
        <f t="shared" si="77"/>
        <v>59028.1868061688</v>
      </c>
      <c r="V60" s="54"/>
      <c r="W60" s="111">
        <v>2.8026708053072984E-3</v>
      </c>
      <c r="X60" s="112">
        <f t="shared" si="78"/>
        <v>62888.527968763847</v>
      </c>
      <c r="Y60" s="54"/>
      <c r="Z60" s="111">
        <v>2.7755513916611495E-3</v>
      </c>
      <c r="AA60" s="112">
        <f t="shared" si="79"/>
        <v>64058.240278915226</v>
      </c>
      <c r="AB60" s="54"/>
      <c r="AC60" s="114">
        <v>2.7321945355814445E-3</v>
      </c>
      <c r="AD60" s="112">
        <f t="shared" si="80"/>
        <v>65892.867468246011</v>
      </c>
      <c r="AE60" s="54"/>
      <c r="AF60" s="114">
        <v>2.6724575546971259E-3</v>
      </c>
      <c r="AG60" s="112">
        <f t="shared" si="81"/>
        <v>67860.436326313909</v>
      </c>
      <c r="AI60" s="113">
        <f>AJ60/AV60</f>
        <v>5.3471826840826617E-2</v>
      </c>
      <c r="AJ60" s="112">
        <f t="shared" si="83"/>
        <v>3344.5716435281138</v>
      </c>
      <c r="AK60" s="54"/>
      <c r="AL60" s="111">
        <f t="shared" si="91"/>
        <v>2.7003178120242298E-2</v>
      </c>
      <c r="AM60" s="112">
        <f t="shared" si="84"/>
        <v>1784.2665811324987</v>
      </c>
      <c r="AN60" s="54"/>
      <c r="AO60" s="113">
        <f t="shared" si="85"/>
        <v>-2.9013241566420989E-6</v>
      </c>
      <c r="AP60" s="112">
        <f t="shared" si="85"/>
        <v>-2416.5719981239527</v>
      </c>
      <c r="AQ60" s="54"/>
      <c r="AR60" s="111">
        <f t="shared" si="86"/>
        <v>2.5231003954188664E-5</v>
      </c>
      <c r="AS60" s="112">
        <f t="shared" si="86"/>
        <v>-2042.91919016061</v>
      </c>
      <c r="AU60" s="115">
        <v>2.6346629492600814E-3</v>
      </c>
      <c r="AV60" s="112">
        <v>62548.295824717898</v>
      </c>
      <c r="AW60" s="54"/>
      <c r="AX60" s="114">
        <v>2.6457845031466884E-3</v>
      </c>
      <c r="AY60" s="112">
        <v>66076.169745181411</v>
      </c>
      <c r="BA60" s="113">
        <v>2.7350958597380866E-3</v>
      </c>
      <c r="BB60" s="112">
        <v>68309.439466369964</v>
      </c>
      <c r="BC60" s="54"/>
      <c r="BD60" s="111">
        <v>2.6472265507429373E-3</v>
      </c>
      <c r="BE60" s="112">
        <v>69903.355516474519</v>
      </c>
    </row>
    <row r="61" spans="1:62" hidden="1" outlineLevel="1" x14ac:dyDescent="0.4">
      <c r="C61" s="56" t="s">
        <v>24</v>
      </c>
      <c r="D61" s="57"/>
      <c r="E61" s="111">
        <v>1.0005581310877889E-4</v>
      </c>
      <c r="F61" s="112">
        <f t="shared" si="75"/>
        <v>1826.1271783128507</v>
      </c>
      <c r="G61" s="54"/>
      <c r="H61" s="111">
        <f t="shared" si="87"/>
        <v>0</v>
      </c>
      <c r="I61" s="112">
        <v>0</v>
      </c>
      <c r="J61" s="54"/>
      <c r="K61" s="111">
        <f t="shared" si="88"/>
        <v>0</v>
      </c>
      <c r="L61" s="112">
        <v>0</v>
      </c>
      <c r="M61" s="54"/>
      <c r="N61" s="111">
        <f t="shared" si="89"/>
        <v>0</v>
      </c>
      <c r="O61" s="112">
        <v>0</v>
      </c>
      <c r="P61" s="54"/>
      <c r="Q61" s="111">
        <f t="shared" si="90"/>
        <v>0</v>
      </c>
      <c r="R61" s="112">
        <f t="shared" si="76"/>
        <v>0</v>
      </c>
      <c r="S61" s="54"/>
      <c r="T61" s="116">
        <v>9.8718293664261649E-5</v>
      </c>
      <c r="U61" s="112">
        <f t="shared" si="77"/>
        <v>2070.634574881858</v>
      </c>
      <c r="V61" s="54"/>
      <c r="W61" s="116">
        <v>9.5323574837734252E-5</v>
      </c>
      <c r="X61" s="112">
        <f t="shared" si="78"/>
        <v>2138.9452128710168</v>
      </c>
      <c r="Y61" s="54"/>
      <c r="Z61" s="111">
        <v>9.1440824233727079E-5</v>
      </c>
      <c r="AA61" s="112">
        <f t="shared" si="79"/>
        <v>2110.4052721432208</v>
      </c>
      <c r="AB61" s="54"/>
      <c r="AC61" s="111">
        <v>8.7247082908284648E-5</v>
      </c>
      <c r="AD61" s="112">
        <f t="shared" si="80"/>
        <v>2104.1548821644292</v>
      </c>
      <c r="AE61" s="54"/>
      <c r="AF61" s="111">
        <v>8.2980563188499181E-5</v>
      </c>
      <c r="AG61" s="112">
        <f t="shared" si="81"/>
        <v>2107.085747602453</v>
      </c>
      <c r="AI61" s="113">
        <f>AJ61/AV61</f>
        <v>-7.9301652333638104E-2</v>
      </c>
      <c r="AJ61" s="112">
        <f t="shared" si="83"/>
        <v>-181.23521058169399</v>
      </c>
      <c r="AK61" s="54"/>
      <c r="AL61" s="111">
        <f t="shared" si="91"/>
        <v>-8.6161501383955952E-2</v>
      </c>
      <c r="AM61" s="112">
        <f t="shared" si="84"/>
        <v>-198.66712973146696</v>
      </c>
      <c r="AN61" s="54"/>
      <c r="AO61" s="113">
        <f t="shared" si="85"/>
        <v>1.0561552964314606E-6</v>
      </c>
      <c r="AP61" s="112">
        <f t="shared" si="85"/>
        <v>-48.476782020080918</v>
      </c>
      <c r="AQ61" s="54"/>
      <c r="AR61" s="111">
        <f t="shared" si="86"/>
        <v>1.8824821941396857E-6</v>
      </c>
      <c r="AS61" s="112">
        <f t="shared" si="86"/>
        <v>-34.411354661635414</v>
      </c>
      <c r="AU61" s="113">
        <v>9.6265334212108062E-5</v>
      </c>
      <c r="AV61" s="112">
        <v>2285.3900927461232</v>
      </c>
      <c r="AW61" s="54"/>
      <c r="AX61" s="111">
        <v>9.232564863342206E-5</v>
      </c>
      <c r="AY61" s="112">
        <v>2305.75287733392</v>
      </c>
      <c r="BA61" s="113">
        <v>8.6190927611853188E-5</v>
      </c>
      <c r="BB61" s="112">
        <v>2152.6316641845101</v>
      </c>
      <c r="BC61" s="54"/>
      <c r="BD61" s="111">
        <v>8.1098080994359496E-5</v>
      </c>
      <c r="BE61" s="112">
        <v>2141.4971022640884</v>
      </c>
    </row>
    <row r="62" spans="1:62" hidden="1" outlineLevel="1" x14ac:dyDescent="0.4">
      <c r="C62" s="64" t="s">
        <v>25</v>
      </c>
      <c r="D62" s="65"/>
      <c r="E62" s="117">
        <f>SUM(E54:E61)</f>
        <v>1.0000000000000002</v>
      </c>
      <c r="F62" s="118">
        <v>18251085.285045035</v>
      </c>
      <c r="G62" s="54"/>
      <c r="H62" s="117">
        <f>SUM(H54:H61)</f>
        <v>1.0000000000000002</v>
      </c>
      <c r="I62" s="118">
        <f>SUM(I54:I61)</f>
        <v>17812078.779999997</v>
      </c>
      <c r="J62" s="54"/>
      <c r="K62" s="117">
        <f>SUM(K54:K61)</f>
        <v>1.0000000000000002</v>
      </c>
      <c r="L62" s="118">
        <f>SUM(L54:L61)</f>
        <v>17925080.66</v>
      </c>
      <c r="M62" s="54"/>
      <c r="N62" s="117">
        <f>SUM(N54:N61)</f>
        <v>0.99999999999999989</v>
      </c>
      <c r="O62" s="118">
        <f>SUM(O54:O61)</f>
        <v>18113604.350110993</v>
      </c>
      <c r="P62" s="54"/>
      <c r="Q62" s="117">
        <f>SUM(Q54:Q61)</f>
        <v>0.99999999999999989</v>
      </c>
      <c r="R62" s="118">
        <f>O62</f>
        <v>18113604.350110993</v>
      </c>
      <c r="S62" s="54"/>
      <c r="T62" s="117">
        <f>SUM(T54:T61)</f>
        <v>0.99999999999999978</v>
      </c>
      <c r="U62" s="118">
        <v>20975186.037190154</v>
      </c>
      <c r="V62" s="54"/>
      <c r="W62" s="117">
        <f>SUM(W54:W61)</f>
        <v>1</v>
      </c>
      <c r="X62" s="118">
        <v>22438785.12227498</v>
      </c>
      <c r="Y62" s="54"/>
      <c r="Z62" s="117">
        <f>SUM(Z54:Z61)</f>
        <v>0.99999999999999978</v>
      </c>
      <c r="AA62" s="118">
        <v>23079464.668307506</v>
      </c>
      <c r="AB62" s="54"/>
      <c r="AC62" s="117">
        <f>SUM(AC54:AC61)</f>
        <v>1.0000000000000002</v>
      </c>
      <c r="AD62" s="118">
        <v>24117194.661698274</v>
      </c>
      <c r="AE62" s="54"/>
      <c r="AF62" s="117">
        <f>SUM(AF54:AF61)</f>
        <v>1</v>
      </c>
      <c r="AG62" s="118">
        <v>25392521.653727312</v>
      </c>
      <c r="AI62" s="119">
        <f>AJ62/AV62</f>
        <v>1.586587416118539E-2</v>
      </c>
      <c r="AJ62" s="118">
        <f t="shared" si="83"/>
        <v>376664.26775017753</v>
      </c>
      <c r="AK62" s="54"/>
      <c r="AL62" s="117">
        <f t="shared" si="91"/>
        <v>1.6752946581740275E-2</v>
      </c>
      <c r="AM62" s="118">
        <f t="shared" si="84"/>
        <v>418390.288683936</v>
      </c>
      <c r="AN62" s="54"/>
      <c r="AO62" s="119">
        <f t="shared" si="85"/>
        <v>0</v>
      </c>
      <c r="AP62" s="118">
        <f t="shared" si="85"/>
        <v>-857959.03288239241</v>
      </c>
      <c r="AQ62" s="54"/>
      <c r="AR62" s="117">
        <f t="shared" si="86"/>
        <v>0</v>
      </c>
      <c r="AS62" s="118">
        <f t="shared" si="86"/>
        <v>-1013739.4563602731</v>
      </c>
      <c r="AU62" s="119">
        <v>1</v>
      </c>
      <c r="AV62" s="118">
        <v>23740530.393948097</v>
      </c>
      <c r="AW62" s="54"/>
      <c r="AX62" s="117">
        <v>1</v>
      </c>
      <c r="AY62" s="118">
        <v>24974131.365043376</v>
      </c>
      <c r="BA62" s="119">
        <v>0.99999999999999989</v>
      </c>
      <c r="BB62" s="118">
        <v>24975153.694580667</v>
      </c>
      <c r="BC62" s="54"/>
      <c r="BD62" s="117">
        <v>0.99999999999999989</v>
      </c>
      <c r="BE62" s="118">
        <v>26406261.110087585</v>
      </c>
    </row>
    <row r="63" spans="1:62" hidden="1" outlineLevel="1" x14ac:dyDescent="0.4">
      <c r="C63" s="39"/>
      <c r="D63" s="39"/>
      <c r="E63" s="52"/>
      <c r="F63" s="53"/>
      <c r="G63" s="54"/>
      <c r="H63" s="20"/>
      <c r="I63" s="53"/>
      <c r="J63" s="54"/>
      <c r="K63" s="20"/>
      <c r="L63" s="53"/>
      <c r="M63" s="54"/>
      <c r="N63" s="20"/>
      <c r="O63" s="53"/>
      <c r="P63" s="54"/>
      <c r="Q63" s="20"/>
      <c r="R63" s="53"/>
      <c r="S63" s="54"/>
      <c r="T63" s="20"/>
      <c r="U63" s="53"/>
      <c r="V63" s="54"/>
      <c r="W63" s="20"/>
      <c r="X63" s="53"/>
      <c r="Y63" s="54"/>
      <c r="Z63" s="20"/>
      <c r="AA63" s="53"/>
      <c r="AB63" s="54"/>
      <c r="AC63" s="20"/>
      <c r="AD63" s="53"/>
      <c r="AE63" s="54"/>
      <c r="AF63" s="20"/>
      <c r="AG63" s="53"/>
      <c r="AI63" s="69"/>
      <c r="AJ63" s="53"/>
      <c r="AK63" s="54"/>
      <c r="AL63" s="20"/>
      <c r="AM63" s="53"/>
      <c r="AN63" s="54"/>
      <c r="AO63" s="69"/>
      <c r="AP63" s="53"/>
      <c r="AQ63" s="54"/>
      <c r="AR63" s="20"/>
      <c r="AS63" s="53"/>
      <c r="AU63" s="69"/>
      <c r="AV63" s="53"/>
      <c r="AW63" s="54"/>
      <c r="AX63" s="20"/>
      <c r="AY63" s="53"/>
      <c r="BA63" s="69"/>
      <c r="BB63" s="53"/>
      <c r="BC63" s="54"/>
      <c r="BD63" s="20"/>
      <c r="BE63" s="53"/>
    </row>
    <row r="64" spans="1:62" hidden="1" outlineLevel="1" x14ac:dyDescent="0.4">
      <c r="B64" s="103" t="s">
        <v>39</v>
      </c>
      <c r="E64" s="120" t="s">
        <v>40</v>
      </c>
      <c r="F64" s="121" t="s">
        <v>41</v>
      </c>
      <c r="H64" s="120" t="s">
        <v>40</v>
      </c>
      <c r="I64" s="121" t="s">
        <v>41</v>
      </c>
      <c r="K64" s="120" t="s">
        <v>40</v>
      </c>
      <c r="L64" s="121" t="s">
        <v>41</v>
      </c>
      <c r="N64" s="120" t="s">
        <v>40</v>
      </c>
      <c r="O64" s="121" t="s">
        <v>41</v>
      </c>
      <c r="Q64" s="120" t="s">
        <v>40</v>
      </c>
      <c r="R64" s="121" t="s">
        <v>41</v>
      </c>
      <c r="T64" s="120" t="s">
        <v>40</v>
      </c>
      <c r="U64" s="121" t="s">
        <v>41</v>
      </c>
      <c r="W64" s="120" t="s">
        <v>40</v>
      </c>
      <c r="X64" s="121" t="s">
        <v>41</v>
      </c>
      <c r="Z64" s="120" t="s">
        <v>40</v>
      </c>
      <c r="AA64" s="121" t="s">
        <v>41</v>
      </c>
      <c r="AC64" s="120" t="s">
        <v>40</v>
      </c>
      <c r="AD64" s="121" t="s">
        <v>41</v>
      </c>
      <c r="AF64" s="120" t="s">
        <v>40</v>
      </c>
      <c r="AG64" s="121" t="s">
        <v>41</v>
      </c>
      <c r="AI64" s="122" t="s">
        <v>40</v>
      </c>
      <c r="AJ64" s="121" t="s">
        <v>41</v>
      </c>
      <c r="AL64" s="120" t="s">
        <v>40</v>
      </c>
      <c r="AM64" s="121" t="s">
        <v>41</v>
      </c>
      <c r="AO64" s="122" t="s">
        <v>40</v>
      </c>
      <c r="AP64" s="121" t="s">
        <v>41</v>
      </c>
      <c r="AR64" s="120" t="s">
        <v>40</v>
      </c>
      <c r="AS64" s="121" t="s">
        <v>41</v>
      </c>
      <c r="AU64" s="122" t="s">
        <v>40</v>
      </c>
      <c r="AV64" s="121" t="s">
        <v>41</v>
      </c>
      <c r="AX64" s="120" t="s">
        <v>40</v>
      </c>
      <c r="AY64" s="121" t="s">
        <v>41</v>
      </c>
      <c r="BA64" s="122" t="s">
        <v>40</v>
      </c>
      <c r="BB64" s="121" t="s">
        <v>41</v>
      </c>
      <c r="BD64" s="120" t="s">
        <v>40</v>
      </c>
      <c r="BE64" s="121" t="s">
        <v>41</v>
      </c>
    </row>
    <row r="65" spans="1:57" hidden="1" outlineLevel="1" x14ac:dyDescent="0.4">
      <c r="C65" s="56" t="s">
        <v>42</v>
      </c>
      <c r="D65" s="57"/>
      <c r="E65" s="123"/>
      <c r="F65" s="124">
        <v>-0.6</v>
      </c>
      <c r="G65" s="54"/>
      <c r="H65" s="123"/>
      <c r="I65" s="124">
        <v>-0.6</v>
      </c>
      <c r="J65" s="54"/>
      <c r="K65" s="123"/>
      <c r="L65" s="124">
        <v>-0.6</v>
      </c>
      <c r="M65" s="54"/>
      <c r="N65" s="123"/>
      <c r="O65" s="124">
        <v>-0.6</v>
      </c>
      <c r="P65" s="54"/>
      <c r="Q65" s="123"/>
      <c r="R65" s="124">
        <v>-0.6</v>
      </c>
      <c r="S65" s="54"/>
      <c r="T65" s="123"/>
      <c r="U65" s="124">
        <v>-0.6</v>
      </c>
      <c r="V65" s="54"/>
      <c r="W65" s="123"/>
      <c r="X65" s="124">
        <v>-0.6</v>
      </c>
      <c r="Y65" s="54"/>
      <c r="Z65" s="123"/>
      <c r="AA65" s="124">
        <v>-0.6</v>
      </c>
      <c r="AB65" s="54"/>
      <c r="AC65" s="123"/>
      <c r="AD65" s="124">
        <v>-0.6</v>
      </c>
      <c r="AE65" s="54"/>
      <c r="AF65" s="123"/>
      <c r="AG65" s="124">
        <v>-0.6</v>
      </c>
      <c r="AI65" s="125"/>
      <c r="AJ65" s="124">
        <f t="shared" ref="AJ65" si="92">AD65-AV65</f>
        <v>0</v>
      </c>
      <c r="AK65" s="54"/>
      <c r="AL65" s="123"/>
      <c r="AM65" s="124">
        <f t="shared" ref="AM65" si="93">AG65-AY65</f>
        <v>0</v>
      </c>
      <c r="AN65" s="54"/>
      <c r="AO65" s="125"/>
      <c r="AP65" s="124">
        <f>AD65-BB65</f>
        <v>0</v>
      </c>
      <c r="AQ65" s="54"/>
      <c r="AR65" s="123"/>
      <c r="AS65" s="124">
        <f>AG65-BE65</f>
        <v>0</v>
      </c>
      <c r="AU65" s="125"/>
      <c r="AV65" s="124">
        <v>-0.6</v>
      </c>
      <c r="AW65" s="54"/>
      <c r="AX65" s="123"/>
      <c r="AY65" s="124">
        <v>-0.6</v>
      </c>
      <c r="BA65" s="125"/>
      <c r="BB65" s="124">
        <v>-0.6</v>
      </c>
      <c r="BC65" s="54"/>
      <c r="BD65" s="123"/>
      <c r="BE65" s="124">
        <v>-0.6</v>
      </c>
    </row>
    <row r="66" spans="1:57" s="128" customFormat="1" hidden="1" outlineLevel="1" x14ac:dyDescent="0.4">
      <c r="A66" s="126"/>
      <c r="B66" s="127"/>
      <c r="C66" s="56"/>
      <c r="D66" s="57"/>
      <c r="E66" s="123"/>
      <c r="F66" s="70"/>
      <c r="G66" s="72"/>
      <c r="H66" s="123"/>
      <c r="I66" s="70"/>
      <c r="J66" s="72"/>
      <c r="K66" s="123"/>
      <c r="L66" s="70"/>
      <c r="M66" s="72"/>
      <c r="N66" s="123"/>
      <c r="O66" s="70"/>
      <c r="P66" s="72"/>
      <c r="Q66" s="123"/>
      <c r="R66" s="70"/>
      <c r="S66" s="72"/>
      <c r="T66" s="123"/>
      <c r="U66" s="70"/>
      <c r="V66" s="72"/>
      <c r="W66" s="123"/>
      <c r="X66" s="70"/>
      <c r="Y66" s="72"/>
      <c r="Z66" s="123"/>
      <c r="AA66" s="70"/>
      <c r="AB66" s="72"/>
      <c r="AC66" s="123"/>
      <c r="AD66" s="70"/>
      <c r="AE66" s="72"/>
      <c r="AF66" s="123"/>
      <c r="AG66" s="70"/>
      <c r="AI66" s="125"/>
      <c r="AJ66" s="70"/>
      <c r="AK66" s="72"/>
      <c r="AL66" s="123"/>
      <c r="AM66" s="70"/>
      <c r="AN66" s="72"/>
      <c r="AO66" s="125"/>
      <c r="AP66" s="70"/>
      <c r="AQ66" s="72"/>
      <c r="AR66" s="123"/>
      <c r="AS66" s="70"/>
      <c r="AU66" s="125"/>
      <c r="AV66" s="70"/>
      <c r="AW66" s="72"/>
      <c r="AX66" s="123"/>
      <c r="AY66" s="70"/>
      <c r="BA66" s="125"/>
      <c r="BB66" s="70"/>
      <c r="BC66" s="72"/>
      <c r="BD66" s="123"/>
      <c r="BE66" s="70"/>
    </row>
    <row r="67" spans="1:57" hidden="1" outlineLevel="1" x14ac:dyDescent="0.4">
      <c r="C67" s="56" t="s">
        <v>19</v>
      </c>
      <c r="D67" s="57"/>
      <c r="E67" s="129">
        <v>118016.4</v>
      </c>
      <c r="F67" s="112">
        <f>E67*F$65</f>
        <v>-70809.84</v>
      </c>
      <c r="G67" s="54"/>
      <c r="H67" s="129">
        <v>115013.685</v>
      </c>
      <c r="I67" s="112">
        <v>-66930.7</v>
      </c>
      <c r="J67" s="54"/>
      <c r="K67" s="129">
        <v>109652.2</v>
      </c>
      <c r="L67" s="112">
        <v>-63880.02</v>
      </c>
      <c r="M67" s="54"/>
      <c r="N67" s="129">
        <f>K67/L43*O43</f>
        <v>115115.2712107525</v>
      </c>
      <c r="O67" s="112">
        <f>N67*O$65</f>
        <v>-69069.162726451497</v>
      </c>
      <c r="P67" s="54"/>
      <c r="Q67" s="129">
        <f>N67/O43*R43</f>
        <v>108173.41167251767</v>
      </c>
      <c r="R67" s="112">
        <f>Q67*R$65</f>
        <v>-64904.047003510597</v>
      </c>
      <c r="S67" s="54"/>
      <c r="T67" s="129">
        <f>Q67/R43*U43</f>
        <v>110795.85841689903</v>
      </c>
      <c r="U67" s="112">
        <f>T67*U$65</f>
        <v>-66477.515050139424</v>
      </c>
      <c r="V67" s="54"/>
      <c r="W67" s="129">
        <f>T67/U43*X43</f>
        <v>111894.04853174697</v>
      </c>
      <c r="X67" s="112">
        <f>W67*X$65</f>
        <v>-67136.429119048174</v>
      </c>
      <c r="Y67" s="54"/>
      <c r="Z67" s="129">
        <f>W67/X43*AA43</f>
        <v>112563.26847805515</v>
      </c>
      <c r="AA67" s="112">
        <f>Z67*AA$65</f>
        <v>-67537.961086833093</v>
      </c>
      <c r="AB67" s="54"/>
      <c r="AC67" s="129">
        <f>Z67/AA43*AD43</f>
        <v>113344.78568149002</v>
      </c>
      <c r="AD67" s="112">
        <f>AC67*AD$65</f>
        <v>-68006.871408894003</v>
      </c>
      <c r="AE67" s="54"/>
      <c r="AF67" s="129">
        <f>AC67/AD43*AG43</f>
        <v>114266.00958587893</v>
      </c>
      <c r="AG67" s="112">
        <f>AF67*AG$65</f>
        <v>-68559.605751527357</v>
      </c>
      <c r="AI67" s="130">
        <f t="shared" ref="AI67:AJ70" si="94">AC67-AU67</f>
        <v>4874.8326728716347</v>
      </c>
      <c r="AJ67" s="112">
        <f t="shared" si="94"/>
        <v>-2924.8996037229808</v>
      </c>
      <c r="AK67" s="54"/>
      <c r="AL67" s="129">
        <f t="shared" ref="AL67:AM70" si="95">AF67-AX67</f>
        <v>5659.6335249320546</v>
      </c>
      <c r="AM67" s="112">
        <f t="shared" si="95"/>
        <v>-3395.7801149592342</v>
      </c>
      <c r="AN67" s="54"/>
      <c r="AO67" s="130">
        <f t="shared" ref="AO67:AP70" si="96">AC67-BA67</f>
        <v>-1320.6414728391392</v>
      </c>
      <c r="AP67" s="112">
        <f t="shared" si="96"/>
        <v>792.38488370348932</v>
      </c>
      <c r="AQ67" s="54"/>
      <c r="AR67" s="129">
        <f t="shared" ref="AR67:AS70" si="97">AF67-BD67</f>
        <v>-2665.5430108077853</v>
      </c>
      <c r="AS67" s="112">
        <f t="shared" si="97"/>
        <v>1599.3258064846741</v>
      </c>
      <c r="AU67" s="130">
        <v>108469.95300861838</v>
      </c>
      <c r="AV67" s="112">
        <v>-65081.971805171022</v>
      </c>
      <c r="AW67" s="54"/>
      <c r="AX67" s="129">
        <v>108606.37606094687</v>
      </c>
      <c r="AY67" s="112">
        <v>-65163.825636568123</v>
      </c>
      <c r="BA67" s="130">
        <v>114665.42715432915</v>
      </c>
      <c r="BB67" s="112">
        <v>-68799.256292597493</v>
      </c>
      <c r="BC67" s="54"/>
      <c r="BD67" s="129">
        <v>116931.55259668671</v>
      </c>
      <c r="BE67" s="112">
        <v>-70158.931558012031</v>
      </c>
    </row>
    <row r="68" spans="1:57" hidden="1" outlineLevel="1" x14ac:dyDescent="0.4">
      <c r="C68" s="56" t="s">
        <v>20</v>
      </c>
      <c r="D68" s="57"/>
      <c r="E68" s="129">
        <v>165014.40000000002</v>
      </c>
      <c r="F68" s="112">
        <f t="shared" ref="F68:F69" si="98">E68*F$65</f>
        <v>-99008.640000000014</v>
      </c>
      <c r="G68" s="54"/>
      <c r="H68" s="129">
        <v>169395.56499999997</v>
      </c>
      <c r="I68" s="112">
        <v>-102468.29</v>
      </c>
      <c r="J68" s="54"/>
      <c r="K68" s="129">
        <v>172418.9</v>
      </c>
      <c r="L68" s="112">
        <v>-105362.73</v>
      </c>
      <c r="M68" s="54"/>
      <c r="N68" s="129">
        <f t="shared" ref="N68:N69" si="99">K68/L44*O44</f>
        <v>149006.5462221381</v>
      </c>
      <c r="O68" s="112">
        <f t="shared" ref="O68:O69" si="100">N68*O$65</f>
        <v>-89403.927733282864</v>
      </c>
      <c r="P68" s="54"/>
      <c r="Q68" s="129">
        <f t="shared" ref="Q68:Q69" si="101">N68/O44*R44</f>
        <v>174733.21624719797</v>
      </c>
      <c r="R68" s="112">
        <f t="shared" ref="R68:R69" si="102">Q68*R$65</f>
        <v>-104839.92974831878</v>
      </c>
      <c r="S68" s="54"/>
      <c r="T68" s="129">
        <f t="shared" ref="T68:T69" si="103">Q68/R44*U44</f>
        <v>182799.36194517399</v>
      </c>
      <c r="U68" s="112">
        <f t="shared" ref="U68:U69" si="104">T68*U$65</f>
        <v>-109679.6171671044</v>
      </c>
      <c r="V68" s="54"/>
      <c r="W68" s="129">
        <f t="shared" ref="W68:W69" si="105">T68/U44*X44</f>
        <v>182178.42078049609</v>
      </c>
      <c r="X68" s="112">
        <f t="shared" ref="X68:X69" si="106">W68*X$65</f>
        <v>-109307.05246829765</v>
      </c>
      <c r="Y68" s="54"/>
      <c r="Z68" s="129">
        <f t="shared" ref="Z68:Z69" si="107">W68/X44*AA44</f>
        <v>180883.29572115568</v>
      </c>
      <c r="AA68" s="112">
        <f t="shared" ref="AA68:AA69" si="108">Z68*AA$65</f>
        <v>-108529.9774326934</v>
      </c>
      <c r="AB68" s="54"/>
      <c r="AC68" s="129">
        <f t="shared" ref="AC68:AC69" si="109">Z68/AA44*AD44</f>
        <v>179096.45605770536</v>
      </c>
      <c r="AD68" s="112">
        <f t="shared" ref="AD68:AD69" si="110">AC68*AD$65</f>
        <v>-107457.87363462322</v>
      </c>
      <c r="AE68" s="54"/>
      <c r="AF68" s="129">
        <f t="shared" ref="AF68:AF69" si="111">AC68/AD44*AG44</f>
        <v>177388.55082582499</v>
      </c>
      <c r="AG68" s="112">
        <f t="shared" ref="AG68:AG69" si="112">AF68*AG$65</f>
        <v>-106433.13049549499</v>
      </c>
      <c r="AI68" s="130">
        <f t="shared" si="94"/>
        <v>22144.073079200229</v>
      </c>
      <c r="AJ68" s="112">
        <f t="shared" si="94"/>
        <v>-13286.443847520146</v>
      </c>
      <c r="AK68" s="54"/>
      <c r="AL68" s="129">
        <f t="shared" si="95"/>
        <v>19169.198788928334</v>
      </c>
      <c r="AM68" s="112">
        <f t="shared" si="95"/>
        <v>-11501.519273357</v>
      </c>
      <c r="AN68" s="54"/>
      <c r="AO68" s="130">
        <f t="shared" si="96"/>
        <v>-15404.000432254077</v>
      </c>
      <c r="AP68" s="112">
        <f t="shared" si="96"/>
        <v>9242.4002593524492</v>
      </c>
      <c r="AQ68" s="54"/>
      <c r="AR68" s="129">
        <f t="shared" si="97"/>
        <v>-15439.101251831831</v>
      </c>
      <c r="AS68" s="112">
        <f t="shared" si="97"/>
        <v>9263.4607510991045</v>
      </c>
      <c r="AU68" s="130">
        <v>156952.38297850513</v>
      </c>
      <c r="AV68" s="112">
        <v>-94171.429787103072</v>
      </c>
      <c r="AW68" s="54"/>
      <c r="AX68" s="129">
        <v>158219.35203689666</v>
      </c>
      <c r="AY68" s="112">
        <v>-94931.611222137988</v>
      </c>
      <c r="BA68" s="130">
        <v>194500.45648995944</v>
      </c>
      <c r="BB68" s="112">
        <v>-116700.27389397567</v>
      </c>
      <c r="BC68" s="54"/>
      <c r="BD68" s="129">
        <v>192827.65207765682</v>
      </c>
      <c r="BE68" s="112">
        <v>-115696.59124659409</v>
      </c>
    </row>
    <row r="69" spans="1:57" hidden="1" outlineLevel="1" x14ac:dyDescent="0.4">
      <c r="C69" s="56" t="s">
        <v>21</v>
      </c>
      <c r="D69" s="57"/>
      <c r="E69" s="129">
        <v>67203.600000000006</v>
      </c>
      <c r="F69" s="112">
        <f t="shared" si="98"/>
        <v>-40322.160000000003</v>
      </c>
      <c r="G69" s="54"/>
      <c r="H69" s="129">
        <v>90232.72500000002</v>
      </c>
      <c r="I69" s="112">
        <v>-53732.62</v>
      </c>
      <c r="J69" s="54"/>
      <c r="K69" s="129">
        <v>92753.583333333343</v>
      </c>
      <c r="L69" s="112">
        <v>-55652.15</v>
      </c>
      <c r="M69" s="54"/>
      <c r="N69" s="129">
        <f t="shared" si="99"/>
        <v>99132.635407479713</v>
      </c>
      <c r="O69" s="112">
        <f t="shared" si="100"/>
        <v>-59479.581244487825</v>
      </c>
      <c r="P69" s="54"/>
      <c r="Q69" s="129">
        <f t="shared" si="101"/>
        <v>93203.586163430475</v>
      </c>
      <c r="R69" s="112">
        <f t="shared" si="102"/>
        <v>-55922.151698058282</v>
      </c>
      <c r="S69" s="54"/>
      <c r="T69" s="129">
        <f t="shared" si="103"/>
        <v>96450.886709032784</v>
      </c>
      <c r="U69" s="112">
        <f t="shared" si="104"/>
        <v>-57870.53202541967</v>
      </c>
      <c r="V69" s="54"/>
      <c r="W69" s="129">
        <f t="shared" si="105"/>
        <v>96498.434808448525</v>
      </c>
      <c r="X69" s="112">
        <f t="shared" si="106"/>
        <v>-57899.060885069113</v>
      </c>
      <c r="Y69" s="54"/>
      <c r="Z69" s="129">
        <f t="shared" si="107"/>
        <v>96706.285661989226</v>
      </c>
      <c r="AA69" s="112">
        <f t="shared" si="108"/>
        <v>-58023.771397193537</v>
      </c>
      <c r="AB69" s="54"/>
      <c r="AC69" s="129">
        <f t="shared" si="109"/>
        <v>96630.514065954761</v>
      </c>
      <c r="AD69" s="112">
        <f t="shared" si="110"/>
        <v>-57978.308439572858</v>
      </c>
      <c r="AE69" s="54"/>
      <c r="AF69" s="129">
        <f t="shared" si="111"/>
        <v>96207.847895868603</v>
      </c>
      <c r="AG69" s="112">
        <f t="shared" si="112"/>
        <v>-57724.708737521163</v>
      </c>
      <c r="AI69" s="130">
        <f t="shared" si="94"/>
        <v>6141.572867276147</v>
      </c>
      <c r="AJ69" s="112">
        <f t="shared" si="94"/>
        <v>-3684.9437203656926</v>
      </c>
      <c r="AK69" s="54"/>
      <c r="AL69" s="129">
        <f t="shared" si="95"/>
        <v>7837.1895172472141</v>
      </c>
      <c r="AM69" s="112">
        <f t="shared" si="95"/>
        <v>-4702.3137103483314</v>
      </c>
      <c r="AN69" s="54"/>
      <c r="AO69" s="130">
        <f t="shared" si="96"/>
        <v>0</v>
      </c>
      <c r="AP69" s="112">
        <f t="shared" si="96"/>
        <v>0</v>
      </c>
      <c r="AQ69" s="54"/>
      <c r="AR69" s="129">
        <f t="shared" si="97"/>
        <v>0</v>
      </c>
      <c r="AS69" s="112">
        <f t="shared" si="97"/>
        <v>0</v>
      </c>
      <c r="AU69" s="130">
        <v>90488.941198678614</v>
      </c>
      <c r="AV69" s="112">
        <v>-54293.364719207166</v>
      </c>
      <c r="AW69" s="54"/>
      <c r="AX69" s="129">
        <v>88370.658378621389</v>
      </c>
      <c r="AY69" s="112">
        <v>-53022.395027172832</v>
      </c>
      <c r="BA69" s="130">
        <v>96630.514065954761</v>
      </c>
      <c r="BB69" s="112">
        <v>-57978.308439572858</v>
      </c>
      <c r="BC69" s="54"/>
      <c r="BD69" s="129">
        <v>96207.847895868603</v>
      </c>
      <c r="BE69" s="112">
        <v>-57724.708737521163</v>
      </c>
    </row>
    <row r="70" spans="1:57" hidden="1" outlineLevel="1" x14ac:dyDescent="0.4">
      <c r="C70" s="64" t="s">
        <v>25</v>
      </c>
      <c r="D70" s="65"/>
      <c r="E70" s="131">
        <f>SUM(E67:E69)</f>
        <v>350234.4</v>
      </c>
      <c r="F70" s="66">
        <f>SUM(F67:F69)</f>
        <v>-210140.64</v>
      </c>
      <c r="G70" s="132"/>
      <c r="H70" s="131">
        <f>SUM(H67:H69)</f>
        <v>374641.97500000003</v>
      </c>
      <c r="I70" s="66">
        <f>SUM(I67:I69)</f>
        <v>-223131.61</v>
      </c>
      <c r="J70" s="132"/>
      <c r="K70" s="131">
        <f>SUM(K67:K69)</f>
        <v>374824.68333333335</v>
      </c>
      <c r="L70" s="66">
        <f>SUM(L67:L69)</f>
        <v>-224894.9</v>
      </c>
      <c r="M70" s="132"/>
      <c r="N70" s="131">
        <f>SUM(N67:N69)</f>
        <v>363254.4528403703</v>
      </c>
      <c r="O70" s="66">
        <f>SUM(O67:O69)</f>
        <v>-217952.67170422222</v>
      </c>
      <c r="P70" s="132"/>
      <c r="Q70" s="131">
        <f>SUM(Q67:Q69)</f>
        <v>376110.21408314613</v>
      </c>
      <c r="R70" s="66">
        <f>SUM(R67:R69)</f>
        <v>-225666.12844988768</v>
      </c>
      <c r="S70" s="132"/>
      <c r="T70" s="131">
        <f>SUM(T67:T69)</f>
        <v>390046.10707110586</v>
      </c>
      <c r="U70" s="66">
        <f>SUM(U67:U69)</f>
        <v>-234027.66424266351</v>
      </c>
      <c r="V70" s="132"/>
      <c r="W70" s="131">
        <f>SUM(W67:W69)</f>
        <v>390570.90412069159</v>
      </c>
      <c r="X70" s="66">
        <f>SUM(X67:X69)</f>
        <v>-234342.54247241493</v>
      </c>
      <c r="Y70" s="132"/>
      <c r="Z70" s="131">
        <f>SUM(Z67:Z69)</f>
        <v>390152.84986120008</v>
      </c>
      <c r="AA70" s="66">
        <f>SUM(AA67:AA69)</f>
        <v>-234091.70991672005</v>
      </c>
      <c r="AB70" s="132"/>
      <c r="AC70" s="131">
        <f>SUM(AC67:AC69)</f>
        <v>389071.75580515014</v>
      </c>
      <c r="AD70" s="66">
        <f>SUM(AD67:AD69)</f>
        <v>-233443.05348309007</v>
      </c>
      <c r="AE70" s="132"/>
      <c r="AF70" s="131">
        <f>SUM(AF67:AF69)</f>
        <v>387862.40830757248</v>
      </c>
      <c r="AG70" s="66">
        <f>SUM(AG67:AG69)</f>
        <v>-232717.44498454352</v>
      </c>
      <c r="AI70" s="133">
        <f t="shared" si="94"/>
        <v>33160.478619347967</v>
      </c>
      <c r="AJ70" s="66">
        <f t="shared" si="94"/>
        <v>-19896.287171608827</v>
      </c>
      <c r="AK70" s="132"/>
      <c r="AL70" s="131">
        <f t="shared" si="95"/>
        <v>32666.021831107559</v>
      </c>
      <c r="AM70" s="66">
        <f t="shared" si="95"/>
        <v>-19599.613098664558</v>
      </c>
      <c r="AN70" s="132"/>
      <c r="AO70" s="133">
        <f t="shared" si="96"/>
        <v>-16724.641905093216</v>
      </c>
      <c r="AP70" s="66">
        <f t="shared" si="96"/>
        <v>10034.785143055953</v>
      </c>
      <c r="AQ70" s="132"/>
      <c r="AR70" s="131">
        <f t="shared" si="97"/>
        <v>-18104.644262639631</v>
      </c>
      <c r="AS70" s="66">
        <f t="shared" si="97"/>
        <v>10862.786557583779</v>
      </c>
      <c r="AU70" s="133">
        <v>355911.27718580217</v>
      </c>
      <c r="AV70" s="66">
        <v>-213546.76631148125</v>
      </c>
      <c r="AW70" s="132"/>
      <c r="AX70" s="131">
        <v>355196.38647646492</v>
      </c>
      <c r="AY70" s="66">
        <v>-213117.83188587896</v>
      </c>
      <c r="BA70" s="133">
        <v>405796.39771024336</v>
      </c>
      <c r="BB70" s="66">
        <v>-243477.83862614603</v>
      </c>
      <c r="BC70" s="132"/>
      <c r="BD70" s="131">
        <v>405967.05257021211</v>
      </c>
      <c r="BE70" s="66">
        <v>-243580.23154212729</v>
      </c>
    </row>
    <row r="71" spans="1:57" hidden="1" outlineLevel="1" x14ac:dyDescent="0.4">
      <c r="C71" s="39"/>
      <c r="D71" s="39"/>
      <c r="E71" s="52"/>
      <c r="F71" s="53"/>
      <c r="G71" s="54"/>
      <c r="H71" s="20"/>
      <c r="I71" s="53"/>
      <c r="J71" s="54"/>
      <c r="K71" s="20"/>
      <c r="L71" s="53"/>
      <c r="M71" s="54"/>
      <c r="N71" s="20"/>
      <c r="O71" s="70"/>
      <c r="P71" s="54"/>
      <c r="Q71" s="20"/>
      <c r="R71" s="70"/>
      <c r="S71" s="54"/>
      <c r="T71" s="20"/>
      <c r="U71" s="53"/>
      <c r="V71" s="54"/>
      <c r="W71" s="20"/>
      <c r="X71" s="53"/>
      <c r="Y71" s="54"/>
      <c r="Z71" s="20"/>
      <c r="AA71" s="53"/>
      <c r="AB71" s="54"/>
      <c r="AC71" s="20"/>
      <c r="AD71" s="53"/>
      <c r="AE71" s="54"/>
      <c r="AF71" s="20"/>
      <c r="AG71" s="53"/>
      <c r="AI71" s="69"/>
      <c r="AJ71" s="53"/>
      <c r="AK71" s="54"/>
      <c r="AL71" s="20"/>
      <c r="AM71" s="53"/>
      <c r="AN71" s="54"/>
      <c r="AO71" s="69"/>
      <c r="AP71" s="53"/>
      <c r="AQ71" s="54"/>
      <c r="AR71" s="20"/>
      <c r="AS71" s="53"/>
      <c r="AU71" s="69"/>
      <c r="AV71" s="53"/>
      <c r="AW71" s="54"/>
      <c r="AX71" s="20"/>
      <c r="AY71" s="53"/>
      <c r="BA71" s="69"/>
      <c r="BB71" s="53"/>
      <c r="BC71" s="54"/>
      <c r="BD71" s="20"/>
      <c r="BE71" s="53"/>
    </row>
    <row r="72" spans="1:57" ht="5.0999999999999996" hidden="1" customHeight="1" outlineLevel="1" x14ac:dyDescent="0.4">
      <c r="F72" s="104"/>
      <c r="I72" s="104"/>
      <c r="L72" s="104"/>
      <c r="O72" s="104"/>
      <c r="R72" s="104"/>
      <c r="U72" s="104"/>
      <c r="X72" s="104"/>
      <c r="AA72" s="104"/>
      <c r="AD72" s="104"/>
      <c r="AG72" s="104"/>
      <c r="AI72" s="22"/>
      <c r="AJ72" s="104"/>
      <c r="AM72" s="104"/>
      <c r="AO72" s="22"/>
      <c r="AP72" s="104"/>
      <c r="AS72" s="104"/>
      <c r="AU72" s="22"/>
      <c r="AV72" s="104"/>
      <c r="AY72" s="104"/>
      <c r="BA72" s="22"/>
      <c r="BB72" s="104"/>
      <c r="BE72" s="104"/>
    </row>
    <row r="73" spans="1:57" hidden="1" outlineLevel="1" x14ac:dyDescent="0.4">
      <c r="B73" s="103" t="s">
        <v>43</v>
      </c>
      <c r="F73" s="104"/>
      <c r="I73" s="104"/>
      <c r="L73" s="104"/>
      <c r="O73" s="104"/>
      <c r="R73" s="104"/>
      <c r="U73" s="104"/>
      <c r="X73" s="104"/>
      <c r="AA73" s="104"/>
      <c r="AD73" s="104"/>
      <c r="AG73" s="104"/>
      <c r="AI73" s="22"/>
      <c r="AJ73" s="104"/>
      <c r="AM73" s="104"/>
      <c r="AO73" s="22"/>
      <c r="AP73" s="104"/>
      <c r="AS73" s="104"/>
      <c r="AU73" s="22"/>
      <c r="AV73" s="104"/>
      <c r="AY73" s="104"/>
      <c r="BA73" s="22"/>
      <c r="BB73" s="104"/>
      <c r="BE73" s="104"/>
    </row>
    <row r="74" spans="1:57" hidden="1" outlineLevel="1" x14ac:dyDescent="0.4">
      <c r="B74" s="8"/>
      <c r="C74" s="134" t="s">
        <v>44</v>
      </c>
      <c r="D74" s="135"/>
      <c r="F74" s="104"/>
      <c r="I74" s="104"/>
      <c r="L74" s="104"/>
      <c r="O74" s="104"/>
      <c r="R74" s="104"/>
      <c r="U74" s="104"/>
      <c r="X74" s="104"/>
      <c r="AA74" s="104"/>
      <c r="AD74" s="104"/>
      <c r="AG74" s="104"/>
      <c r="AI74" s="22"/>
      <c r="AJ74" s="104"/>
      <c r="AM74" s="104"/>
      <c r="AO74" s="22"/>
      <c r="AP74" s="104"/>
      <c r="AS74" s="104"/>
      <c r="AU74" s="22"/>
      <c r="AV74" s="104"/>
      <c r="AY74" s="104"/>
      <c r="BA74" s="22"/>
      <c r="BB74" s="104"/>
      <c r="BE74" s="104"/>
    </row>
    <row r="75" spans="1:57" hidden="1" outlineLevel="1" x14ac:dyDescent="0.4">
      <c r="C75" s="56" t="s">
        <v>17</v>
      </c>
      <c r="D75" s="57"/>
      <c r="E75" s="136">
        <v>0</v>
      </c>
      <c r="F75" s="112">
        <f t="shared" ref="F75:F82" si="113">E75+F54</f>
        <v>10753667.621969853</v>
      </c>
      <c r="G75" s="54"/>
      <c r="H75" s="136">
        <v>0</v>
      </c>
      <c r="I75" s="112">
        <f t="shared" ref="I75:I82" si="114">H75+I54</f>
        <v>10500774.33</v>
      </c>
      <c r="J75" s="54"/>
      <c r="K75" s="136">
        <v>0</v>
      </c>
      <c r="L75" s="112">
        <f t="shared" ref="L75:L82" si="115">K75+L54</f>
        <v>10563015.060000001</v>
      </c>
      <c r="M75" s="54"/>
      <c r="N75" s="136">
        <v>0</v>
      </c>
      <c r="O75" s="112">
        <f t="shared" ref="O75:O82" si="116">N75+O54</f>
        <v>10728223.447996454</v>
      </c>
      <c r="P75" s="54"/>
      <c r="Q75" s="136">
        <v>0</v>
      </c>
      <c r="R75" s="112">
        <f t="shared" ref="R75:R82" si="117">Q75+R54</f>
        <v>10728223.447996454</v>
      </c>
      <c r="S75" s="54"/>
      <c r="T75" s="136">
        <v>0</v>
      </c>
      <c r="U75" s="112">
        <f t="shared" ref="U75:U82" si="118">T75+U54</f>
        <v>12845602.564414073</v>
      </c>
      <c r="V75" s="54"/>
      <c r="W75" s="136">
        <v>0</v>
      </c>
      <c r="X75" s="112">
        <f t="shared" ref="X75:X82" si="119">W75+X54</f>
        <v>13924495.074321082</v>
      </c>
      <c r="Y75" s="54"/>
      <c r="Z75" s="136">
        <v>0</v>
      </c>
      <c r="AA75" s="112">
        <f t="shared" ref="AA75:AA82" si="120">Z75+AA54</f>
        <v>14340917.971369425</v>
      </c>
      <c r="AB75" s="54"/>
      <c r="AC75" s="136">
        <v>0</v>
      </c>
      <c r="AD75" s="112">
        <f t="shared" ref="AD75:AD82" si="121">AC75+AD54</f>
        <v>15011111.286847861</v>
      </c>
      <c r="AE75" s="54"/>
      <c r="AF75" s="136">
        <v>0</v>
      </c>
      <c r="AG75" s="112">
        <f t="shared" ref="AG75:AG82" si="122">AF75+AG54</f>
        <v>15847833.000959201</v>
      </c>
      <c r="AI75" s="137">
        <f>AJ75/AV75</f>
        <v>4.5822613317616665E-3</v>
      </c>
      <c r="AJ75" s="112">
        <f t="shared" ref="AJ75:AJ83" si="123">AD75-AV75</f>
        <v>68471.082403253764</v>
      </c>
      <c r="AK75" s="54"/>
      <c r="AL75" s="138">
        <f>AM75/AY75</f>
        <v>5.6915597848273426E-3</v>
      </c>
      <c r="AM75" s="112">
        <f t="shared" ref="AM75:AM83" si="124">AG75-AY75</f>
        <v>89688.421969274059</v>
      </c>
      <c r="AN75" s="54"/>
      <c r="AO75" s="139">
        <f t="shared" ref="AO75:AP83" si="125">AC75-BA75</f>
        <v>0</v>
      </c>
      <c r="AP75" s="112">
        <f t="shared" si="125"/>
        <v>-507168.12247136422</v>
      </c>
      <c r="AQ75" s="54"/>
      <c r="AR75" s="136">
        <f t="shared" ref="AR75:AS83" si="126">AF75-BD75</f>
        <v>0</v>
      </c>
      <c r="AS75" s="112">
        <f t="shared" si="126"/>
        <v>-618719.2846365124</v>
      </c>
      <c r="AU75" s="139">
        <v>0</v>
      </c>
      <c r="AV75" s="112">
        <v>14942640.204444608</v>
      </c>
      <c r="AW75" s="54"/>
      <c r="AX75" s="136">
        <v>0</v>
      </c>
      <c r="AY75" s="112">
        <v>15758144.578989927</v>
      </c>
      <c r="BA75" s="139">
        <v>0</v>
      </c>
      <c r="BB75" s="112">
        <v>15518279.409319226</v>
      </c>
      <c r="BC75" s="54"/>
      <c r="BD75" s="136">
        <v>0</v>
      </c>
      <c r="BE75" s="112">
        <v>16466552.285595713</v>
      </c>
    </row>
    <row r="76" spans="1:57" hidden="1" outlineLevel="1" x14ac:dyDescent="0.4">
      <c r="C76" s="56" t="s">
        <v>18</v>
      </c>
      <c r="D76" s="57"/>
      <c r="E76" s="136">
        <v>0</v>
      </c>
      <c r="F76" s="112">
        <f t="shared" si="113"/>
        <v>2575166.1724577588</v>
      </c>
      <c r="G76" s="54"/>
      <c r="H76" s="136">
        <v>0</v>
      </c>
      <c r="I76" s="112">
        <f t="shared" si="114"/>
        <v>2613204.7999999998</v>
      </c>
      <c r="J76" s="54"/>
      <c r="K76" s="136">
        <v>0</v>
      </c>
      <c r="L76" s="112">
        <f t="shared" si="115"/>
        <v>2610463.3800000004</v>
      </c>
      <c r="M76" s="54"/>
      <c r="N76" s="136">
        <v>0</v>
      </c>
      <c r="O76" s="112">
        <f t="shared" si="116"/>
        <v>2641120.1405172981</v>
      </c>
      <c r="P76" s="54"/>
      <c r="Q76" s="136">
        <v>0</v>
      </c>
      <c r="R76" s="112">
        <f t="shared" si="117"/>
        <v>2641120.1405172981</v>
      </c>
      <c r="S76" s="54"/>
      <c r="T76" s="136">
        <v>0</v>
      </c>
      <c r="U76" s="112">
        <f t="shared" si="118"/>
        <v>2706175.1260523773</v>
      </c>
      <c r="V76" s="54"/>
      <c r="W76" s="136">
        <v>0</v>
      </c>
      <c r="X76" s="112">
        <f t="shared" si="119"/>
        <v>2892921.1850290713</v>
      </c>
      <c r="Y76" s="54"/>
      <c r="Z76" s="136">
        <v>0</v>
      </c>
      <c r="AA76" s="112">
        <f t="shared" si="120"/>
        <v>2976190.8135891771</v>
      </c>
      <c r="AB76" s="54"/>
      <c r="AC76" s="136">
        <v>0</v>
      </c>
      <c r="AD76" s="112">
        <f t="shared" si="121"/>
        <v>3102430.7954236181</v>
      </c>
      <c r="AE76" s="54"/>
      <c r="AF76" s="136">
        <v>0</v>
      </c>
      <c r="AG76" s="112">
        <f t="shared" si="122"/>
        <v>3249235.3527013133</v>
      </c>
      <c r="AI76" s="137">
        <f t="shared" ref="AI76:AI83" si="127">AJ76/AV76</f>
        <v>2.8957639646052535E-2</v>
      </c>
      <c r="AJ76" s="112">
        <f t="shared" si="123"/>
        <v>87310.759490154218</v>
      </c>
      <c r="AK76" s="54"/>
      <c r="AL76" s="138">
        <f t="shared" ref="AL76:AL83" si="128">AM76/AY76</f>
        <v>3.2922825715343045E-2</v>
      </c>
      <c r="AM76" s="112">
        <f t="shared" si="124"/>
        <v>103564.37728155777</v>
      </c>
      <c r="AN76" s="54"/>
      <c r="AO76" s="139">
        <f t="shared" si="125"/>
        <v>0</v>
      </c>
      <c r="AP76" s="112">
        <f t="shared" si="125"/>
        <v>-106378.34340342181</v>
      </c>
      <c r="AQ76" s="54"/>
      <c r="AR76" s="136">
        <f t="shared" si="126"/>
        <v>0</v>
      </c>
      <c r="AS76" s="112">
        <f t="shared" si="126"/>
        <v>-128531.9713915051</v>
      </c>
      <c r="AU76" s="139">
        <v>0</v>
      </c>
      <c r="AV76" s="112">
        <v>3015120.0359334638</v>
      </c>
      <c r="AW76" s="54"/>
      <c r="AX76" s="136">
        <v>0</v>
      </c>
      <c r="AY76" s="112">
        <v>3145670.9754197556</v>
      </c>
      <c r="BA76" s="139">
        <v>0</v>
      </c>
      <c r="BB76" s="112">
        <v>3208809.1388270399</v>
      </c>
      <c r="BC76" s="54"/>
      <c r="BD76" s="136">
        <v>0</v>
      </c>
      <c r="BE76" s="112">
        <v>3377767.3240928184</v>
      </c>
    </row>
    <row r="77" spans="1:57" hidden="1" outlineLevel="1" x14ac:dyDescent="0.4">
      <c r="C77" s="56" t="s">
        <v>19</v>
      </c>
      <c r="D77" s="57"/>
      <c r="E77" s="129">
        <f>-F67</f>
        <v>70809.84</v>
      </c>
      <c r="F77" s="112">
        <f t="shared" si="113"/>
        <v>3576603.1989264283</v>
      </c>
      <c r="G77" s="54"/>
      <c r="H77" s="129">
        <f>-I67</f>
        <v>66930.7</v>
      </c>
      <c r="I77" s="112">
        <f t="shared" si="114"/>
        <v>3277865.73</v>
      </c>
      <c r="J77" s="54"/>
      <c r="K77" s="129">
        <f>-L67</f>
        <v>63880.02</v>
      </c>
      <c r="L77" s="112">
        <f t="shared" si="115"/>
        <v>3338685.6300000004</v>
      </c>
      <c r="M77" s="54"/>
      <c r="N77" s="129">
        <f>-O67</f>
        <v>69069.162726451497</v>
      </c>
      <c r="O77" s="112">
        <f t="shared" si="116"/>
        <v>3371004.1031311494</v>
      </c>
      <c r="P77" s="54"/>
      <c r="Q77" s="129">
        <f>-R67</f>
        <v>64904.047003510597</v>
      </c>
      <c r="R77" s="112">
        <f t="shared" si="117"/>
        <v>3366838.9874082082</v>
      </c>
      <c r="S77" s="54"/>
      <c r="T77" s="129">
        <f>-U67</f>
        <v>66477.515050139424</v>
      </c>
      <c r="U77" s="112">
        <f t="shared" si="118"/>
        <v>3861171.4122492662</v>
      </c>
      <c r="V77" s="54"/>
      <c r="W77" s="129">
        <f>-X67</f>
        <v>67136.429119048174</v>
      </c>
      <c r="X77" s="112">
        <f t="shared" si="119"/>
        <v>4171760.9010638632</v>
      </c>
      <c r="Y77" s="54"/>
      <c r="Z77" s="129">
        <f>-AA67</f>
        <v>67537.961086833093</v>
      </c>
      <c r="AA77" s="112">
        <f t="shared" si="120"/>
        <v>4288991.582969184</v>
      </c>
      <c r="AB77" s="54"/>
      <c r="AC77" s="129">
        <f>-AD67</f>
        <v>68006.871408894003</v>
      </c>
      <c r="AD77" s="112">
        <f t="shared" si="121"/>
        <v>4468512.425540329</v>
      </c>
      <c r="AE77" s="54"/>
      <c r="AF77" s="129">
        <f>-AG67</f>
        <v>68559.605751527357</v>
      </c>
      <c r="AG77" s="112">
        <f t="shared" si="122"/>
        <v>4686334.9934159778</v>
      </c>
      <c r="AI77" s="137">
        <f t="shared" si="127"/>
        <v>4.0047754326412117E-2</v>
      </c>
      <c r="AJ77" s="112">
        <f t="shared" si="123"/>
        <v>172063.14525284339</v>
      </c>
      <c r="AK77" s="54"/>
      <c r="AL77" s="138">
        <f t="shared" si="128"/>
        <v>4.5716701120128482E-2</v>
      </c>
      <c r="AM77" s="112">
        <f t="shared" si="124"/>
        <v>204877.45487215463</v>
      </c>
      <c r="AN77" s="54"/>
      <c r="AO77" s="130">
        <f t="shared" si="125"/>
        <v>-792.38488370348932</v>
      </c>
      <c r="AP77" s="112">
        <f t="shared" si="125"/>
        <v>-154493.29980673082</v>
      </c>
      <c r="AQ77" s="54"/>
      <c r="AR77" s="129">
        <f t="shared" si="126"/>
        <v>-1599.3258064846741</v>
      </c>
      <c r="AS77" s="112">
        <f t="shared" si="126"/>
        <v>-184978.27125114202</v>
      </c>
      <c r="AU77" s="130">
        <v>65081.971805171022</v>
      </c>
      <c r="AV77" s="112">
        <v>4296449.2802874856</v>
      </c>
      <c r="AW77" s="54"/>
      <c r="AX77" s="129">
        <v>65163.825636568123</v>
      </c>
      <c r="AY77" s="112">
        <v>4481457.5385438232</v>
      </c>
      <c r="BA77" s="130">
        <v>68799.256292597493</v>
      </c>
      <c r="BB77" s="112">
        <v>4623005.7253470598</v>
      </c>
      <c r="BC77" s="54"/>
      <c r="BD77" s="129">
        <v>70158.931558012031</v>
      </c>
      <c r="BE77" s="112">
        <v>4871313.2646671198</v>
      </c>
    </row>
    <row r="78" spans="1:57" hidden="1" outlineLevel="1" x14ac:dyDescent="0.4">
      <c r="C78" s="56" t="s">
        <v>20</v>
      </c>
      <c r="D78" s="57"/>
      <c r="E78" s="129">
        <f t="shared" ref="E78:E79" si="129">-F68</f>
        <v>99008.640000000014</v>
      </c>
      <c r="F78" s="112">
        <f t="shared" si="113"/>
        <v>564951.38442779449</v>
      </c>
      <c r="G78" s="54"/>
      <c r="H78" s="129">
        <f t="shared" ref="H78:H79" si="130">-I68</f>
        <v>102468.29</v>
      </c>
      <c r="I78" s="112">
        <f t="shared" si="114"/>
        <v>645260.57000000007</v>
      </c>
      <c r="J78" s="54"/>
      <c r="K78" s="129">
        <f t="shared" ref="K78:K79" si="131">-L68</f>
        <v>105362.73</v>
      </c>
      <c r="L78" s="112">
        <f t="shared" si="115"/>
        <v>675564.7</v>
      </c>
      <c r="M78" s="54"/>
      <c r="N78" s="129">
        <f t="shared" ref="N78:N79" si="132">-O68</f>
        <v>89403.927733282864</v>
      </c>
      <c r="O78" s="112">
        <f t="shared" si="116"/>
        <v>625233.2246122465</v>
      </c>
      <c r="P78" s="54"/>
      <c r="Q78" s="129">
        <f t="shared" ref="Q78:Q79" si="133">-R68</f>
        <v>104839.92974831878</v>
      </c>
      <c r="R78" s="112">
        <f t="shared" si="117"/>
        <v>640669.22662728233</v>
      </c>
      <c r="S78" s="54"/>
      <c r="T78" s="129">
        <f t="shared" ref="T78:T79" si="134">-U68</f>
        <v>109679.6171671044</v>
      </c>
      <c r="U78" s="112">
        <f t="shared" si="118"/>
        <v>589957.35948238824</v>
      </c>
      <c r="V78" s="54"/>
      <c r="W78" s="129">
        <f t="shared" ref="W78:W79" si="135">-X68</f>
        <v>109307.05246829765</v>
      </c>
      <c r="X78" s="112">
        <f t="shared" si="119"/>
        <v>622303.33260778675</v>
      </c>
      <c r="Y78" s="54"/>
      <c r="Z78" s="129">
        <f t="shared" ref="Z78:Z79" si="136">-AA68</f>
        <v>108529.9774326934</v>
      </c>
      <c r="AA78" s="112">
        <f t="shared" si="120"/>
        <v>630036.063082846</v>
      </c>
      <c r="AB78" s="54"/>
      <c r="AC78" s="129">
        <f t="shared" ref="AC78:AC79" si="137">-AD68</f>
        <v>107457.87363462322</v>
      </c>
      <c r="AD78" s="112">
        <f t="shared" si="121"/>
        <v>643151.23915923084</v>
      </c>
      <c r="AE78" s="54"/>
      <c r="AF78" s="129">
        <f t="shared" ref="AF78:AF79" si="138">-AG68</f>
        <v>106433.13049549499</v>
      </c>
      <c r="AG78" s="112">
        <f t="shared" si="122"/>
        <v>659925.39766979823</v>
      </c>
      <c r="AI78" s="137">
        <f t="shared" si="127"/>
        <v>6.8268566572574158E-2</v>
      </c>
      <c r="AJ78" s="112">
        <f t="shared" si="123"/>
        <v>41101.100004885928</v>
      </c>
      <c r="AK78" s="54"/>
      <c r="AL78" s="138">
        <f t="shared" si="128"/>
        <v>2.9780415251208125E-2</v>
      </c>
      <c r="AM78" s="112">
        <f t="shared" si="124"/>
        <v>19084.507809979143</v>
      </c>
      <c r="AN78" s="54"/>
      <c r="AO78" s="130">
        <f t="shared" si="125"/>
        <v>-9242.4002593524492</v>
      </c>
      <c r="AP78" s="112">
        <f t="shared" si="125"/>
        <v>-68263.255917363102</v>
      </c>
      <c r="AQ78" s="54"/>
      <c r="AR78" s="129">
        <f t="shared" si="126"/>
        <v>-9263.4607510991045</v>
      </c>
      <c r="AS78" s="112">
        <f t="shared" si="126"/>
        <v>-66455.894053888274</v>
      </c>
      <c r="AU78" s="130">
        <v>94171.429787103072</v>
      </c>
      <c r="AV78" s="112">
        <v>602050.13915434491</v>
      </c>
      <c r="AW78" s="54"/>
      <c r="AX78" s="129">
        <v>94931.611222137988</v>
      </c>
      <c r="AY78" s="112">
        <v>640840.88985981909</v>
      </c>
      <c r="BA78" s="130">
        <v>116700.27389397567</v>
      </c>
      <c r="BB78" s="112">
        <v>711414.49507659394</v>
      </c>
      <c r="BC78" s="54"/>
      <c r="BD78" s="129">
        <v>115696.59124659409</v>
      </c>
      <c r="BE78" s="112">
        <v>726381.2917236865</v>
      </c>
    </row>
    <row r="79" spans="1:57" hidden="1" outlineLevel="1" x14ac:dyDescent="0.4">
      <c r="C79" s="56" t="s">
        <v>21</v>
      </c>
      <c r="D79" s="57"/>
      <c r="E79" s="129">
        <f t="shared" si="129"/>
        <v>40322.160000000003</v>
      </c>
      <c r="F79" s="112">
        <f t="shared" si="113"/>
        <v>237869.42524426189</v>
      </c>
      <c r="G79" s="54"/>
      <c r="H79" s="129">
        <f t="shared" si="130"/>
        <v>53732.62</v>
      </c>
      <c r="I79" s="112">
        <f t="shared" si="114"/>
        <v>280426.73</v>
      </c>
      <c r="J79" s="54"/>
      <c r="K79" s="129">
        <f t="shared" si="131"/>
        <v>55652.15</v>
      </c>
      <c r="L79" s="112">
        <f t="shared" si="115"/>
        <v>288282.27</v>
      </c>
      <c r="M79" s="54"/>
      <c r="N79" s="129">
        <f t="shared" si="132"/>
        <v>59479.581244487825</v>
      </c>
      <c r="O79" s="112">
        <f t="shared" si="116"/>
        <v>296808.06063101051</v>
      </c>
      <c r="P79" s="54"/>
      <c r="Q79" s="129">
        <f t="shared" si="133"/>
        <v>55922.151698058282</v>
      </c>
      <c r="R79" s="112">
        <f t="shared" si="117"/>
        <v>293250.63108458096</v>
      </c>
      <c r="S79" s="54"/>
      <c r="T79" s="129">
        <f t="shared" si="134"/>
        <v>57870.53202541967</v>
      </c>
      <c r="U79" s="112">
        <f t="shared" si="118"/>
        <v>284006.07135640224</v>
      </c>
      <c r="V79" s="54"/>
      <c r="W79" s="129">
        <f t="shared" si="135"/>
        <v>57899.060885069113</v>
      </c>
      <c r="X79" s="112">
        <f t="shared" si="119"/>
        <v>299591.41632320324</v>
      </c>
      <c r="Y79" s="54"/>
      <c r="Z79" s="129">
        <f t="shared" si="136"/>
        <v>58023.771397193537</v>
      </c>
      <c r="AA79" s="112">
        <f t="shared" si="120"/>
        <v>305255.42205716262</v>
      </c>
      <c r="AB79" s="54"/>
      <c r="AC79" s="129">
        <f t="shared" si="137"/>
        <v>57978.308439572858</v>
      </c>
      <c r="AD79" s="112">
        <f t="shared" si="121"/>
        <v>313564.69069864682</v>
      </c>
      <c r="AE79" s="54"/>
      <c r="AF79" s="129">
        <f t="shared" si="138"/>
        <v>57724.708737521163</v>
      </c>
      <c r="AG79" s="112">
        <f t="shared" si="122"/>
        <v>322867.34048579651</v>
      </c>
      <c r="AI79" s="137">
        <f t="shared" si="127"/>
        <v>4.2117884675569282E-2</v>
      </c>
      <c r="AJ79" s="112">
        <f t="shared" si="123"/>
        <v>12672.924700152944</v>
      </c>
      <c r="AK79" s="54"/>
      <c r="AL79" s="138">
        <f t="shared" si="128"/>
        <v>5.4100980248966736E-2</v>
      </c>
      <c r="AM79" s="112">
        <f t="shared" si="124"/>
        <v>16570.935743303155</v>
      </c>
      <c r="AN79" s="54"/>
      <c r="AO79" s="130">
        <f t="shared" si="125"/>
        <v>0</v>
      </c>
      <c r="AP79" s="112">
        <f t="shared" si="125"/>
        <v>-5888.3523475844995</v>
      </c>
      <c r="AQ79" s="54"/>
      <c r="AR79" s="129">
        <f t="shared" si="126"/>
        <v>0</v>
      </c>
      <c r="AS79" s="112">
        <f t="shared" si="126"/>
        <v>-4261.96891154896</v>
      </c>
      <c r="AU79" s="130">
        <v>54293.364719207166</v>
      </c>
      <c r="AV79" s="112">
        <v>300891.76599849388</v>
      </c>
      <c r="AW79" s="54"/>
      <c r="AX79" s="129">
        <v>53022.395027172832</v>
      </c>
      <c r="AY79" s="112">
        <v>306296.40474249335</v>
      </c>
      <c r="BA79" s="130">
        <v>57978.308439572858</v>
      </c>
      <c r="BB79" s="112">
        <v>319453.04304623132</v>
      </c>
      <c r="BC79" s="54"/>
      <c r="BD79" s="129">
        <v>57724.708737521163</v>
      </c>
      <c r="BE79" s="112">
        <v>327129.30939734547</v>
      </c>
    </row>
    <row r="80" spans="1:57" hidden="1" outlineLevel="1" x14ac:dyDescent="0.4">
      <c r="C80" s="56" t="s">
        <v>22</v>
      </c>
      <c r="D80" s="57"/>
      <c r="E80" s="129">
        <v>0</v>
      </c>
      <c r="F80" s="112">
        <f t="shared" si="113"/>
        <v>696348.83311384264</v>
      </c>
      <c r="G80" s="54"/>
      <c r="H80" s="129">
        <v>0</v>
      </c>
      <c r="I80" s="112">
        <f t="shared" si="114"/>
        <v>670252.44999999995</v>
      </c>
      <c r="J80" s="54"/>
      <c r="K80" s="129">
        <v>0</v>
      </c>
      <c r="L80" s="112">
        <f t="shared" si="115"/>
        <v>626148.30000000005</v>
      </c>
      <c r="M80" s="54"/>
      <c r="N80" s="129">
        <v>0</v>
      </c>
      <c r="O80" s="112">
        <f t="shared" si="116"/>
        <v>620071.90720000002</v>
      </c>
      <c r="P80" s="54"/>
      <c r="Q80" s="129">
        <v>0</v>
      </c>
      <c r="R80" s="112">
        <f t="shared" si="117"/>
        <v>620071.90720000002</v>
      </c>
      <c r="S80" s="54"/>
      <c r="T80" s="129">
        <v>0</v>
      </c>
      <c r="U80" s="112">
        <f t="shared" si="118"/>
        <v>861202.34649725759</v>
      </c>
      <c r="V80" s="54"/>
      <c r="W80" s="129">
        <v>0</v>
      </c>
      <c r="X80" s="112">
        <f t="shared" si="119"/>
        <v>697028.28222075454</v>
      </c>
      <c r="Y80" s="54"/>
      <c r="Z80" s="129">
        <v>0</v>
      </c>
      <c r="AA80" s="112">
        <f t="shared" si="120"/>
        <v>705995.8796053679</v>
      </c>
      <c r="AB80" s="54"/>
      <c r="AC80" s="129">
        <v>0</v>
      </c>
      <c r="AD80" s="112">
        <f t="shared" si="121"/>
        <v>743870.25516127003</v>
      </c>
      <c r="AE80" s="54"/>
      <c r="AF80" s="129">
        <v>0</v>
      </c>
      <c r="AG80" s="112">
        <f t="shared" si="122"/>
        <v>789075.49140585028</v>
      </c>
      <c r="AI80" s="137">
        <f t="shared" si="127"/>
        <v>1.6088423117423221E-2</v>
      </c>
      <c r="AJ80" s="112">
        <f t="shared" si="123"/>
        <v>11778.206637550727</v>
      </c>
      <c r="AK80" s="54"/>
      <c r="AL80" s="138">
        <f t="shared" si="128"/>
        <v>3.3296226392575327E-3</v>
      </c>
      <c r="AM80" s="112">
        <f t="shared" si="124"/>
        <v>2618.6046549258754</v>
      </c>
      <c r="AN80" s="54"/>
      <c r="AO80" s="130">
        <f t="shared" si="125"/>
        <v>0</v>
      </c>
      <c r="AP80" s="112">
        <f t="shared" si="125"/>
        <v>-23337.395298835123</v>
      </c>
      <c r="AQ80" s="54"/>
      <c r="AR80" s="129">
        <f t="shared" si="126"/>
        <v>0</v>
      </c>
      <c r="AS80" s="112">
        <f t="shared" si="126"/>
        <v>-19577.522128438344</v>
      </c>
      <c r="AU80" s="130">
        <v>0</v>
      </c>
      <c r="AV80" s="112">
        <v>732092.04852371931</v>
      </c>
      <c r="AW80" s="54"/>
      <c r="AX80" s="129">
        <v>0</v>
      </c>
      <c r="AY80" s="112">
        <v>786456.8867509244</v>
      </c>
      <c r="BA80" s="130">
        <v>0</v>
      </c>
      <c r="BB80" s="112">
        <v>767207.65046010516</v>
      </c>
      <c r="BC80" s="54"/>
      <c r="BD80" s="129">
        <v>0</v>
      </c>
      <c r="BE80" s="112">
        <v>808653.01353428862</v>
      </c>
    </row>
    <row r="81" spans="2:57" hidden="1" outlineLevel="1" x14ac:dyDescent="0.4">
      <c r="C81" s="56" t="s">
        <v>23</v>
      </c>
      <c r="D81" s="57"/>
      <c r="E81" s="129">
        <v>0</v>
      </c>
      <c r="F81" s="112">
        <f t="shared" si="113"/>
        <v>54793.161726788647</v>
      </c>
      <c r="G81" s="54"/>
      <c r="H81" s="129">
        <v>0</v>
      </c>
      <c r="I81" s="112">
        <f t="shared" si="114"/>
        <v>47425.78</v>
      </c>
      <c r="J81" s="54"/>
      <c r="K81" s="129">
        <v>0</v>
      </c>
      <c r="L81" s="112">
        <f t="shared" si="115"/>
        <v>47816.22</v>
      </c>
      <c r="M81" s="54"/>
      <c r="N81" s="129">
        <v>0</v>
      </c>
      <c r="O81" s="112">
        <f t="shared" si="116"/>
        <v>49096.137727056936</v>
      </c>
      <c r="P81" s="54"/>
      <c r="Q81" s="129">
        <v>0</v>
      </c>
      <c r="R81" s="112">
        <f t="shared" si="117"/>
        <v>49096.137727056936</v>
      </c>
      <c r="S81" s="54"/>
      <c r="T81" s="129">
        <v>0</v>
      </c>
      <c r="U81" s="112">
        <f t="shared" si="118"/>
        <v>59028.1868061688</v>
      </c>
      <c r="V81" s="54"/>
      <c r="W81" s="129">
        <v>0</v>
      </c>
      <c r="X81" s="112">
        <f t="shared" si="119"/>
        <v>62888.527968763847</v>
      </c>
      <c r="Y81" s="54"/>
      <c r="Z81" s="129">
        <v>0</v>
      </c>
      <c r="AA81" s="112">
        <f t="shared" si="120"/>
        <v>64058.240278915226</v>
      </c>
      <c r="AB81" s="54"/>
      <c r="AC81" s="129">
        <v>0</v>
      </c>
      <c r="AD81" s="112">
        <f t="shared" si="121"/>
        <v>65892.867468246011</v>
      </c>
      <c r="AE81" s="54"/>
      <c r="AF81" s="129">
        <v>0</v>
      </c>
      <c r="AG81" s="112">
        <f t="shared" si="122"/>
        <v>67860.436326313909</v>
      </c>
      <c r="AI81" s="137">
        <f t="shared" si="127"/>
        <v>5.3471826840826617E-2</v>
      </c>
      <c r="AJ81" s="112">
        <f t="shared" si="123"/>
        <v>3344.5716435281138</v>
      </c>
      <c r="AK81" s="54"/>
      <c r="AL81" s="138">
        <f t="shared" si="128"/>
        <v>2.7003178120242298E-2</v>
      </c>
      <c r="AM81" s="112">
        <f t="shared" si="124"/>
        <v>1784.2665811324987</v>
      </c>
      <c r="AN81" s="54"/>
      <c r="AO81" s="130">
        <f t="shared" si="125"/>
        <v>0</v>
      </c>
      <c r="AP81" s="112">
        <f t="shared" si="125"/>
        <v>-2416.5719981239527</v>
      </c>
      <c r="AQ81" s="54"/>
      <c r="AR81" s="129">
        <f t="shared" si="126"/>
        <v>0</v>
      </c>
      <c r="AS81" s="112">
        <f t="shared" si="126"/>
        <v>-2042.91919016061</v>
      </c>
      <c r="AU81" s="130">
        <v>0</v>
      </c>
      <c r="AV81" s="112">
        <v>62548.295824717898</v>
      </c>
      <c r="AW81" s="54"/>
      <c r="AX81" s="129">
        <v>0</v>
      </c>
      <c r="AY81" s="112">
        <v>66076.169745181411</v>
      </c>
      <c r="BA81" s="130">
        <v>0</v>
      </c>
      <c r="BB81" s="112">
        <v>68309.439466369964</v>
      </c>
      <c r="BC81" s="54"/>
      <c r="BD81" s="129">
        <v>0</v>
      </c>
      <c r="BE81" s="112">
        <v>69903.355516474519</v>
      </c>
    </row>
    <row r="82" spans="2:57" hidden="1" outlineLevel="1" x14ac:dyDescent="0.4">
      <c r="C82" s="56" t="s">
        <v>24</v>
      </c>
      <c r="D82" s="57"/>
      <c r="E82" s="129">
        <v>0</v>
      </c>
      <c r="F82" s="112">
        <f t="shared" si="113"/>
        <v>1826.1271783128507</v>
      </c>
      <c r="G82" s="54"/>
      <c r="H82" s="129">
        <v>0</v>
      </c>
      <c r="I82" s="112">
        <f t="shared" si="114"/>
        <v>0</v>
      </c>
      <c r="J82" s="54"/>
      <c r="K82" s="129">
        <v>0</v>
      </c>
      <c r="L82" s="112">
        <f t="shared" si="115"/>
        <v>0</v>
      </c>
      <c r="M82" s="54"/>
      <c r="N82" s="129">
        <v>0</v>
      </c>
      <c r="O82" s="112">
        <f t="shared" si="116"/>
        <v>0</v>
      </c>
      <c r="P82" s="54"/>
      <c r="Q82" s="129">
        <v>0</v>
      </c>
      <c r="R82" s="112">
        <f t="shared" si="117"/>
        <v>0</v>
      </c>
      <c r="S82" s="54"/>
      <c r="T82" s="129">
        <v>0</v>
      </c>
      <c r="U82" s="112">
        <f t="shared" si="118"/>
        <v>2070.634574881858</v>
      </c>
      <c r="V82" s="54"/>
      <c r="W82" s="129">
        <v>0</v>
      </c>
      <c r="X82" s="112">
        <f t="shared" si="119"/>
        <v>2138.9452128710168</v>
      </c>
      <c r="Y82" s="54"/>
      <c r="Z82" s="129">
        <v>0</v>
      </c>
      <c r="AA82" s="112">
        <f t="shared" si="120"/>
        <v>2110.4052721432208</v>
      </c>
      <c r="AB82" s="54"/>
      <c r="AC82" s="129">
        <v>0</v>
      </c>
      <c r="AD82" s="112">
        <f t="shared" si="121"/>
        <v>2104.1548821644292</v>
      </c>
      <c r="AE82" s="54"/>
      <c r="AF82" s="129">
        <v>0</v>
      </c>
      <c r="AG82" s="112">
        <f t="shared" si="122"/>
        <v>2107.085747602453</v>
      </c>
      <c r="AI82" s="137">
        <f t="shared" si="127"/>
        <v>-7.9301652333638104E-2</v>
      </c>
      <c r="AJ82" s="112">
        <f t="shared" si="123"/>
        <v>-181.23521058169399</v>
      </c>
      <c r="AK82" s="54"/>
      <c r="AL82" s="138">
        <f t="shared" si="128"/>
        <v>-8.6161501383955952E-2</v>
      </c>
      <c r="AM82" s="112">
        <f t="shared" si="124"/>
        <v>-198.66712973146696</v>
      </c>
      <c r="AN82" s="54"/>
      <c r="AO82" s="130">
        <f t="shared" si="125"/>
        <v>0</v>
      </c>
      <c r="AP82" s="112">
        <f t="shared" si="125"/>
        <v>-48.476782020080918</v>
      </c>
      <c r="AQ82" s="54"/>
      <c r="AR82" s="129">
        <f t="shared" si="126"/>
        <v>0</v>
      </c>
      <c r="AS82" s="112">
        <f t="shared" si="126"/>
        <v>-34.411354661635414</v>
      </c>
      <c r="AU82" s="130">
        <v>0</v>
      </c>
      <c r="AV82" s="112">
        <v>2285.3900927461232</v>
      </c>
      <c r="AW82" s="54"/>
      <c r="AX82" s="129">
        <v>0</v>
      </c>
      <c r="AY82" s="112">
        <v>2305.75287733392</v>
      </c>
      <c r="BA82" s="130">
        <v>0</v>
      </c>
      <c r="BB82" s="112">
        <v>2152.6316641845101</v>
      </c>
      <c r="BC82" s="54"/>
      <c r="BD82" s="129">
        <v>0</v>
      </c>
      <c r="BE82" s="112">
        <v>2141.4971022640884</v>
      </c>
    </row>
    <row r="83" spans="2:57" hidden="1" outlineLevel="1" x14ac:dyDescent="0.4">
      <c r="C83" s="64" t="s">
        <v>25</v>
      </c>
      <c r="D83" s="65"/>
      <c r="E83" s="131">
        <f>SUM(E75:E82)</f>
        <v>210140.64</v>
      </c>
      <c r="F83" s="66">
        <f>SUM(F75:F82)</f>
        <v>18461225.925045032</v>
      </c>
      <c r="G83" s="132"/>
      <c r="H83" s="131">
        <f>SUM(H75:H82)</f>
        <v>223131.61</v>
      </c>
      <c r="I83" s="66">
        <f>SUM(I75:I82)</f>
        <v>18035210.390000001</v>
      </c>
      <c r="J83" s="132"/>
      <c r="K83" s="131">
        <f>SUM(K75:K82)</f>
        <v>224894.9</v>
      </c>
      <c r="L83" s="66">
        <f>SUM(L75:L82)</f>
        <v>18149975.560000002</v>
      </c>
      <c r="M83" s="132"/>
      <c r="N83" s="131">
        <f>SUM(N75:N82)</f>
        <v>217952.67170422222</v>
      </c>
      <c r="O83" s="66">
        <f>SUM(O75:O82)</f>
        <v>18331557.021815214</v>
      </c>
      <c r="P83" s="132"/>
      <c r="Q83" s="131">
        <f>SUM(Q75:Q82)</f>
        <v>225666.12844988768</v>
      </c>
      <c r="R83" s="66">
        <f>SUM(R75:R82)</f>
        <v>18339270.47856088</v>
      </c>
      <c r="S83" s="132"/>
      <c r="T83" s="131">
        <f>SUM(T75:T82)</f>
        <v>234027.66424266351</v>
      </c>
      <c r="U83" s="66">
        <f>SUM(U75:U82)</f>
        <v>21209213.701432813</v>
      </c>
      <c r="V83" s="132"/>
      <c r="W83" s="131">
        <f>SUM(W75:W82)</f>
        <v>234342.54247241493</v>
      </c>
      <c r="X83" s="66">
        <f>SUM(X75:X82)</f>
        <v>22673127.664747398</v>
      </c>
      <c r="Y83" s="132"/>
      <c r="Z83" s="131">
        <f>SUM(Z75:Z82)</f>
        <v>234091.70991672005</v>
      </c>
      <c r="AA83" s="66">
        <f>SUM(AA75:AA82)</f>
        <v>23313556.378224224</v>
      </c>
      <c r="AB83" s="132"/>
      <c r="AC83" s="131">
        <f>SUM(AC75:AC82)</f>
        <v>233443.05348309007</v>
      </c>
      <c r="AD83" s="66">
        <f>SUM(AD75:AD82)</f>
        <v>24350637.715181362</v>
      </c>
      <c r="AE83" s="132"/>
      <c r="AF83" s="131">
        <f>SUM(AF75:AF82)</f>
        <v>232717.44498454352</v>
      </c>
      <c r="AG83" s="66">
        <f>SUM(AG75:AG82)</f>
        <v>25625239.098711856</v>
      </c>
      <c r="AI83" s="140">
        <f t="shared" si="127"/>
        <v>1.6555033711742714E-2</v>
      </c>
      <c r="AJ83" s="66">
        <f t="shared" si="123"/>
        <v>396560.55492178351</v>
      </c>
      <c r="AK83" s="132"/>
      <c r="AL83" s="141">
        <f t="shared" si="128"/>
        <v>1.738935039543725E-2</v>
      </c>
      <c r="AM83" s="66">
        <f t="shared" si="124"/>
        <v>437989.90178259835</v>
      </c>
      <c r="AN83" s="132"/>
      <c r="AO83" s="133">
        <f t="shared" si="125"/>
        <v>-10034.785143055953</v>
      </c>
      <c r="AP83" s="66">
        <f t="shared" si="125"/>
        <v>-867993.81802544743</v>
      </c>
      <c r="AQ83" s="132"/>
      <c r="AR83" s="131">
        <f t="shared" si="126"/>
        <v>-10862.786557583779</v>
      </c>
      <c r="AS83" s="66">
        <f t="shared" si="126"/>
        <v>-1024602.2429178581</v>
      </c>
      <c r="AU83" s="133">
        <v>213546.76631148125</v>
      </c>
      <c r="AV83" s="66">
        <v>23954077.160259578</v>
      </c>
      <c r="AW83" s="132"/>
      <c r="AX83" s="131">
        <v>213117.83188587896</v>
      </c>
      <c r="AY83" s="66">
        <v>25187249.196929257</v>
      </c>
      <c r="BA83" s="133">
        <v>243477.83862614603</v>
      </c>
      <c r="BB83" s="66">
        <v>25218631.533206809</v>
      </c>
      <c r="BC83" s="132"/>
      <c r="BD83" s="131">
        <v>243580.23154212729</v>
      </c>
      <c r="BE83" s="66">
        <v>26649841.341629714</v>
      </c>
    </row>
    <row r="84" spans="2:57" hidden="1" outlineLevel="1" x14ac:dyDescent="0.4">
      <c r="C84" s="39"/>
      <c r="D84" s="39"/>
      <c r="E84" s="52"/>
      <c r="F84" s="53"/>
      <c r="G84" s="54"/>
      <c r="H84" s="20"/>
      <c r="I84" s="53"/>
      <c r="J84" s="54"/>
      <c r="K84" s="20"/>
      <c r="L84" s="53"/>
      <c r="M84" s="54"/>
      <c r="N84" s="20"/>
      <c r="O84" s="70"/>
      <c r="P84" s="54"/>
      <c r="Q84" s="20"/>
      <c r="R84" s="70"/>
      <c r="S84" s="54"/>
      <c r="T84" s="20"/>
      <c r="U84" s="53"/>
      <c r="V84" s="54"/>
      <c r="W84" s="20"/>
      <c r="X84" s="53"/>
      <c r="Y84" s="54"/>
      <c r="Z84" s="20"/>
      <c r="AA84" s="53"/>
      <c r="AB84" s="54"/>
      <c r="AC84" s="20"/>
      <c r="AD84" s="53"/>
      <c r="AE84" s="54"/>
      <c r="AF84" s="20"/>
      <c r="AG84" s="53"/>
      <c r="AI84" s="69"/>
      <c r="AJ84" s="53"/>
      <c r="AK84" s="54"/>
      <c r="AL84" s="20"/>
      <c r="AM84" s="53"/>
      <c r="AN84" s="54"/>
      <c r="AO84" s="69"/>
      <c r="AP84" s="53"/>
      <c r="AQ84" s="54"/>
      <c r="AR84" s="20"/>
      <c r="AS84" s="53"/>
      <c r="AU84" s="69"/>
      <c r="AV84" s="53"/>
      <c r="AW84" s="54"/>
      <c r="AX84" s="20"/>
      <c r="AY84" s="53"/>
      <c r="BA84" s="69"/>
      <c r="BB84" s="53"/>
      <c r="BC84" s="54"/>
      <c r="BD84" s="20"/>
      <c r="BE84" s="53"/>
    </row>
    <row r="85" spans="2:57" ht="5.0999999999999996" hidden="1" customHeight="1" outlineLevel="1" x14ac:dyDescent="0.4">
      <c r="F85" s="104"/>
      <c r="I85" s="104"/>
      <c r="L85" s="104"/>
      <c r="O85" s="104"/>
      <c r="R85" s="104"/>
      <c r="U85" s="104"/>
      <c r="X85" s="104"/>
      <c r="AA85" s="104"/>
      <c r="AD85" s="104"/>
      <c r="AG85" s="104"/>
      <c r="AI85" s="22"/>
      <c r="AJ85" s="104"/>
      <c r="AM85" s="104"/>
      <c r="AO85" s="22"/>
      <c r="AP85" s="104"/>
      <c r="AS85" s="104"/>
      <c r="AU85" s="22"/>
      <c r="AV85" s="104"/>
      <c r="AY85" s="104"/>
      <c r="BA85" s="22"/>
      <c r="BB85" s="104"/>
      <c r="BE85" s="104"/>
    </row>
    <row r="86" spans="2:57" hidden="1" outlineLevel="1" x14ac:dyDescent="0.4">
      <c r="B86" s="103" t="s">
        <v>45</v>
      </c>
      <c r="F86" s="104"/>
      <c r="I86" s="104"/>
      <c r="L86" s="104"/>
      <c r="O86" s="104"/>
      <c r="R86" s="104"/>
      <c r="T86" s="106" t="s">
        <v>38</v>
      </c>
      <c r="U86" s="107"/>
      <c r="V86" s="108"/>
      <c r="W86" s="109"/>
      <c r="X86" s="107"/>
      <c r="Y86" s="108"/>
      <c r="Z86" s="109"/>
      <c r="AA86" s="107"/>
      <c r="AB86" s="108"/>
      <c r="AC86" s="109"/>
      <c r="AD86" s="107"/>
      <c r="AE86" s="108"/>
      <c r="AF86" s="109"/>
      <c r="AG86" s="107"/>
      <c r="AI86" s="110"/>
      <c r="AJ86" s="107"/>
      <c r="AK86" s="108"/>
      <c r="AL86" s="109"/>
      <c r="AM86" s="107"/>
      <c r="AN86" s="108"/>
      <c r="AO86" s="110"/>
      <c r="AP86" s="107"/>
      <c r="AQ86" s="108"/>
      <c r="AR86" s="109"/>
      <c r="AS86" s="107"/>
      <c r="AU86" s="110"/>
      <c r="AV86" s="107"/>
      <c r="AW86" s="108"/>
      <c r="AX86" s="109"/>
      <c r="AY86" s="107"/>
      <c r="BA86" s="110"/>
      <c r="BB86" s="107"/>
      <c r="BC86" s="108"/>
      <c r="BD86" s="109"/>
      <c r="BE86" s="107"/>
    </row>
    <row r="87" spans="2:57" hidden="1" outlineLevel="1" x14ac:dyDescent="0.4">
      <c r="C87" s="56" t="s">
        <v>17</v>
      </c>
      <c r="D87" s="57"/>
      <c r="E87" s="111">
        <v>0.45936610590249571</v>
      </c>
      <c r="F87" s="112">
        <f t="shared" ref="F87:F94" si="139">F54*E87</f>
        <v>4939870.4196740426</v>
      </c>
      <c r="G87" s="54"/>
      <c r="H87" s="142" t="s">
        <v>17</v>
      </c>
      <c r="I87" s="112"/>
      <c r="J87" s="54"/>
      <c r="K87" s="142"/>
      <c r="L87" s="112"/>
      <c r="M87" s="54"/>
      <c r="N87" s="142"/>
      <c r="O87" s="112"/>
      <c r="P87" s="54"/>
      <c r="R87" s="104"/>
      <c r="S87" s="54"/>
      <c r="T87" s="111">
        <v>0.5</v>
      </c>
      <c r="U87" s="112">
        <v>6423143.2535128137</v>
      </c>
      <c r="V87" s="54"/>
      <c r="W87" s="111">
        <v>0.5</v>
      </c>
      <c r="X87" s="112">
        <f t="shared" ref="X87:X94" si="140">X54*W87</f>
        <v>6962247.5371605409</v>
      </c>
      <c r="Y87" s="54"/>
      <c r="Z87" s="111">
        <v>0.625</v>
      </c>
      <c r="AA87" s="112">
        <f t="shared" ref="AA87:AA94" si="141">AA54*Z87</f>
        <v>8963073.7321058903</v>
      </c>
      <c r="AB87" s="54"/>
      <c r="AC87" s="111">
        <v>0.75</v>
      </c>
      <c r="AD87" s="112">
        <f t="shared" ref="AD87:AD94" si="142">AD54*AC87</f>
        <v>11258333.465135897</v>
      </c>
      <c r="AE87" s="54"/>
      <c r="AF87" s="111">
        <v>0.875</v>
      </c>
      <c r="AG87" s="112">
        <f t="shared" ref="AG87:AG94" si="143">AG54*AF87</f>
        <v>13866853.8758393</v>
      </c>
      <c r="AI87" s="113">
        <f t="shared" ref="AI87:AJ94" si="144">AC87-AU87</f>
        <v>0</v>
      </c>
      <c r="AJ87" s="112">
        <f t="shared" si="144"/>
        <v>51353.311802441254</v>
      </c>
      <c r="AK87" s="54"/>
      <c r="AL87" s="111">
        <f t="shared" ref="AL87:AM94" si="145">AF87-AX87</f>
        <v>0</v>
      </c>
      <c r="AM87" s="112">
        <f t="shared" si="145"/>
        <v>78477.369223114103</v>
      </c>
      <c r="AN87" s="54"/>
      <c r="AO87" s="113">
        <f t="shared" ref="AO87:AP94" si="146">AC87-BA87</f>
        <v>0</v>
      </c>
      <c r="AP87" s="112">
        <f t="shared" si="146"/>
        <v>-380376.09185352363</v>
      </c>
      <c r="AQ87" s="54"/>
      <c r="AR87" s="111">
        <f t="shared" ref="AR87:AS94" si="147">AF87-BD87</f>
        <v>0</v>
      </c>
      <c r="AS87" s="112">
        <f t="shared" si="147"/>
        <v>-541379.37405694835</v>
      </c>
      <c r="AU87" s="113">
        <v>0.75</v>
      </c>
      <c r="AV87" s="112">
        <v>11206980.153333455</v>
      </c>
      <c r="AW87" s="54"/>
      <c r="AX87" s="111">
        <v>0.875</v>
      </c>
      <c r="AY87" s="112">
        <v>13788376.506616186</v>
      </c>
      <c r="BA87" s="113">
        <v>0.75</v>
      </c>
      <c r="BB87" s="112">
        <v>11638709.55698942</v>
      </c>
      <c r="BC87" s="54"/>
      <c r="BD87" s="111">
        <v>0.875</v>
      </c>
      <c r="BE87" s="112">
        <v>14408233.249896249</v>
      </c>
    </row>
    <row r="88" spans="2:57" hidden="1" outlineLevel="1" x14ac:dyDescent="0.4">
      <c r="C88" s="56" t="s">
        <v>18</v>
      </c>
      <c r="D88" s="57"/>
      <c r="E88" s="111">
        <v>0.15058886520184478</v>
      </c>
      <c r="F88" s="112">
        <f t="shared" si="139"/>
        <v>387791.35161659203</v>
      </c>
      <c r="G88" s="54"/>
      <c r="H88" s="142" t="s">
        <v>46</v>
      </c>
      <c r="I88" s="112"/>
      <c r="J88" s="54"/>
      <c r="K88" s="142"/>
      <c r="L88" s="112"/>
      <c r="M88" s="54"/>
      <c r="N88" s="142"/>
      <c r="O88" s="112"/>
      <c r="P88" s="54"/>
      <c r="R88" s="104"/>
      <c r="S88" s="54"/>
      <c r="T88" s="111">
        <v>0.27</v>
      </c>
      <c r="U88" s="112">
        <v>730530.51404104359</v>
      </c>
      <c r="V88" s="54"/>
      <c r="W88" s="111">
        <v>0.27</v>
      </c>
      <c r="X88" s="112">
        <f t="shared" si="140"/>
        <v>781088.71995784924</v>
      </c>
      <c r="Y88" s="54"/>
      <c r="Z88" s="111">
        <v>0.27</v>
      </c>
      <c r="AA88" s="112">
        <f t="shared" si="141"/>
        <v>803571.51966907782</v>
      </c>
      <c r="AB88" s="54"/>
      <c r="AC88" s="111">
        <v>0.27</v>
      </c>
      <c r="AD88" s="112">
        <f t="shared" si="142"/>
        <v>837656.31476437696</v>
      </c>
      <c r="AE88" s="54"/>
      <c r="AF88" s="111">
        <v>0.27</v>
      </c>
      <c r="AG88" s="112">
        <f t="shared" si="143"/>
        <v>877293.54522935464</v>
      </c>
      <c r="AI88" s="113">
        <f t="shared" si="144"/>
        <v>0</v>
      </c>
      <c r="AJ88" s="112">
        <f t="shared" si="144"/>
        <v>23573.905062341713</v>
      </c>
      <c r="AK88" s="54"/>
      <c r="AL88" s="111">
        <f t="shared" si="145"/>
        <v>0</v>
      </c>
      <c r="AM88" s="112">
        <f t="shared" si="145"/>
        <v>27962.381866020616</v>
      </c>
      <c r="AN88" s="54"/>
      <c r="AO88" s="113">
        <f t="shared" si="146"/>
        <v>0</v>
      </c>
      <c r="AP88" s="112">
        <f t="shared" si="146"/>
        <v>-28722.15271892387</v>
      </c>
      <c r="AQ88" s="54"/>
      <c r="AR88" s="111">
        <f t="shared" si="147"/>
        <v>0</v>
      </c>
      <c r="AS88" s="112">
        <f t="shared" si="147"/>
        <v>-34703.63227570639</v>
      </c>
      <c r="AU88" s="113">
        <v>0.27</v>
      </c>
      <c r="AV88" s="112">
        <v>814082.40970203525</v>
      </c>
      <c r="AW88" s="54"/>
      <c r="AX88" s="111">
        <v>0.27</v>
      </c>
      <c r="AY88" s="112">
        <v>849331.16336333402</v>
      </c>
      <c r="BA88" s="113">
        <v>0.27</v>
      </c>
      <c r="BB88" s="112">
        <v>866378.46748330083</v>
      </c>
      <c r="BC88" s="54"/>
      <c r="BD88" s="111">
        <v>0.27</v>
      </c>
      <c r="BE88" s="112">
        <v>911997.17750506103</v>
      </c>
    </row>
    <row r="89" spans="2:57" hidden="1" outlineLevel="1" x14ac:dyDescent="0.4">
      <c r="C89" s="56" t="s">
        <v>19</v>
      </c>
      <c r="D89" s="57"/>
      <c r="E89" s="111">
        <v>7.4508210246807205E-2</v>
      </c>
      <c r="F89" s="112">
        <f t="shared" si="139"/>
        <v>261210.38866875076</v>
      </c>
      <c r="G89" s="54"/>
      <c r="H89" s="142" t="s">
        <v>47</v>
      </c>
      <c r="I89" s="112"/>
      <c r="J89" s="54"/>
      <c r="K89" s="142"/>
      <c r="L89" s="112"/>
      <c r="M89" s="54"/>
      <c r="N89" s="142"/>
      <c r="O89" s="112"/>
      <c r="P89" s="54"/>
      <c r="R89" s="104"/>
      <c r="S89" s="54"/>
      <c r="T89" s="111">
        <v>7.8179420632456309E-2</v>
      </c>
      <c r="U89" s="112">
        <v>296655.83999999997</v>
      </c>
      <c r="V89" s="54"/>
      <c r="W89" s="111">
        <v>7.8539238523510635E-2</v>
      </c>
      <c r="X89" s="112">
        <f t="shared" si="140"/>
        <v>322374.08045151271</v>
      </c>
      <c r="Y89" s="54"/>
      <c r="Z89" s="111">
        <v>7.91778019338919E-2</v>
      </c>
      <c r="AA89" s="112">
        <f t="shared" si="141"/>
        <v>334245.41874651139</v>
      </c>
      <c r="AB89" s="54"/>
      <c r="AC89" s="111">
        <v>8.0020039561089495E-2</v>
      </c>
      <c r="AD89" s="112">
        <f t="shared" si="142"/>
        <v>352128.62853039149</v>
      </c>
      <c r="AE89" s="54"/>
      <c r="AF89" s="111">
        <v>8.0801842610797259E-2</v>
      </c>
      <c r="AG89" s="112">
        <f t="shared" si="143"/>
        <v>373124.76008607622</v>
      </c>
      <c r="AI89" s="113">
        <f t="shared" si="144"/>
        <v>-2.4056664380360804E-3</v>
      </c>
      <c r="AJ89" s="112">
        <f t="shared" si="144"/>
        <v>3355.1907871169387</v>
      </c>
      <c r="AK89" s="54"/>
      <c r="AL89" s="111">
        <f t="shared" si="145"/>
        <v>-2.8970708831560499E-3</v>
      </c>
      <c r="AM89" s="112">
        <f t="shared" si="145"/>
        <v>3485.7746455620509</v>
      </c>
      <c r="AN89" s="54"/>
      <c r="AO89" s="113">
        <f t="shared" si="146"/>
        <v>2.7168803265364971E-5</v>
      </c>
      <c r="AP89" s="112">
        <f t="shared" si="146"/>
        <v>-12175.42095312872</v>
      </c>
      <c r="AQ89" s="54"/>
      <c r="AR89" s="111">
        <f t="shared" si="147"/>
        <v>7.5201926630685811E-5</v>
      </c>
      <c r="AS89" s="112">
        <f t="shared" si="147"/>
        <v>-14456.300632052124</v>
      </c>
      <c r="AU89" s="113">
        <v>8.2425705999125576E-2</v>
      </c>
      <c r="AV89" s="112">
        <v>348773.43774327455</v>
      </c>
      <c r="AW89" s="54"/>
      <c r="AX89" s="111">
        <v>8.3698913493953309E-2</v>
      </c>
      <c r="AY89" s="112">
        <v>369638.98544051417</v>
      </c>
      <c r="BA89" s="113">
        <v>7.999287075782413E-2</v>
      </c>
      <c r="BB89" s="112">
        <v>364304.04948352021</v>
      </c>
      <c r="BC89" s="54"/>
      <c r="BD89" s="111">
        <v>8.0726640684166573E-2</v>
      </c>
      <c r="BE89" s="112">
        <v>387581.06071812834</v>
      </c>
    </row>
    <row r="90" spans="2:57" hidden="1" outlineLevel="1" x14ac:dyDescent="0.4">
      <c r="C90" s="56" t="s">
        <v>20</v>
      </c>
      <c r="D90" s="57"/>
      <c r="E90" s="111">
        <v>0.30649345162650232</v>
      </c>
      <c r="F90" s="112">
        <f t="shared" si="139"/>
        <v>142808.39999999997</v>
      </c>
      <c r="G90" s="54"/>
      <c r="H90" s="142" t="s">
        <v>48</v>
      </c>
      <c r="I90" s="112"/>
      <c r="J90" s="54"/>
      <c r="K90" s="142"/>
      <c r="L90" s="112"/>
      <c r="M90" s="54"/>
      <c r="N90" s="142"/>
      <c r="O90" s="112"/>
      <c r="P90" s="54"/>
      <c r="R90" s="104"/>
      <c r="S90" s="54"/>
      <c r="T90" s="111">
        <v>0.30721190718243396</v>
      </c>
      <c r="U90" s="112">
        <v>147546.72000000003</v>
      </c>
      <c r="V90" s="54"/>
      <c r="W90" s="111">
        <v>0.30793619207671663</v>
      </c>
      <c r="X90" s="112">
        <f t="shared" si="140"/>
        <v>157970.12105567486</v>
      </c>
      <c r="Y90" s="54"/>
      <c r="Z90" s="111">
        <v>0.30946204161245905</v>
      </c>
      <c r="AA90" s="112">
        <f t="shared" si="141"/>
        <v>161386.33797861816</v>
      </c>
      <c r="AB90" s="54"/>
      <c r="AC90" s="111">
        <v>0.31159319906203475</v>
      </c>
      <c r="AD90" s="112">
        <f t="shared" si="142"/>
        <v>166918.4094801204</v>
      </c>
      <c r="AE90" s="54"/>
      <c r="AF90" s="111">
        <v>0.31364877789834134</v>
      </c>
      <c r="AG90" s="112">
        <f t="shared" si="143"/>
        <v>173602.17317540242</v>
      </c>
      <c r="AI90" s="113">
        <f t="shared" si="144"/>
        <v>-5.0708218279370776E-2</v>
      </c>
      <c r="AJ90" s="112">
        <f t="shared" si="144"/>
        <v>-17086.766761155101</v>
      </c>
      <c r="AK90" s="54"/>
      <c r="AL90" s="111">
        <f t="shared" si="145"/>
        <v>-6.3797943230761711E-2</v>
      </c>
      <c r="AM90" s="112">
        <f t="shared" si="145"/>
        <v>-32449.494080344215</v>
      </c>
      <c r="AN90" s="54"/>
      <c r="AO90" s="113">
        <f t="shared" si="146"/>
        <v>5.2899270379191954E-4</v>
      </c>
      <c r="AP90" s="112">
        <f t="shared" si="146"/>
        <v>-18075.897742011235</v>
      </c>
      <c r="AQ90" s="54"/>
      <c r="AR90" s="111">
        <f t="shared" si="147"/>
        <v>7.3543710769607973E-4</v>
      </c>
      <c r="AS90" s="112">
        <f t="shared" si="147"/>
        <v>-17489.216620619118</v>
      </c>
      <c r="AU90" s="113">
        <v>0.36230141734140553</v>
      </c>
      <c r="AV90" s="112">
        <v>184005.17624127551</v>
      </c>
      <c r="AW90" s="54"/>
      <c r="AX90" s="111">
        <v>0.37744672112910305</v>
      </c>
      <c r="AY90" s="112">
        <v>206051.66725574664</v>
      </c>
      <c r="BA90" s="113">
        <v>0.31106420635824283</v>
      </c>
      <c r="BB90" s="112">
        <v>184994.30722213164</v>
      </c>
      <c r="BC90" s="54"/>
      <c r="BD90" s="111">
        <v>0.31291334079064526</v>
      </c>
      <c r="BE90" s="112">
        <v>191091.38979602154</v>
      </c>
    </row>
    <row r="91" spans="2:57" hidden="1" outlineLevel="1" x14ac:dyDescent="0.4">
      <c r="C91" s="56" t="s">
        <v>21</v>
      </c>
      <c r="D91" s="57"/>
      <c r="E91" s="111">
        <v>0.48944458876941344</v>
      </c>
      <c r="F91" s="112">
        <f t="shared" si="139"/>
        <v>96688.44</v>
      </c>
      <c r="G91" s="54"/>
      <c r="H91" s="142" t="s">
        <v>49</v>
      </c>
      <c r="I91" s="112"/>
      <c r="J91" s="54"/>
      <c r="K91" s="142"/>
      <c r="L91" s="112"/>
      <c r="M91" s="54"/>
      <c r="N91" s="142"/>
      <c r="O91" s="112"/>
      <c r="P91" s="54"/>
      <c r="R91" s="104"/>
      <c r="S91" s="54"/>
      <c r="T91" s="111">
        <v>0.41456948162966611</v>
      </c>
      <c r="U91" s="112">
        <v>93748.92</v>
      </c>
      <c r="V91" s="54"/>
      <c r="W91" s="111">
        <v>0.41444875731614195</v>
      </c>
      <c r="X91" s="112">
        <f t="shared" si="140"/>
        <v>100169.09636414597</v>
      </c>
      <c r="Y91" s="54"/>
      <c r="Z91" s="111">
        <v>0.41392640507214173</v>
      </c>
      <c r="AA91" s="112">
        <f t="shared" si="141"/>
        <v>102335.7083777326</v>
      </c>
      <c r="AB91" s="54"/>
      <c r="AC91" s="111">
        <v>0.41412035887193155</v>
      </c>
      <c r="AD91" s="112">
        <f t="shared" si="142"/>
        <v>105843.52434390639</v>
      </c>
      <c r="AE91" s="54"/>
      <c r="AF91" s="111">
        <v>0.41517751669949887</v>
      </c>
      <c r="AG91" s="112">
        <f t="shared" si="143"/>
        <v>110081.25942041868</v>
      </c>
      <c r="AI91" s="113">
        <f t="shared" si="144"/>
        <v>-1.6016989059606024E-2</v>
      </c>
      <c r="AJ91" s="112">
        <f t="shared" si="144"/>
        <v>-227.65798652307421</v>
      </c>
      <c r="AK91" s="54"/>
      <c r="AL91" s="111">
        <f t="shared" si="145"/>
        <v>-2.0774073023601347E-2</v>
      </c>
      <c r="AM91" s="112">
        <f t="shared" si="145"/>
        <v>-333.94775051923352</v>
      </c>
      <c r="AN91" s="54"/>
      <c r="AO91" s="113">
        <f t="shared" si="146"/>
        <v>0</v>
      </c>
      <c r="AP91" s="112">
        <f t="shared" si="146"/>
        <v>-2438.4865873460658</v>
      </c>
      <c r="AQ91" s="54"/>
      <c r="AR91" s="111">
        <f t="shared" si="147"/>
        <v>-5.1078493201739406E-7</v>
      </c>
      <c r="AS91" s="112">
        <f t="shared" si="147"/>
        <v>-1769.6112767579907</v>
      </c>
      <c r="AU91" s="113">
        <v>0.43013734793153757</v>
      </c>
      <c r="AV91" s="112">
        <v>106071.18233042947</v>
      </c>
      <c r="AW91" s="54"/>
      <c r="AX91" s="111">
        <v>0.43595158972310022</v>
      </c>
      <c r="AY91" s="112">
        <v>110415.20717093791</v>
      </c>
      <c r="BA91" s="113">
        <v>0.41412035887193155</v>
      </c>
      <c r="BB91" s="112">
        <v>108282.01093125246</v>
      </c>
      <c r="BC91" s="54"/>
      <c r="BD91" s="111">
        <v>0.41517802748443089</v>
      </c>
      <c r="BE91" s="112">
        <v>111850.87069717667</v>
      </c>
    </row>
    <row r="92" spans="2:57" hidden="1" outlineLevel="1" x14ac:dyDescent="0.4">
      <c r="C92" s="56" t="s">
        <v>22</v>
      </c>
      <c r="D92" s="57"/>
      <c r="E92" s="111">
        <v>0.25107762156035374</v>
      </c>
      <c r="F92" s="112">
        <f t="shared" si="139"/>
        <v>174837.60879455131</v>
      </c>
      <c r="G92" s="54"/>
      <c r="H92" s="142" t="s">
        <v>22</v>
      </c>
      <c r="I92" s="112"/>
      <c r="J92" s="54"/>
      <c r="K92" s="142"/>
      <c r="L92" s="112"/>
      <c r="M92" s="54"/>
      <c r="N92" s="142"/>
      <c r="O92" s="112"/>
      <c r="P92" s="54"/>
      <c r="R92" s="104"/>
      <c r="S92" s="54"/>
      <c r="T92" s="111">
        <v>0.29188982180873824</v>
      </c>
      <c r="U92" s="112">
        <v>251654.96989374128</v>
      </c>
      <c r="V92" s="54"/>
      <c r="W92" s="111">
        <v>0.40811284653148683</v>
      </c>
      <c r="X92" s="112">
        <f t="shared" si="140"/>
        <v>284466.19637006469</v>
      </c>
      <c r="Y92" s="54"/>
      <c r="Z92" s="111">
        <v>0.43152790503424165</v>
      </c>
      <c r="AA92" s="112">
        <f t="shared" si="141"/>
        <v>304656.9228889111</v>
      </c>
      <c r="AB92" s="54"/>
      <c r="AC92" s="111">
        <v>0.43138222479930111</v>
      </c>
      <c r="AD92" s="112">
        <f t="shared" si="142"/>
        <v>320892.40563349245</v>
      </c>
      <c r="AE92" s="54"/>
      <c r="AF92" s="111">
        <v>0.4318988864026303</v>
      </c>
      <c r="AG92" s="112">
        <f t="shared" si="143"/>
        <v>340800.82602579502</v>
      </c>
      <c r="AI92" s="113">
        <f t="shared" si="144"/>
        <v>-8.0844038689971143E-3</v>
      </c>
      <c r="AJ92" s="112">
        <f t="shared" si="144"/>
        <v>-837.6188060946879</v>
      </c>
      <c r="AK92" s="54"/>
      <c r="AL92" s="111">
        <f t="shared" si="145"/>
        <v>-2.3000243769731865E-3</v>
      </c>
      <c r="AM92" s="112">
        <f t="shared" si="145"/>
        <v>-677.89757657435257</v>
      </c>
      <c r="AN92" s="54"/>
      <c r="AO92" s="113">
        <f t="shared" si="146"/>
        <v>0</v>
      </c>
      <c r="AP92" s="112">
        <f t="shared" si="146"/>
        <v>-10067.337505032192</v>
      </c>
      <c r="AQ92" s="54"/>
      <c r="AR92" s="111">
        <f t="shared" si="147"/>
        <v>1.2319838616114964E-4</v>
      </c>
      <c r="AS92" s="112">
        <f t="shared" si="147"/>
        <v>-8355.885259563569</v>
      </c>
      <c r="AU92" s="113">
        <v>0.43946662866829822</v>
      </c>
      <c r="AV92" s="112">
        <v>321730.02443958714</v>
      </c>
      <c r="AW92" s="54"/>
      <c r="AX92" s="111">
        <v>0.43419891077960349</v>
      </c>
      <c r="AY92" s="112">
        <v>341478.72360236937</v>
      </c>
      <c r="BA92" s="113">
        <v>0.431382224799301</v>
      </c>
      <c r="BB92" s="112">
        <v>330959.74313852465</v>
      </c>
      <c r="BC92" s="54"/>
      <c r="BD92" s="111">
        <v>0.43177568801646915</v>
      </c>
      <c r="BE92" s="112">
        <v>349156.71128535859</v>
      </c>
    </row>
    <row r="93" spans="2:57" hidden="1" outlineLevel="1" x14ac:dyDescent="0.4">
      <c r="C93" s="56" t="s">
        <v>23</v>
      </c>
      <c r="D93" s="57"/>
      <c r="E93" s="111">
        <v>0.22282248009451722</v>
      </c>
      <c r="F93" s="112">
        <f t="shared" si="139"/>
        <v>12209.148188183026</v>
      </c>
      <c r="G93" s="54"/>
      <c r="H93" s="142" t="s">
        <v>50</v>
      </c>
      <c r="I93" s="112"/>
      <c r="J93" s="54"/>
      <c r="K93" s="142"/>
      <c r="L93" s="112"/>
      <c r="M93" s="54"/>
      <c r="N93" s="142"/>
      <c r="O93" s="112"/>
      <c r="P93" s="54"/>
      <c r="R93" s="104"/>
      <c r="S93" s="54"/>
      <c r="T93" s="111">
        <v>0.24500200235876013</v>
      </c>
      <c r="U93" s="112">
        <v>14447.861233311905</v>
      </c>
      <c r="V93" s="54"/>
      <c r="W93" s="111">
        <v>0.24623395749119259</v>
      </c>
      <c r="X93" s="112">
        <f t="shared" si="140"/>
        <v>15485.291122544273</v>
      </c>
      <c r="Y93" s="54"/>
      <c r="Z93" s="111">
        <v>0.24729045627757829</v>
      </c>
      <c r="AA93" s="112">
        <f t="shared" si="141"/>
        <v>15840.99146691169</v>
      </c>
      <c r="AB93" s="54"/>
      <c r="AC93" s="111">
        <v>0.24874427830420875</v>
      </c>
      <c r="AD93" s="112">
        <f t="shared" si="142"/>
        <v>16390.473763783728</v>
      </c>
      <c r="AE93" s="54"/>
      <c r="AF93" s="111">
        <v>0.25135139541178508</v>
      </c>
      <c r="AG93" s="112">
        <f t="shared" si="143"/>
        <v>17056.815363871592</v>
      </c>
      <c r="AI93" s="113">
        <f t="shared" si="144"/>
        <v>1.5575182728103099E-2</v>
      </c>
      <c r="AJ93" s="112">
        <f t="shared" si="144"/>
        <v>1806.1441965075501</v>
      </c>
      <c r="AK93" s="54"/>
      <c r="AL93" s="111">
        <f t="shared" si="145"/>
        <v>2.2680144384789713E-2</v>
      </c>
      <c r="AM93" s="112">
        <f t="shared" si="145"/>
        <v>1947.094965168857</v>
      </c>
      <c r="AN93" s="54"/>
      <c r="AO93" s="113">
        <f t="shared" si="146"/>
        <v>0</v>
      </c>
      <c r="AP93" s="112">
        <f t="shared" si="146"/>
        <v>-601.10845764350233</v>
      </c>
      <c r="AQ93" s="54"/>
      <c r="AR93" s="111">
        <f t="shared" si="147"/>
        <v>5.0350910289709283E-5</v>
      </c>
      <c r="AS93" s="112">
        <f t="shared" si="147"/>
        <v>-509.97089157782466</v>
      </c>
      <c r="AU93" s="113">
        <v>0.23316909557610566</v>
      </c>
      <c r="AV93" s="112">
        <v>14584.329567276178</v>
      </c>
      <c r="AW93" s="54"/>
      <c r="AX93" s="111">
        <v>0.22867125102699537</v>
      </c>
      <c r="AY93" s="112">
        <v>15109.720398702735</v>
      </c>
      <c r="BA93" s="113">
        <v>0.24874427830420875</v>
      </c>
      <c r="BB93" s="112">
        <v>16991.58222142723</v>
      </c>
      <c r="BC93" s="54"/>
      <c r="BD93" s="111">
        <v>0.25130104450149537</v>
      </c>
      <c r="BE93" s="112">
        <v>17566.786255449417</v>
      </c>
    </row>
    <row r="94" spans="2:57" hidden="1" outlineLevel="1" x14ac:dyDescent="0.4">
      <c r="C94" s="56" t="s">
        <v>24</v>
      </c>
      <c r="D94" s="57"/>
      <c r="E94" s="111">
        <v>0.61860958739706295</v>
      </c>
      <c r="F94" s="112">
        <f t="shared" si="139"/>
        <v>1129.6597803106754</v>
      </c>
      <c r="G94" s="54"/>
      <c r="H94" s="142" t="s">
        <v>51</v>
      </c>
      <c r="I94" s="112"/>
      <c r="J94" s="54"/>
      <c r="K94" s="142"/>
      <c r="L94" s="112"/>
      <c r="M94" s="54"/>
      <c r="N94" s="142"/>
      <c r="O94" s="112"/>
      <c r="P94" s="54"/>
      <c r="R94" s="104"/>
      <c r="S94" s="54"/>
      <c r="T94" s="111">
        <v>0.66031521151064543</v>
      </c>
      <c r="U94" s="112">
        <v>1368.1886810626627</v>
      </c>
      <c r="V94" s="54"/>
      <c r="W94" s="111">
        <v>0.66261877517818535</v>
      </c>
      <c r="X94" s="112">
        <f t="shared" si="140"/>
        <v>1417.3052571258361</v>
      </c>
      <c r="Y94" s="54"/>
      <c r="Z94" s="111">
        <v>0.66423552231513039</v>
      </c>
      <c r="AA94" s="112">
        <f t="shared" si="141"/>
        <v>1401.8061482386572</v>
      </c>
      <c r="AB94" s="54"/>
      <c r="AC94" s="111">
        <v>0.66621436976598947</v>
      </c>
      <c r="AD94" s="112">
        <f t="shared" si="142"/>
        <v>1401.818218711205</v>
      </c>
      <c r="AE94" s="54"/>
      <c r="AF94" s="111">
        <v>0.66897918816198376</v>
      </c>
      <c r="AG94" s="112">
        <f t="shared" si="143"/>
        <v>1409.5965128187756</v>
      </c>
      <c r="AI94" s="113">
        <f t="shared" si="144"/>
        <v>2.8852521327693559E-3</v>
      </c>
      <c r="AJ94" s="112">
        <f t="shared" si="144"/>
        <v>-114.14757495778395</v>
      </c>
      <c r="AK94" s="54"/>
      <c r="AL94" s="111">
        <f t="shared" si="145"/>
        <v>2.9471411263491953E-3</v>
      </c>
      <c r="AM94" s="112">
        <f t="shared" si="145"/>
        <v>-126.10879603023955</v>
      </c>
      <c r="AN94" s="54"/>
      <c r="AO94" s="113">
        <f t="shared" si="146"/>
        <v>0</v>
      </c>
      <c r="AP94" s="112">
        <f t="shared" si="146"/>
        <v>-32.295928781791417</v>
      </c>
      <c r="AQ94" s="54"/>
      <c r="AR94" s="111">
        <f t="shared" si="147"/>
        <v>-8.3019970627429274E-5</v>
      </c>
      <c r="AS94" s="112">
        <f t="shared" si="147"/>
        <v>-23.198267131623652</v>
      </c>
      <c r="AU94" s="113">
        <v>0.66332911763322011</v>
      </c>
      <c r="AV94" s="112">
        <v>1515.9657936689889</v>
      </c>
      <c r="AW94" s="54"/>
      <c r="AX94" s="111">
        <v>0.66603204703563457</v>
      </c>
      <c r="AY94" s="112">
        <v>1535.7053088490152</v>
      </c>
      <c r="BA94" s="113">
        <v>0.66621436976598947</v>
      </c>
      <c r="BB94" s="112">
        <v>1434.1141474929964</v>
      </c>
      <c r="BC94" s="54"/>
      <c r="BD94" s="111">
        <v>0.66906220813261119</v>
      </c>
      <c r="BE94" s="112">
        <v>1432.7947799503993</v>
      </c>
    </row>
    <row r="95" spans="2:57" hidden="1" outlineLevel="1" x14ac:dyDescent="0.4">
      <c r="C95" s="64" t="s">
        <v>25</v>
      </c>
      <c r="D95" s="65"/>
      <c r="E95" s="63"/>
      <c r="F95" s="102">
        <f>SUM(F87:F94)</f>
        <v>6016545.4167224308</v>
      </c>
      <c r="G95" s="54"/>
      <c r="H95" s="143"/>
      <c r="I95" s="70"/>
      <c r="J95" s="54"/>
      <c r="K95" s="143"/>
      <c r="L95" s="70"/>
      <c r="M95" s="54"/>
      <c r="N95" s="143"/>
      <c r="O95" s="70"/>
      <c r="P95" s="54"/>
      <c r="R95" s="104"/>
      <c r="S95" s="54"/>
      <c r="T95" s="143"/>
      <c r="U95" s="102">
        <f>SUM(U87:U94)</f>
        <v>7959096.2673619725</v>
      </c>
      <c r="V95" s="54"/>
      <c r="W95" s="143"/>
      <c r="X95" s="102">
        <f>SUM(X87:X94)</f>
        <v>8625218.3477394599</v>
      </c>
      <c r="Y95" s="54"/>
      <c r="Z95" s="143"/>
      <c r="AA95" s="102">
        <f>SUM(AA87:AA94)</f>
        <v>10686512.43738189</v>
      </c>
      <c r="AB95" s="54"/>
      <c r="AC95" s="143"/>
      <c r="AD95" s="102">
        <f>SUM(AD87:AD94)</f>
        <v>13059565.039870681</v>
      </c>
      <c r="AE95" s="54"/>
      <c r="AF95" s="143"/>
      <c r="AG95" s="102">
        <f>SUM(AG87:AG94)</f>
        <v>15760222.851653038</v>
      </c>
      <c r="AI95" s="144"/>
      <c r="AJ95" s="102">
        <f>SUM(AJ87:AJ94)</f>
        <v>61822.360719676813</v>
      </c>
      <c r="AK95" s="54"/>
      <c r="AL95" s="143"/>
      <c r="AM95" s="102">
        <f>SUM(AM87:AM94)</f>
        <v>78285.172496397587</v>
      </c>
      <c r="AN95" s="54"/>
      <c r="AO95" s="144"/>
      <c r="AP95" s="102">
        <f>SUM(AP87:AP94)</f>
        <v>-452488.79174639098</v>
      </c>
      <c r="AQ95" s="54"/>
      <c r="AR95" s="143"/>
      <c r="AS95" s="102">
        <f>SUM(AS87:AS94)</f>
        <v>-618687.18928035698</v>
      </c>
      <c r="AU95" s="144"/>
      <c r="AV95" s="102">
        <v>12997742.679151</v>
      </c>
      <c r="AW95" s="54"/>
      <c r="AX95" s="143"/>
      <c r="AY95" s="102">
        <v>15681937.679156641</v>
      </c>
      <c r="BA95" s="144"/>
      <c r="BB95" s="102">
        <v>13512053.83161707</v>
      </c>
      <c r="BC95" s="54"/>
      <c r="BD95" s="143"/>
      <c r="BE95" s="102">
        <v>16378910.040933395</v>
      </c>
    </row>
    <row r="96" spans="2:57" hidden="1" outlineLevel="1" x14ac:dyDescent="0.4">
      <c r="C96" s="39"/>
      <c r="D96" s="39"/>
      <c r="E96" s="52"/>
      <c r="F96" s="53"/>
      <c r="G96" s="54"/>
      <c r="H96" s="20"/>
      <c r="I96" s="53"/>
      <c r="J96" s="54"/>
      <c r="K96" s="20"/>
      <c r="L96" s="53"/>
      <c r="M96" s="54"/>
      <c r="N96" s="20"/>
      <c r="O96" s="53"/>
      <c r="P96" s="54"/>
      <c r="R96" s="104"/>
      <c r="S96" s="54"/>
      <c r="T96" s="20"/>
      <c r="U96" s="53"/>
      <c r="V96" s="54"/>
      <c r="W96" s="20"/>
      <c r="X96" s="53"/>
      <c r="Y96" s="54"/>
      <c r="Z96" s="20"/>
      <c r="AA96" s="53"/>
      <c r="AB96" s="54"/>
      <c r="AC96" s="20"/>
      <c r="AD96" s="53"/>
      <c r="AE96" s="54"/>
      <c r="AF96" s="20"/>
      <c r="AG96" s="53"/>
      <c r="AI96" s="69"/>
      <c r="AJ96" s="53"/>
      <c r="AK96" s="54"/>
      <c r="AL96" s="20"/>
      <c r="AM96" s="53"/>
      <c r="AN96" s="54"/>
      <c r="AO96" s="69"/>
      <c r="AP96" s="53"/>
      <c r="AQ96" s="54"/>
      <c r="AR96" s="20"/>
      <c r="AS96" s="53"/>
      <c r="AU96" s="69"/>
      <c r="AV96" s="53"/>
      <c r="AW96" s="54"/>
      <c r="AX96" s="20"/>
      <c r="AY96" s="53"/>
      <c r="BA96" s="69"/>
      <c r="BB96" s="53"/>
      <c r="BC96" s="54"/>
      <c r="BD96" s="20"/>
      <c r="BE96" s="53"/>
    </row>
    <row r="97" spans="2:57" hidden="1" outlineLevel="1" x14ac:dyDescent="0.4">
      <c r="B97" s="103" t="s">
        <v>52</v>
      </c>
      <c r="F97" s="104"/>
      <c r="I97" s="104"/>
      <c r="L97" s="104"/>
      <c r="O97" s="104"/>
      <c r="R97" s="104"/>
      <c r="U97" s="104"/>
      <c r="X97" s="104"/>
      <c r="AA97" s="104"/>
      <c r="AD97" s="104"/>
      <c r="AG97" s="104"/>
      <c r="AI97" s="22"/>
      <c r="AJ97" s="104"/>
      <c r="AM97" s="104"/>
      <c r="AO97" s="22"/>
      <c r="AP97" s="104"/>
      <c r="AS97" s="104"/>
      <c r="AU97" s="22"/>
      <c r="AV97" s="104"/>
      <c r="AY97" s="104"/>
      <c r="BA97" s="22"/>
      <c r="BB97" s="104"/>
      <c r="BE97" s="104"/>
    </row>
    <row r="98" spans="2:57" hidden="1" outlineLevel="1" x14ac:dyDescent="0.4">
      <c r="C98" s="56" t="s">
        <v>17</v>
      </c>
      <c r="D98" s="57"/>
      <c r="E98" s="142">
        <f t="shared" ref="E98:E105" si="148">1-E87</f>
        <v>0.54063389409750429</v>
      </c>
      <c r="F98" s="112">
        <f t="shared" ref="F98:F105" si="149">F54*E98+E75</f>
        <v>5813797.20229581</v>
      </c>
      <c r="G98" s="54"/>
      <c r="H98" s="142"/>
      <c r="I98" s="112"/>
      <c r="J98" s="54"/>
      <c r="K98" s="142">
        <f>K109/H109-1</f>
        <v>1.0909090909090979E-2</v>
      </c>
      <c r="L98" s="145">
        <f>L109/I109-1</f>
        <v>7.6166776573816097E-3</v>
      </c>
      <c r="M98" s="54"/>
      <c r="N98" s="142"/>
      <c r="O98" s="112"/>
      <c r="P98" s="54"/>
      <c r="R98" s="104"/>
      <c r="S98" s="54"/>
      <c r="T98" s="142">
        <f t="shared" ref="T98:T105" si="150">1-T87</f>
        <v>0.5</v>
      </c>
      <c r="U98" s="112">
        <f>U75-U87</f>
        <v>6422459.3109012591</v>
      </c>
      <c r="V98" s="54"/>
      <c r="W98" s="142">
        <f t="shared" ref="W98:W105" si="151">1-W87</f>
        <v>0.5</v>
      </c>
      <c r="X98" s="112">
        <f t="shared" ref="X98:X105" si="152">X54*W98+W75</f>
        <v>6962247.5371605409</v>
      </c>
      <c r="Y98" s="54"/>
      <c r="Z98" s="142">
        <f t="shared" ref="Z98:Z105" si="153">1-Z87</f>
        <v>0.375</v>
      </c>
      <c r="AA98" s="112">
        <f t="shared" ref="AA98:AA105" si="154">AA54*Z98+Z75</f>
        <v>5377844.2392635345</v>
      </c>
      <c r="AB98" s="54"/>
      <c r="AC98" s="142">
        <f t="shared" ref="AC98:AC105" si="155">1-AC87</f>
        <v>0.25</v>
      </c>
      <c r="AD98" s="112">
        <f t="shared" ref="AD98:AD105" si="156">AD54*AC98+AC75</f>
        <v>3752777.8217119654</v>
      </c>
      <c r="AE98" s="54"/>
      <c r="AF98" s="142">
        <f t="shared" ref="AF98:AF105" si="157">1-AF87</f>
        <v>0.125</v>
      </c>
      <c r="AG98" s="112">
        <f t="shared" ref="AG98:AG105" si="158">AG54*AF98+AF75</f>
        <v>1980979.1251199001</v>
      </c>
      <c r="AI98" s="146">
        <f t="shared" ref="AI98:AJ105" si="159">AC98-AU98</f>
        <v>0</v>
      </c>
      <c r="AJ98" s="112">
        <f t="shared" si="159"/>
        <v>17117.770600813441</v>
      </c>
      <c r="AK98" s="54"/>
      <c r="AL98" s="142">
        <f t="shared" ref="AL98:AM105" si="160">AF98-AX98</f>
        <v>0</v>
      </c>
      <c r="AM98" s="112">
        <f t="shared" si="160"/>
        <v>11211.052746159257</v>
      </c>
      <c r="AN98" s="54"/>
      <c r="AO98" s="146">
        <f t="shared" ref="AO98:AP105" si="161">AC98-BA98</f>
        <v>0</v>
      </c>
      <c r="AP98" s="112">
        <f t="shared" si="161"/>
        <v>-126792.03061784105</v>
      </c>
      <c r="AQ98" s="54"/>
      <c r="AR98" s="142">
        <f t="shared" ref="AR98:AS105" si="162">AF98-BD98</f>
        <v>0</v>
      </c>
      <c r="AS98" s="112">
        <f t="shared" si="162"/>
        <v>-77339.91057956405</v>
      </c>
      <c r="AU98" s="146">
        <v>0.25</v>
      </c>
      <c r="AV98" s="112">
        <v>3735660.0511111519</v>
      </c>
      <c r="AW98" s="54"/>
      <c r="AX98" s="142">
        <v>0.125</v>
      </c>
      <c r="AY98" s="112">
        <v>1969768.0723737408</v>
      </c>
      <c r="BA98" s="146">
        <v>0.25</v>
      </c>
      <c r="BB98" s="112">
        <v>3879569.8523298064</v>
      </c>
      <c r="BC98" s="54"/>
      <c r="BD98" s="142">
        <v>0.125</v>
      </c>
      <c r="BE98" s="112">
        <v>2058319.0356994641</v>
      </c>
    </row>
    <row r="99" spans="2:57" hidden="1" outlineLevel="1" x14ac:dyDescent="0.4">
      <c r="C99" s="56" t="s">
        <v>18</v>
      </c>
      <c r="D99" s="57"/>
      <c r="E99" s="142">
        <f t="shared" si="148"/>
        <v>0.84941113479815522</v>
      </c>
      <c r="F99" s="112">
        <f t="shared" si="149"/>
        <v>2187374.8208411667</v>
      </c>
      <c r="G99" s="54"/>
      <c r="H99" s="142"/>
      <c r="I99" s="112"/>
      <c r="J99" s="54"/>
      <c r="K99" s="142">
        <f t="shared" ref="K99:L105" si="163">K110/H110-1</f>
        <v>1.1029411764705843E-2</v>
      </c>
      <c r="L99" s="145">
        <f t="shared" si="163"/>
        <v>1.0223529655524199E-2</v>
      </c>
      <c r="M99" s="54"/>
      <c r="N99" s="142"/>
      <c r="O99" s="112"/>
      <c r="P99" s="54"/>
      <c r="R99" s="104"/>
      <c r="S99" s="54"/>
      <c r="T99" s="142">
        <f t="shared" si="150"/>
        <v>0.73</v>
      </c>
      <c r="U99" s="112">
        <f t="shared" ref="U99:U105" si="164">U76-U88</f>
        <v>1975644.6120113337</v>
      </c>
      <c r="V99" s="54"/>
      <c r="W99" s="142">
        <f t="shared" si="151"/>
        <v>0.73</v>
      </c>
      <c r="X99" s="112">
        <f t="shared" si="152"/>
        <v>2111832.4650712218</v>
      </c>
      <c r="Y99" s="54"/>
      <c r="Z99" s="142">
        <f t="shared" si="153"/>
        <v>0.73</v>
      </c>
      <c r="AA99" s="112">
        <f t="shared" si="154"/>
        <v>2172619.2939200993</v>
      </c>
      <c r="AB99" s="54"/>
      <c r="AC99" s="142">
        <f t="shared" si="155"/>
        <v>0.73</v>
      </c>
      <c r="AD99" s="112">
        <f t="shared" si="156"/>
        <v>2264774.4806592413</v>
      </c>
      <c r="AE99" s="54"/>
      <c r="AF99" s="142">
        <f t="shared" si="157"/>
        <v>0.73</v>
      </c>
      <c r="AG99" s="112">
        <f t="shared" si="158"/>
        <v>2371941.8074719585</v>
      </c>
      <c r="AI99" s="146">
        <f t="shared" si="159"/>
        <v>0</v>
      </c>
      <c r="AJ99" s="112">
        <f t="shared" si="159"/>
        <v>63736.854427812621</v>
      </c>
      <c r="AK99" s="54"/>
      <c r="AL99" s="142">
        <f t="shared" si="160"/>
        <v>0</v>
      </c>
      <c r="AM99" s="112">
        <f t="shared" si="160"/>
        <v>75601.995415537152</v>
      </c>
      <c r="AN99" s="54"/>
      <c r="AO99" s="146">
        <f t="shared" si="161"/>
        <v>0</v>
      </c>
      <c r="AP99" s="112">
        <f t="shared" si="161"/>
        <v>-77656.190684497822</v>
      </c>
      <c r="AQ99" s="54"/>
      <c r="AR99" s="142">
        <f t="shared" si="162"/>
        <v>0</v>
      </c>
      <c r="AS99" s="112">
        <f t="shared" si="162"/>
        <v>-93828.339115798939</v>
      </c>
      <c r="AU99" s="146">
        <v>0.73</v>
      </c>
      <c r="AV99" s="112">
        <v>2201037.6262314287</v>
      </c>
      <c r="AW99" s="54"/>
      <c r="AX99" s="142">
        <v>0.73</v>
      </c>
      <c r="AY99" s="112">
        <v>2296339.8120564213</v>
      </c>
      <c r="BA99" s="146">
        <v>0.73</v>
      </c>
      <c r="BB99" s="112">
        <v>2342430.6713437391</v>
      </c>
      <c r="BC99" s="54"/>
      <c r="BD99" s="142">
        <v>0.73</v>
      </c>
      <c r="BE99" s="112">
        <v>2465770.1465877574</v>
      </c>
    </row>
    <row r="100" spans="2:57" hidden="1" outlineLevel="1" x14ac:dyDescent="0.4">
      <c r="C100" s="56" t="s">
        <v>19</v>
      </c>
      <c r="D100" s="57"/>
      <c r="E100" s="142">
        <f t="shared" si="148"/>
        <v>0.9254917897531928</v>
      </c>
      <c r="F100" s="112">
        <f t="shared" si="149"/>
        <v>3315392.8102576775</v>
      </c>
      <c r="G100" s="54"/>
      <c r="H100" s="142"/>
      <c r="I100" s="112"/>
      <c r="J100" s="54"/>
      <c r="K100" s="142">
        <f t="shared" si="163"/>
        <v>1.0709186101856227E-2</v>
      </c>
      <c r="L100" s="145">
        <f t="shared" si="163"/>
        <v>1.0803013569471887E-2</v>
      </c>
      <c r="M100" s="54"/>
      <c r="N100" s="142"/>
      <c r="O100" s="112"/>
      <c r="P100" s="54"/>
      <c r="R100" s="104"/>
      <c r="S100" s="54"/>
      <c r="T100" s="142">
        <f t="shared" si="150"/>
        <v>0.92182057936754369</v>
      </c>
      <c r="U100" s="70">
        <f t="shared" si="164"/>
        <v>3564515.5722492663</v>
      </c>
      <c r="V100" s="54"/>
      <c r="W100" s="142">
        <f t="shared" si="151"/>
        <v>0.92146076147648937</v>
      </c>
      <c r="X100" s="112">
        <f t="shared" si="152"/>
        <v>3849386.8206123505</v>
      </c>
      <c r="Y100" s="54"/>
      <c r="Z100" s="142">
        <f t="shared" si="153"/>
        <v>0.9208221980661081</v>
      </c>
      <c r="AA100" s="112">
        <f t="shared" si="154"/>
        <v>3954746.1642226726</v>
      </c>
      <c r="AB100" s="54"/>
      <c r="AC100" s="142">
        <f t="shared" si="155"/>
        <v>0.9199799604389105</v>
      </c>
      <c r="AD100" s="112">
        <f t="shared" si="156"/>
        <v>4116383.7970099379</v>
      </c>
      <c r="AE100" s="54"/>
      <c r="AF100" s="142">
        <f t="shared" si="157"/>
        <v>0.91919815738920274</v>
      </c>
      <c r="AG100" s="112">
        <f t="shared" si="158"/>
        <v>4313210.2333299015</v>
      </c>
      <c r="AI100" s="146">
        <f t="shared" si="159"/>
        <v>2.4056664380360804E-3</v>
      </c>
      <c r="AJ100" s="112">
        <f t="shared" si="159"/>
        <v>168707.95446572686</v>
      </c>
      <c r="AK100" s="54"/>
      <c r="AL100" s="142">
        <f t="shared" si="160"/>
        <v>2.8970708831560499E-3</v>
      </c>
      <c r="AM100" s="112">
        <f t="shared" si="160"/>
        <v>201391.68022659281</v>
      </c>
      <c r="AN100" s="54"/>
      <c r="AO100" s="146">
        <f t="shared" si="161"/>
        <v>-2.7168803265364971E-5</v>
      </c>
      <c r="AP100" s="112">
        <f t="shared" si="161"/>
        <v>-142317.87885360187</v>
      </c>
      <c r="AQ100" s="54"/>
      <c r="AR100" s="142">
        <f t="shared" si="162"/>
        <v>-7.5201926630685811E-5</v>
      </c>
      <c r="AS100" s="112">
        <f t="shared" si="162"/>
        <v>-170521.9706190899</v>
      </c>
      <c r="AU100" s="146">
        <v>0.91757429400087442</v>
      </c>
      <c r="AV100" s="112">
        <v>3947675.8425442111</v>
      </c>
      <c r="AW100" s="54"/>
      <c r="AX100" s="142">
        <v>0.91630108650604669</v>
      </c>
      <c r="AY100" s="112">
        <v>4111818.5531033087</v>
      </c>
      <c r="BA100" s="146">
        <v>0.92000712924217587</v>
      </c>
      <c r="BB100" s="112">
        <v>4258701.6758635398</v>
      </c>
      <c r="BC100" s="54"/>
      <c r="BD100" s="142">
        <v>0.91927335931583343</v>
      </c>
      <c r="BE100" s="112">
        <v>4483732.2039489914</v>
      </c>
    </row>
    <row r="101" spans="2:57" hidden="1" outlineLevel="1" x14ac:dyDescent="0.4">
      <c r="C101" s="56" t="s">
        <v>20</v>
      </c>
      <c r="D101" s="57"/>
      <c r="E101" s="142">
        <f t="shared" si="148"/>
        <v>0.69350654837349768</v>
      </c>
      <c r="F101" s="112">
        <f t="shared" si="149"/>
        <v>422142.98442779458</v>
      </c>
      <c r="G101" s="54"/>
      <c r="H101" s="142"/>
      <c r="I101" s="112"/>
      <c r="J101" s="54"/>
      <c r="K101" s="142">
        <f t="shared" si="163"/>
        <v>1.079768416983895E-2</v>
      </c>
      <c r="L101" s="145">
        <f t="shared" si="163"/>
        <v>1.0809016795840121E-2</v>
      </c>
      <c r="M101" s="54"/>
      <c r="N101" s="142"/>
      <c r="O101" s="112"/>
      <c r="P101" s="54"/>
      <c r="R101" s="104"/>
      <c r="S101" s="54"/>
      <c r="T101" s="142">
        <f t="shared" si="150"/>
        <v>0.69278809281756604</v>
      </c>
      <c r="U101" s="112">
        <f t="shared" si="164"/>
        <v>442410.63948238821</v>
      </c>
      <c r="V101" s="54"/>
      <c r="W101" s="142">
        <f t="shared" si="151"/>
        <v>0.69206380792328337</v>
      </c>
      <c r="X101" s="112">
        <f t="shared" si="152"/>
        <v>464333.2115521119</v>
      </c>
      <c r="Y101" s="54"/>
      <c r="Z101" s="142">
        <f t="shared" si="153"/>
        <v>0.69053795838754095</v>
      </c>
      <c r="AA101" s="112">
        <f t="shared" si="154"/>
        <v>468649.72510422789</v>
      </c>
      <c r="AB101" s="54"/>
      <c r="AC101" s="142">
        <f t="shared" si="155"/>
        <v>0.68840680093796525</v>
      </c>
      <c r="AD101" s="112">
        <f t="shared" si="156"/>
        <v>476232.82967911044</v>
      </c>
      <c r="AE101" s="54"/>
      <c r="AF101" s="142">
        <f t="shared" si="157"/>
        <v>0.68635122210165866</v>
      </c>
      <c r="AG101" s="112">
        <f t="shared" si="158"/>
        <v>486323.22449439578</v>
      </c>
      <c r="AI101" s="146">
        <f t="shared" si="159"/>
        <v>5.0708218279370776E-2</v>
      </c>
      <c r="AJ101" s="112">
        <f t="shared" si="159"/>
        <v>58187.86676604097</v>
      </c>
      <c r="AK101" s="54"/>
      <c r="AL101" s="142">
        <f t="shared" si="160"/>
        <v>6.3797943230761711E-2</v>
      </c>
      <c r="AM101" s="112">
        <f t="shared" si="160"/>
        <v>51534.001890323299</v>
      </c>
      <c r="AN101" s="54"/>
      <c r="AO101" s="146">
        <f t="shared" si="161"/>
        <v>-5.2899270379191954E-4</v>
      </c>
      <c r="AP101" s="112">
        <f t="shared" si="161"/>
        <v>-50187.358175351867</v>
      </c>
      <c r="AQ101" s="54"/>
      <c r="AR101" s="142">
        <f t="shared" si="162"/>
        <v>-7.3543710769607973E-4</v>
      </c>
      <c r="AS101" s="112">
        <f t="shared" si="162"/>
        <v>-48966.677433269098</v>
      </c>
      <c r="AU101" s="146">
        <v>0.63769858265859447</v>
      </c>
      <c r="AV101" s="112">
        <v>418044.96291306947</v>
      </c>
      <c r="AW101" s="54"/>
      <c r="AX101" s="142">
        <v>0.62255327887089695</v>
      </c>
      <c r="AY101" s="112">
        <v>434789.22260407248</v>
      </c>
      <c r="BA101" s="146">
        <v>0.68893579364175717</v>
      </c>
      <c r="BB101" s="112">
        <v>526420.1878544623</v>
      </c>
      <c r="BC101" s="54"/>
      <c r="BD101" s="142">
        <v>0.68708665920935474</v>
      </c>
      <c r="BE101" s="112">
        <v>535289.90192766488</v>
      </c>
    </row>
    <row r="102" spans="2:57" hidden="1" outlineLevel="1" x14ac:dyDescent="0.4">
      <c r="C102" s="56" t="s">
        <v>21</v>
      </c>
      <c r="D102" s="57"/>
      <c r="E102" s="142">
        <f t="shared" si="148"/>
        <v>0.51055541123058656</v>
      </c>
      <c r="F102" s="112">
        <f t="shared" si="149"/>
        <v>141180.98524426189</v>
      </c>
      <c r="G102" s="54"/>
      <c r="H102" s="142"/>
      <c r="I102" s="112"/>
      <c r="J102" s="54"/>
      <c r="K102" s="142">
        <f t="shared" si="163"/>
        <v>1.0800050140430395E-2</v>
      </c>
      <c r="L102" s="145">
        <f t="shared" si="163"/>
        <v>1.0821342216126739E-2</v>
      </c>
      <c r="M102" s="54"/>
      <c r="N102" s="142"/>
      <c r="O102" s="112"/>
      <c r="P102" s="54"/>
      <c r="R102" s="104"/>
      <c r="S102" s="54"/>
      <c r="T102" s="142">
        <f t="shared" si="150"/>
        <v>0.58543051837033389</v>
      </c>
      <c r="U102" s="112">
        <f t="shared" si="164"/>
        <v>190257.15135640226</v>
      </c>
      <c r="V102" s="54"/>
      <c r="W102" s="142">
        <f t="shared" si="151"/>
        <v>0.58555124268385805</v>
      </c>
      <c r="X102" s="112">
        <f t="shared" si="152"/>
        <v>199422.31995905726</v>
      </c>
      <c r="Y102" s="54"/>
      <c r="Z102" s="142">
        <f t="shared" si="153"/>
        <v>0.58607359492785827</v>
      </c>
      <c r="AA102" s="112">
        <f t="shared" si="154"/>
        <v>202919.71367943002</v>
      </c>
      <c r="AB102" s="54"/>
      <c r="AC102" s="142">
        <f t="shared" si="155"/>
        <v>0.58587964112806845</v>
      </c>
      <c r="AD102" s="112">
        <f t="shared" si="156"/>
        <v>207721.16635474045</v>
      </c>
      <c r="AE102" s="54"/>
      <c r="AF102" s="142">
        <f t="shared" si="157"/>
        <v>0.58482248330050113</v>
      </c>
      <c r="AG102" s="112">
        <f t="shared" si="158"/>
        <v>212786.08106537786</v>
      </c>
      <c r="AI102" s="146">
        <f t="shared" si="159"/>
        <v>1.6016989059606024E-2</v>
      </c>
      <c r="AJ102" s="112">
        <f t="shared" si="159"/>
        <v>12900.582686676033</v>
      </c>
      <c r="AK102" s="54"/>
      <c r="AL102" s="142">
        <f t="shared" si="160"/>
        <v>2.0774073023601347E-2</v>
      </c>
      <c r="AM102" s="112">
        <f t="shared" si="160"/>
        <v>16904.883493822417</v>
      </c>
      <c r="AN102" s="54"/>
      <c r="AO102" s="146">
        <f t="shared" si="161"/>
        <v>0</v>
      </c>
      <c r="AP102" s="112">
        <f t="shared" si="161"/>
        <v>-3449.8657602384046</v>
      </c>
      <c r="AQ102" s="54"/>
      <c r="AR102" s="142">
        <f t="shared" si="162"/>
        <v>5.1078493201739406E-7</v>
      </c>
      <c r="AS102" s="112">
        <f t="shared" si="162"/>
        <v>-2492.3576347909693</v>
      </c>
      <c r="AU102" s="146">
        <v>0.56986265206846243</v>
      </c>
      <c r="AV102" s="112">
        <v>194820.58366806441</v>
      </c>
      <c r="AW102" s="54"/>
      <c r="AX102" s="142">
        <v>0.56404841027689978</v>
      </c>
      <c r="AY102" s="112">
        <v>195881.19757155544</v>
      </c>
      <c r="BA102" s="146">
        <v>0.58587964112806845</v>
      </c>
      <c r="BB102" s="112">
        <v>211171.03211497885</v>
      </c>
      <c r="BC102" s="54"/>
      <c r="BD102" s="142">
        <v>0.58482197251556911</v>
      </c>
      <c r="BE102" s="112">
        <v>215278.43870016883</v>
      </c>
    </row>
    <row r="103" spans="2:57" hidden="1" outlineLevel="1" x14ac:dyDescent="0.4">
      <c r="C103" s="56" t="s">
        <v>22</v>
      </c>
      <c r="D103" s="57"/>
      <c r="E103" s="142">
        <f t="shared" si="148"/>
        <v>0.74892237843964626</v>
      </c>
      <c r="F103" s="112">
        <f t="shared" si="149"/>
        <v>521511.22431929136</v>
      </c>
      <c r="G103" s="54"/>
      <c r="H103" s="142"/>
      <c r="I103" s="112"/>
      <c r="J103" s="54"/>
      <c r="K103" s="142">
        <f t="shared" si="163"/>
        <v>8.7719298245614308E-3</v>
      </c>
      <c r="L103" s="145">
        <f t="shared" si="163"/>
        <v>1.0800573045248063E-2</v>
      </c>
      <c r="M103" s="54"/>
      <c r="N103" s="142"/>
      <c r="O103" s="112"/>
      <c r="P103" s="54"/>
      <c r="R103" s="104"/>
      <c r="S103" s="54"/>
      <c r="T103" s="142">
        <f t="shared" si="150"/>
        <v>0.70811017819126176</v>
      </c>
      <c r="U103" s="112">
        <f t="shared" si="164"/>
        <v>609547.37660351628</v>
      </c>
      <c r="V103" s="54"/>
      <c r="W103" s="142">
        <f t="shared" si="151"/>
        <v>0.59188715346851317</v>
      </c>
      <c r="X103" s="112">
        <f t="shared" si="152"/>
        <v>412562.08585068985</v>
      </c>
      <c r="Y103" s="54"/>
      <c r="Z103" s="142">
        <f t="shared" si="153"/>
        <v>0.56847209496575835</v>
      </c>
      <c r="AA103" s="112">
        <f t="shared" si="154"/>
        <v>401338.9567164568</v>
      </c>
      <c r="AB103" s="54"/>
      <c r="AC103" s="142">
        <f t="shared" si="155"/>
        <v>0.56861777520069889</v>
      </c>
      <c r="AD103" s="112">
        <f t="shared" si="156"/>
        <v>422977.84952777758</v>
      </c>
      <c r="AE103" s="54"/>
      <c r="AF103" s="142">
        <f t="shared" si="157"/>
        <v>0.5681011135973697</v>
      </c>
      <c r="AG103" s="112">
        <f t="shared" si="158"/>
        <v>448274.66538005526</v>
      </c>
      <c r="AI103" s="146">
        <f t="shared" si="159"/>
        <v>8.0844038689971143E-3</v>
      </c>
      <c r="AJ103" s="112">
        <f t="shared" si="159"/>
        <v>12615.825443645415</v>
      </c>
      <c r="AK103" s="54"/>
      <c r="AL103" s="142">
        <f t="shared" si="160"/>
        <v>2.3000243769731865E-3</v>
      </c>
      <c r="AM103" s="112">
        <f t="shared" si="160"/>
        <v>3296.5022315002279</v>
      </c>
      <c r="AN103" s="54"/>
      <c r="AO103" s="146">
        <f t="shared" si="161"/>
        <v>0</v>
      </c>
      <c r="AP103" s="112">
        <f t="shared" si="161"/>
        <v>-13270.057793802931</v>
      </c>
      <c r="AQ103" s="54"/>
      <c r="AR103" s="142">
        <f t="shared" si="162"/>
        <v>-1.2319838616114964E-4</v>
      </c>
      <c r="AS103" s="112">
        <f t="shared" si="162"/>
        <v>-11221.636868874775</v>
      </c>
      <c r="AU103" s="146">
        <v>0.56053337133170178</v>
      </c>
      <c r="AV103" s="112">
        <v>410362.02408413216</v>
      </c>
      <c r="AW103" s="54"/>
      <c r="AX103" s="142">
        <v>0.56580108922039651</v>
      </c>
      <c r="AY103" s="112">
        <v>444978.16314855503</v>
      </c>
      <c r="BA103" s="146">
        <v>0.568617775200699</v>
      </c>
      <c r="BB103" s="112">
        <v>436247.90732158051</v>
      </c>
      <c r="BC103" s="54"/>
      <c r="BD103" s="142">
        <v>0.56822431198353085</v>
      </c>
      <c r="BE103" s="112">
        <v>459496.30224893003</v>
      </c>
    </row>
    <row r="104" spans="2:57" hidden="1" outlineLevel="1" x14ac:dyDescent="0.4">
      <c r="C104" s="56" t="s">
        <v>23</v>
      </c>
      <c r="D104" s="57"/>
      <c r="E104" s="142">
        <f t="shared" si="148"/>
        <v>0.77717751990548278</v>
      </c>
      <c r="F104" s="112">
        <f t="shared" si="149"/>
        <v>42584.013538605621</v>
      </c>
      <c r="G104" s="54"/>
      <c r="H104" s="142"/>
      <c r="I104" s="112"/>
      <c r="J104" s="54"/>
      <c r="K104" s="142">
        <f t="shared" si="163"/>
        <v>1.2307692307692353E-2</v>
      </c>
      <c r="L104" s="145">
        <f t="shared" si="163"/>
        <v>9.6258833954818712E-3</v>
      </c>
      <c r="M104" s="54"/>
      <c r="N104" s="142"/>
      <c r="O104" s="112"/>
      <c r="P104" s="54"/>
      <c r="R104" s="104"/>
      <c r="S104" s="54"/>
      <c r="T104" s="142">
        <f t="shared" si="150"/>
        <v>0.75499799764123987</v>
      </c>
      <c r="U104" s="112">
        <f t="shared" si="164"/>
        <v>44580.325572856891</v>
      </c>
      <c r="V104" s="54"/>
      <c r="W104" s="142">
        <f t="shared" si="151"/>
        <v>0.75376604250880741</v>
      </c>
      <c r="X104" s="112">
        <f t="shared" si="152"/>
        <v>47403.236846219574</v>
      </c>
      <c r="Y104" s="54"/>
      <c r="Z104" s="142">
        <f t="shared" si="153"/>
        <v>0.75270954372242171</v>
      </c>
      <c r="AA104" s="112">
        <f t="shared" si="154"/>
        <v>48217.248812003534</v>
      </c>
      <c r="AB104" s="54"/>
      <c r="AC104" s="142">
        <f t="shared" si="155"/>
        <v>0.75125572169579125</v>
      </c>
      <c r="AD104" s="112">
        <f t="shared" si="156"/>
        <v>49502.39370446228</v>
      </c>
      <c r="AE104" s="54"/>
      <c r="AF104" s="142">
        <f t="shared" si="157"/>
        <v>0.74864860458821492</v>
      </c>
      <c r="AG104" s="112">
        <f t="shared" si="158"/>
        <v>50803.620962442321</v>
      </c>
      <c r="AI104" s="146">
        <f t="shared" si="159"/>
        <v>-1.5575182728103099E-2</v>
      </c>
      <c r="AJ104" s="112">
        <f t="shared" si="159"/>
        <v>1538.4274470205564</v>
      </c>
      <c r="AK104" s="54"/>
      <c r="AL104" s="142">
        <f t="shared" si="160"/>
        <v>-2.2680144384789713E-2</v>
      </c>
      <c r="AM104" s="112">
        <f t="shared" si="160"/>
        <v>-162.82838403635833</v>
      </c>
      <c r="AN104" s="54"/>
      <c r="AO104" s="146">
        <f t="shared" si="161"/>
        <v>0</v>
      </c>
      <c r="AP104" s="112">
        <f t="shared" si="161"/>
        <v>-1815.4635404804503</v>
      </c>
      <c r="AQ104" s="54"/>
      <c r="AR104" s="142">
        <f t="shared" si="162"/>
        <v>-5.0350910289709283E-5</v>
      </c>
      <c r="AS104" s="112">
        <f t="shared" si="162"/>
        <v>-1532.9482985827854</v>
      </c>
      <c r="AU104" s="146">
        <v>0.76683090442389434</v>
      </c>
      <c r="AV104" s="112">
        <v>47963.966257441723</v>
      </c>
      <c r="AW104" s="54"/>
      <c r="AX104" s="142">
        <v>0.77132874897300463</v>
      </c>
      <c r="AY104" s="112">
        <v>50966.449346478679</v>
      </c>
      <c r="BA104" s="146">
        <v>0.75125572169579125</v>
      </c>
      <c r="BB104" s="112">
        <v>51317.85724494273</v>
      </c>
      <c r="BC104" s="54"/>
      <c r="BD104" s="142">
        <v>0.74869895549850463</v>
      </c>
      <c r="BE104" s="112">
        <v>52336.569261025106</v>
      </c>
    </row>
    <row r="105" spans="2:57" hidden="1" outlineLevel="1" x14ac:dyDescent="0.4">
      <c r="C105" s="56" t="s">
        <v>24</v>
      </c>
      <c r="D105" s="57"/>
      <c r="E105" s="142">
        <f t="shared" si="148"/>
        <v>0.38139041260293705</v>
      </c>
      <c r="F105" s="112">
        <f t="shared" si="149"/>
        <v>696.46739800217529</v>
      </c>
      <c r="G105" s="54"/>
      <c r="H105" s="142"/>
      <c r="I105" s="112"/>
      <c r="J105" s="54"/>
      <c r="K105" s="142">
        <f t="shared" si="163"/>
        <v>1.1848341232227444E-2</v>
      </c>
      <c r="L105" s="145">
        <f t="shared" si="163"/>
        <v>1.0814672933867842E-2</v>
      </c>
      <c r="M105" s="54"/>
      <c r="N105" s="142"/>
      <c r="O105" s="112"/>
      <c r="P105" s="54"/>
      <c r="R105" s="104"/>
      <c r="S105" s="54"/>
      <c r="T105" s="142">
        <f t="shared" si="150"/>
        <v>0.33968478848935457</v>
      </c>
      <c r="U105" s="112">
        <f t="shared" si="164"/>
        <v>702.44589381919536</v>
      </c>
      <c r="V105" s="54"/>
      <c r="W105" s="142">
        <f t="shared" si="151"/>
        <v>0.33738122482181465</v>
      </c>
      <c r="X105" s="112">
        <f t="shared" si="152"/>
        <v>721.63995574518071</v>
      </c>
      <c r="Y105" s="54"/>
      <c r="Z105" s="142">
        <f t="shared" si="153"/>
        <v>0.33576447768486961</v>
      </c>
      <c r="AA105" s="112">
        <f t="shared" si="154"/>
        <v>708.59912390456361</v>
      </c>
      <c r="AB105" s="54"/>
      <c r="AC105" s="142">
        <f t="shared" si="155"/>
        <v>0.33378563023401053</v>
      </c>
      <c r="AD105" s="112">
        <f t="shared" si="156"/>
        <v>702.33666345322422</v>
      </c>
      <c r="AE105" s="54"/>
      <c r="AF105" s="142">
        <f t="shared" si="157"/>
        <v>0.33102081183801624</v>
      </c>
      <c r="AG105" s="112">
        <f t="shared" si="158"/>
        <v>697.48923478367738</v>
      </c>
      <c r="AI105" s="146">
        <f t="shared" si="159"/>
        <v>-2.8852521327693559E-3</v>
      </c>
      <c r="AJ105" s="112">
        <f t="shared" si="159"/>
        <v>-67.087635623910046</v>
      </c>
      <c r="AK105" s="54"/>
      <c r="AL105" s="142">
        <f t="shared" si="160"/>
        <v>-2.9471411263491953E-3</v>
      </c>
      <c r="AM105" s="112">
        <f t="shared" si="160"/>
        <v>-72.558333701227525</v>
      </c>
      <c r="AN105" s="54"/>
      <c r="AO105" s="146">
        <f t="shared" si="161"/>
        <v>0</v>
      </c>
      <c r="AP105" s="112">
        <f t="shared" si="161"/>
        <v>-16.180853238289387</v>
      </c>
      <c r="AQ105" s="54"/>
      <c r="AR105" s="142">
        <f t="shared" si="162"/>
        <v>8.3019970627429274E-5</v>
      </c>
      <c r="AS105" s="112">
        <f t="shared" si="162"/>
        <v>-11.213087530011762</v>
      </c>
      <c r="AU105" s="146">
        <v>0.33667088236677989</v>
      </c>
      <c r="AV105" s="112">
        <v>769.42429907713426</v>
      </c>
      <c r="AW105" s="54"/>
      <c r="AX105" s="142">
        <v>0.33396795296436543</v>
      </c>
      <c r="AY105" s="112">
        <v>770.0475684849049</v>
      </c>
      <c r="BA105" s="146">
        <v>0.33378563023401053</v>
      </c>
      <c r="BB105" s="112">
        <v>718.51751669151361</v>
      </c>
      <c r="BC105" s="54"/>
      <c r="BD105" s="142">
        <v>0.33093779186738881</v>
      </c>
      <c r="BE105" s="112">
        <v>708.70232231368914</v>
      </c>
    </row>
    <row r="106" spans="2:57" hidden="1" outlineLevel="1" x14ac:dyDescent="0.4">
      <c r="C106" s="64" t="s">
        <v>25</v>
      </c>
      <c r="D106" s="65"/>
      <c r="E106" s="63"/>
      <c r="F106" s="102">
        <f>SUM(F98:F105)</f>
        <v>12444680.508322611</v>
      </c>
      <c r="G106" s="54"/>
      <c r="H106" s="143"/>
      <c r="I106" s="70"/>
      <c r="J106" s="54"/>
      <c r="K106" s="143"/>
      <c r="L106" s="70"/>
      <c r="M106" s="54"/>
      <c r="N106" s="143"/>
      <c r="O106" s="70"/>
      <c r="P106" s="54"/>
      <c r="R106" s="104"/>
      <c r="S106" s="54"/>
      <c r="T106" s="143"/>
      <c r="U106" s="102">
        <f>SUM(U98:U105)</f>
        <v>13250117.43407084</v>
      </c>
      <c r="V106" s="54"/>
      <c r="W106" s="143"/>
      <c r="X106" s="102">
        <f>SUM(X98:X105)</f>
        <v>14047909.317007937</v>
      </c>
      <c r="Y106" s="54"/>
      <c r="Z106" s="143"/>
      <c r="AA106" s="102">
        <f>SUM(AA98:AA105)</f>
        <v>12627043.940842329</v>
      </c>
      <c r="AB106" s="54"/>
      <c r="AC106" s="143"/>
      <c r="AD106" s="102">
        <f>SUM(AD98:AD105)</f>
        <v>11291072.67531069</v>
      </c>
      <c r="AE106" s="54"/>
      <c r="AF106" s="143"/>
      <c r="AG106" s="102">
        <f>SUM(AG98:AG105)</f>
        <v>9865016.2470588125</v>
      </c>
      <c r="AI106" s="144"/>
      <c r="AJ106" s="102">
        <f>SUM(AJ98:AJ105)</f>
        <v>334738.19420211192</v>
      </c>
      <c r="AK106" s="54"/>
      <c r="AL106" s="143"/>
      <c r="AM106" s="102">
        <f>SUM(AM98:AM105)</f>
        <v>359704.72928619757</v>
      </c>
      <c r="AN106" s="54"/>
      <c r="AO106" s="144"/>
      <c r="AP106" s="102">
        <f>SUM(AP98:AP105)</f>
        <v>-415505.02627905266</v>
      </c>
      <c r="AQ106" s="54"/>
      <c r="AR106" s="143"/>
      <c r="AS106" s="102">
        <f>SUM(AS98:AS105)</f>
        <v>-405915.0536375005</v>
      </c>
      <c r="AU106" s="144"/>
      <c r="AV106" s="102">
        <v>10956334.481108578</v>
      </c>
      <c r="AW106" s="54"/>
      <c r="AX106" s="143"/>
      <c r="AY106" s="102">
        <v>9505311.5177726187</v>
      </c>
      <c r="BA106" s="144"/>
      <c r="BB106" s="102">
        <v>11706577.701589741</v>
      </c>
      <c r="BC106" s="54"/>
      <c r="BD106" s="143"/>
      <c r="BE106" s="102">
        <v>10270931.300696317</v>
      </c>
    </row>
    <row r="107" spans="2:57" hidden="1" outlineLevel="1" x14ac:dyDescent="0.4">
      <c r="C107" s="39"/>
      <c r="D107" s="39"/>
      <c r="E107" s="52"/>
      <c r="F107" s="53"/>
      <c r="G107" s="54"/>
      <c r="H107" s="147" t="s">
        <v>12</v>
      </c>
      <c r="I107" s="148"/>
      <c r="J107" s="54"/>
      <c r="K107" s="147" t="s">
        <v>12</v>
      </c>
      <c r="L107" s="148"/>
      <c r="M107" s="54"/>
      <c r="N107" s="147" t="s">
        <v>12</v>
      </c>
      <c r="O107" s="148"/>
      <c r="P107" s="54"/>
      <c r="Q107" s="147" t="s">
        <v>12</v>
      </c>
      <c r="R107" s="148"/>
      <c r="S107" s="54"/>
      <c r="T107" s="20"/>
      <c r="U107" s="53"/>
      <c r="V107" s="54"/>
      <c r="W107" s="20"/>
      <c r="X107" s="53"/>
      <c r="Y107" s="54"/>
      <c r="Z107" s="20"/>
      <c r="AA107" s="53"/>
      <c r="AB107" s="54"/>
      <c r="AC107" s="20"/>
      <c r="AD107" s="53"/>
      <c r="AE107" s="54"/>
      <c r="AF107" s="20"/>
      <c r="AG107" s="53"/>
      <c r="AI107" s="69"/>
      <c r="AJ107" s="149" t="s">
        <v>53</v>
      </c>
      <c r="AK107" s="54"/>
      <c r="AL107" s="20"/>
      <c r="AM107" s="149" t="s">
        <v>53</v>
      </c>
      <c r="AN107" s="54"/>
      <c r="AO107" s="69"/>
      <c r="AP107" s="53"/>
      <c r="AQ107" s="54"/>
      <c r="AR107" s="20"/>
      <c r="AS107" s="53"/>
      <c r="AU107" s="69"/>
      <c r="AV107" s="53"/>
      <c r="AW107" s="54"/>
      <c r="AX107" s="20"/>
      <c r="AY107" s="53"/>
      <c r="BA107" s="69"/>
      <c r="BB107" s="53"/>
      <c r="BC107" s="54"/>
      <c r="BD107" s="20"/>
      <c r="BE107" s="53"/>
    </row>
    <row r="108" spans="2:57" hidden="1" outlineLevel="1" x14ac:dyDescent="0.4">
      <c r="B108" s="103" t="s">
        <v>54</v>
      </c>
      <c r="E108" s="150" t="s">
        <v>55</v>
      </c>
      <c r="F108" s="151" t="s">
        <v>56</v>
      </c>
      <c r="H108" s="150" t="s">
        <v>55</v>
      </c>
      <c r="I108" s="151" t="s">
        <v>56</v>
      </c>
      <c r="K108" s="150" t="s">
        <v>55</v>
      </c>
      <c r="L108" s="151" t="s">
        <v>56</v>
      </c>
      <c r="N108" s="150" t="s">
        <v>55</v>
      </c>
      <c r="O108" s="151" t="s">
        <v>56</v>
      </c>
      <c r="Q108" s="150" t="s">
        <v>55</v>
      </c>
      <c r="R108" s="151" t="s">
        <v>56</v>
      </c>
      <c r="T108" s="150" t="s">
        <v>55</v>
      </c>
      <c r="U108" s="151" t="s">
        <v>56</v>
      </c>
      <c r="W108" s="150" t="s">
        <v>55</v>
      </c>
      <c r="X108" s="151" t="s">
        <v>56</v>
      </c>
      <c r="Z108" s="150" t="s">
        <v>55</v>
      </c>
      <c r="AA108" s="151" t="s">
        <v>56</v>
      </c>
      <c r="AC108" s="150" t="s">
        <v>55</v>
      </c>
      <c r="AD108" s="151" t="s">
        <v>56</v>
      </c>
      <c r="AF108" s="150" t="s">
        <v>55</v>
      </c>
      <c r="AG108" s="151" t="s">
        <v>56</v>
      </c>
      <c r="AI108" s="152" t="s">
        <v>55</v>
      </c>
      <c r="AJ108" s="151" t="s">
        <v>56</v>
      </c>
      <c r="AL108" s="150" t="s">
        <v>55</v>
      </c>
      <c r="AM108" s="151" t="s">
        <v>56</v>
      </c>
      <c r="AO108" s="152" t="s">
        <v>55</v>
      </c>
      <c r="AP108" s="151" t="s">
        <v>56</v>
      </c>
      <c r="AR108" s="150" t="s">
        <v>55</v>
      </c>
      <c r="AS108" s="151" t="s">
        <v>56</v>
      </c>
      <c r="AU108" s="152" t="s">
        <v>55</v>
      </c>
      <c r="AV108" s="151" t="s">
        <v>56</v>
      </c>
      <c r="AX108" s="150" t="s">
        <v>55</v>
      </c>
      <c r="AY108" s="151" t="s">
        <v>56</v>
      </c>
      <c r="BA108" s="152" t="s">
        <v>55</v>
      </c>
      <c r="BB108" s="151" t="s">
        <v>56</v>
      </c>
      <c r="BD108" s="150" t="s">
        <v>55</v>
      </c>
      <c r="BE108" s="151" t="s">
        <v>56</v>
      </c>
    </row>
    <row r="109" spans="2:57" hidden="1" outlineLevel="1" x14ac:dyDescent="0.4">
      <c r="C109" s="56" t="s">
        <v>17</v>
      </c>
      <c r="D109" s="57"/>
      <c r="E109" s="153">
        <f t="shared" ref="E109:E116" si="165">ROUND(F87/F19/12,2)</f>
        <v>8.25</v>
      </c>
      <c r="F109" s="154">
        <f>F98/F30</f>
        <v>1.1710802591550927E-2</v>
      </c>
      <c r="G109" s="54"/>
      <c r="H109" s="153">
        <v>8.25</v>
      </c>
      <c r="I109" s="154">
        <v>1.1710802591550927E-2</v>
      </c>
      <c r="J109" s="54"/>
      <c r="K109" s="153">
        <v>8.34</v>
      </c>
      <c r="L109" s="154">
        <v>1.18E-2</v>
      </c>
      <c r="M109" s="54"/>
      <c r="N109" s="153">
        <v>8.4700000000000006</v>
      </c>
      <c r="O109" s="154">
        <v>1.2E-2</v>
      </c>
      <c r="P109" s="54"/>
      <c r="Q109" s="153">
        <v>8.4700000000000006</v>
      </c>
      <c r="R109" s="154">
        <v>1.2E-2</v>
      </c>
      <c r="S109" s="54"/>
      <c r="T109" s="153">
        <f t="shared" ref="T109:T115" si="166">ROUND(U87/U19/12,2)</f>
        <v>10.5</v>
      </c>
      <c r="U109" s="154">
        <f>ROUND(U98/U30,4)</f>
        <v>1.32E-2</v>
      </c>
      <c r="V109" s="54"/>
      <c r="W109" s="153">
        <f t="shared" ref="W109:W115" si="167">ROUND(X87/X19/12,2)</f>
        <v>11.21</v>
      </c>
      <c r="X109" s="154">
        <f>ROUND(X98/X30,4)</f>
        <v>1.4200000000000001E-2</v>
      </c>
      <c r="Y109" s="54"/>
      <c r="Z109" s="153">
        <f t="shared" ref="Z109:Z115" si="168">ROUND(AA87/AA19/12,2)</f>
        <v>14.22</v>
      </c>
      <c r="AA109" s="154">
        <f>ROUND(AA98/AA30,4)</f>
        <v>1.09E-2</v>
      </c>
      <c r="AB109" s="54"/>
      <c r="AC109" s="155">
        <f t="shared" ref="AC109:AC115" si="169">ROUND(AD87/AD19/12,2)</f>
        <v>17.53</v>
      </c>
      <c r="AD109" s="156">
        <f>ROUND(AD98/AD30,4)</f>
        <v>7.6E-3</v>
      </c>
      <c r="AE109" s="157"/>
      <c r="AF109" s="155">
        <f t="shared" ref="AF109:AF115" si="170">ROUND(AG87/AG19/12,2)</f>
        <v>21.19</v>
      </c>
      <c r="AG109" s="156">
        <f>ROUND(AG98/AG30,4)</f>
        <v>4.0000000000000001E-3</v>
      </c>
      <c r="AI109" s="158">
        <f t="shared" ref="AI109:AJ116" si="171">AC109-AU109</f>
        <v>0.17999999999999972</v>
      </c>
      <c r="AJ109" s="154">
        <f t="shared" si="171"/>
        <v>-1.9999999999999966E-4</v>
      </c>
      <c r="AK109" s="54"/>
      <c r="AL109" s="153">
        <f t="shared" ref="AL109:AM116" si="172">AF109-AX109</f>
        <v>0.22000000000000242</v>
      </c>
      <c r="AM109" s="154">
        <f t="shared" si="172"/>
        <v>-1.0000000000000026E-4</v>
      </c>
      <c r="AN109" s="54"/>
      <c r="AO109" s="158">
        <f t="shared" ref="AO109:AP116" si="173">AC109-BA109</f>
        <v>-0.39999999999999858</v>
      </c>
      <c r="AP109" s="154">
        <f t="shared" si="173"/>
        <v>-1.9999999999999966E-4</v>
      </c>
      <c r="AQ109" s="54"/>
      <c r="AR109" s="153">
        <f t="shared" ref="AR109:AS116" si="174">AF109-BD109</f>
        <v>-0.35999999999999943</v>
      </c>
      <c r="AS109" s="154">
        <f t="shared" si="174"/>
        <v>-1.0000000000000026E-4</v>
      </c>
      <c r="AU109" s="159">
        <v>17.350000000000001</v>
      </c>
      <c r="AV109" s="156">
        <v>7.7999999999999996E-3</v>
      </c>
      <c r="AW109" s="157"/>
      <c r="AX109" s="155">
        <v>20.97</v>
      </c>
      <c r="AY109" s="156">
        <v>4.1000000000000003E-3</v>
      </c>
      <c r="BA109" s="158">
        <v>17.93</v>
      </c>
      <c r="BB109" s="154">
        <v>7.7999999999999996E-3</v>
      </c>
      <c r="BC109" s="54"/>
      <c r="BD109" s="153">
        <v>21.55</v>
      </c>
      <c r="BE109" s="154">
        <v>4.1000000000000003E-3</v>
      </c>
    </row>
    <row r="110" spans="2:57" hidden="1" outlineLevel="1" x14ac:dyDescent="0.4">
      <c r="C110" s="56" t="s">
        <v>18</v>
      </c>
      <c r="D110" s="57"/>
      <c r="E110" s="153">
        <f t="shared" si="165"/>
        <v>8.16</v>
      </c>
      <c r="F110" s="154">
        <f>F99/F31</f>
        <v>1.6530994883572476E-2</v>
      </c>
      <c r="G110" s="54"/>
      <c r="H110" s="153">
        <v>8.16</v>
      </c>
      <c r="I110" s="154">
        <v>1.6530994883572476E-2</v>
      </c>
      <c r="J110" s="54"/>
      <c r="K110" s="153">
        <v>8.25</v>
      </c>
      <c r="L110" s="154">
        <v>1.67E-2</v>
      </c>
      <c r="M110" s="54"/>
      <c r="N110" s="153">
        <v>8.3800000000000008</v>
      </c>
      <c r="O110" s="154">
        <v>1.7000000000000001E-2</v>
      </c>
      <c r="P110" s="54"/>
      <c r="Q110" s="153">
        <v>8.3800000000000008</v>
      </c>
      <c r="R110" s="154">
        <v>1.7000000000000001E-2</v>
      </c>
      <c r="S110" s="54"/>
      <c r="T110" s="153">
        <f t="shared" si="166"/>
        <v>15.21</v>
      </c>
      <c r="U110" s="154">
        <f>ROUND(U99/U31,4)</f>
        <v>1.47E-2</v>
      </c>
      <c r="V110" s="54"/>
      <c r="W110" s="153">
        <f t="shared" si="167"/>
        <v>16.02</v>
      </c>
      <c r="X110" s="154">
        <f>ROUND(X99/X31,4)</f>
        <v>1.5699999999999999E-2</v>
      </c>
      <c r="Y110" s="54"/>
      <c r="Z110" s="153">
        <f t="shared" si="168"/>
        <v>16.239999999999998</v>
      </c>
      <c r="AA110" s="154">
        <f>ROUND(AA99/AA31,4)</f>
        <v>1.61E-2</v>
      </c>
      <c r="AB110" s="54"/>
      <c r="AC110" s="155">
        <f t="shared" si="169"/>
        <v>16.61</v>
      </c>
      <c r="AD110" s="156">
        <f>ROUND(AD99/AD31,4)</f>
        <v>1.67E-2</v>
      </c>
      <c r="AE110" s="157"/>
      <c r="AF110" s="155">
        <f t="shared" si="170"/>
        <v>17.07</v>
      </c>
      <c r="AG110" s="156">
        <f>ROUND(AG99/AG31,4)</f>
        <v>1.7399999999999999E-2</v>
      </c>
      <c r="AI110" s="158">
        <f t="shared" si="171"/>
        <v>0.53999999999999915</v>
      </c>
      <c r="AJ110" s="154">
        <f t="shared" si="171"/>
        <v>-3.0000000000000165E-4</v>
      </c>
      <c r="AK110" s="54"/>
      <c r="AL110" s="153">
        <f t="shared" si="172"/>
        <v>0.60000000000000142</v>
      </c>
      <c r="AM110" s="154">
        <f t="shared" si="172"/>
        <v>-4.0000000000000105E-4</v>
      </c>
      <c r="AN110" s="54"/>
      <c r="AO110" s="158">
        <f t="shared" si="173"/>
        <v>-0.39000000000000057</v>
      </c>
      <c r="AP110" s="154">
        <f t="shared" si="173"/>
        <v>-4.0000000000000105E-4</v>
      </c>
      <c r="AQ110" s="54"/>
      <c r="AR110" s="153">
        <f t="shared" si="174"/>
        <v>-0.30000000000000071</v>
      </c>
      <c r="AS110" s="154">
        <f t="shared" si="174"/>
        <v>-3.0000000000000165E-4</v>
      </c>
      <c r="AU110" s="159">
        <v>16.07</v>
      </c>
      <c r="AV110" s="156">
        <v>1.7000000000000001E-2</v>
      </c>
      <c r="AW110" s="157"/>
      <c r="AX110" s="155">
        <v>16.47</v>
      </c>
      <c r="AY110" s="156">
        <v>1.78E-2</v>
      </c>
      <c r="BA110" s="158">
        <v>17</v>
      </c>
      <c r="BB110" s="154">
        <v>1.7100000000000001E-2</v>
      </c>
      <c r="BC110" s="54"/>
      <c r="BD110" s="153">
        <v>17.37</v>
      </c>
      <c r="BE110" s="154">
        <v>1.77E-2</v>
      </c>
    </row>
    <row r="111" spans="2:57" hidden="1" outlineLevel="1" x14ac:dyDescent="0.4">
      <c r="C111" s="56" t="s">
        <v>19</v>
      </c>
      <c r="D111" s="57"/>
      <c r="E111" s="153">
        <f t="shared" si="165"/>
        <v>42.02</v>
      </c>
      <c r="F111" s="154">
        <f>F100/F43</f>
        <v>3.6140572900546903</v>
      </c>
      <c r="G111" s="54"/>
      <c r="H111" s="153">
        <v>42.02</v>
      </c>
      <c r="I111" s="154">
        <v>3.6140572900546903</v>
      </c>
      <c r="J111" s="54"/>
      <c r="K111" s="153">
        <v>42.47</v>
      </c>
      <c r="L111" s="154">
        <v>3.6530999999999998</v>
      </c>
      <c r="M111" s="54"/>
      <c r="N111" s="153">
        <v>43.13</v>
      </c>
      <c r="O111" s="154">
        <v>3.7097000000000002</v>
      </c>
      <c r="P111" s="54"/>
      <c r="Q111" s="153">
        <v>43.13</v>
      </c>
      <c r="R111" s="154">
        <v>3.7097000000000002</v>
      </c>
      <c r="S111" s="54"/>
      <c r="T111" s="153">
        <f t="shared" si="166"/>
        <v>48.76</v>
      </c>
      <c r="U111" s="154">
        <f>ROUND(U100/U43,4)</f>
        <v>4.1839000000000004</v>
      </c>
      <c r="V111" s="54"/>
      <c r="W111" s="153">
        <f t="shared" si="167"/>
        <v>52.2</v>
      </c>
      <c r="X111" s="154">
        <f>ROUND(X100/X43,4)</f>
        <v>4.4740000000000002</v>
      </c>
      <c r="Y111" s="54"/>
      <c r="Z111" s="153">
        <f t="shared" si="168"/>
        <v>53.33</v>
      </c>
      <c r="AA111" s="154">
        <f>ROUND(AA100/AA43,4)</f>
        <v>4.5690999999999997</v>
      </c>
      <c r="AB111" s="54"/>
      <c r="AC111" s="155">
        <f t="shared" si="169"/>
        <v>55.16</v>
      </c>
      <c r="AD111" s="156">
        <f>ROUND(AD100/AD43,4)</f>
        <v>4.7229999999999999</v>
      </c>
      <c r="AE111" s="157"/>
      <c r="AF111" s="155">
        <f t="shared" si="170"/>
        <v>57.37</v>
      </c>
      <c r="AG111" s="156">
        <f>ROUND(AG100/AG43,4)</f>
        <v>4.9089999999999998</v>
      </c>
      <c r="AI111" s="158">
        <f t="shared" si="171"/>
        <v>-0.12000000000000455</v>
      </c>
      <c r="AJ111" s="154">
        <f t="shared" si="171"/>
        <v>-9.9999999999997868E-3</v>
      </c>
      <c r="AK111" s="54"/>
      <c r="AL111" s="153">
        <f t="shared" si="172"/>
        <v>-0.17000000000000171</v>
      </c>
      <c r="AM111" s="154">
        <f t="shared" si="172"/>
        <v>-1.4600000000000612E-2</v>
      </c>
      <c r="AN111" s="54"/>
      <c r="AO111" s="158">
        <f t="shared" si="173"/>
        <v>-1.2700000000000031</v>
      </c>
      <c r="AP111" s="154">
        <f t="shared" si="173"/>
        <v>-0.10709999999999997</v>
      </c>
      <c r="AQ111" s="54"/>
      <c r="AR111" s="153">
        <f t="shared" si="174"/>
        <v>-0.92000000000000171</v>
      </c>
      <c r="AS111" s="154">
        <f t="shared" si="174"/>
        <v>-7.7700000000000102E-2</v>
      </c>
      <c r="AU111" s="159">
        <v>55.28</v>
      </c>
      <c r="AV111" s="156">
        <v>4.7329999999999997</v>
      </c>
      <c r="AW111" s="157"/>
      <c r="AX111" s="155">
        <v>57.54</v>
      </c>
      <c r="AY111" s="156">
        <v>4.9236000000000004</v>
      </c>
      <c r="BA111" s="158">
        <v>56.43</v>
      </c>
      <c r="BB111" s="154">
        <v>4.8300999999999998</v>
      </c>
      <c r="BC111" s="54"/>
      <c r="BD111" s="153">
        <v>58.29</v>
      </c>
      <c r="BE111" s="154">
        <v>4.9866999999999999</v>
      </c>
    </row>
    <row r="112" spans="2:57" hidden="1" outlineLevel="1" x14ac:dyDescent="0.4">
      <c r="C112" s="56" t="s">
        <v>20</v>
      </c>
      <c r="D112" s="57"/>
      <c r="E112" s="153">
        <f t="shared" si="165"/>
        <v>1190.07</v>
      </c>
      <c r="F112" s="154">
        <f>F101/F44</f>
        <v>2.525402877876767</v>
      </c>
      <c r="G112" s="54"/>
      <c r="H112" s="153">
        <v>1190.07</v>
      </c>
      <c r="I112" s="154">
        <v>2.525402877876767</v>
      </c>
      <c r="J112" s="54"/>
      <c r="K112" s="153">
        <v>1202.92</v>
      </c>
      <c r="L112" s="154">
        <v>2.5527000000000002</v>
      </c>
      <c r="M112" s="54"/>
      <c r="N112" s="153">
        <v>1221.57</v>
      </c>
      <c r="O112" s="154">
        <v>2.5922999999999998</v>
      </c>
      <c r="P112" s="54"/>
      <c r="Q112" s="153">
        <v>1221.57</v>
      </c>
      <c r="R112" s="154">
        <v>2.5922999999999998</v>
      </c>
      <c r="S112" s="54"/>
      <c r="T112" s="153">
        <f t="shared" si="166"/>
        <v>1024.6300000000001</v>
      </c>
      <c r="U112" s="154">
        <f>ROUND(U101/U44,4)</f>
        <v>2.2648999999999999</v>
      </c>
      <c r="V112" s="54"/>
      <c r="W112" s="153">
        <f t="shared" si="167"/>
        <v>1097.01</v>
      </c>
      <c r="X112" s="154">
        <f>ROUND(X101/X44,4)</f>
        <v>2.3852000000000002</v>
      </c>
      <c r="Y112" s="54"/>
      <c r="Z112" s="153">
        <f t="shared" si="168"/>
        <v>1120.74</v>
      </c>
      <c r="AA112" s="154">
        <f>ROUND(AA101/AA44,4)</f>
        <v>2.4245999999999999</v>
      </c>
      <c r="AB112" s="54"/>
      <c r="AC112" s="155">
        <f t="shared" si="169"/>
        <v>1159.1600000000001</v>
      </c>
      <c r="AD112" s="156">
        <f>ROUND(AD101/AD44,4)</f>
        <v>2.4885000000000002</v>
      </c>
      <c r="AE112" s="157"/>
      <c r="AF112" s="155">
        <f t="shared" si="170"/>
        <v>1205.57</v>
      </c>
      <c r="AG112" s="156">
        <f>ROUND(AG101/AG44,4)</f>
        <v>2.5657000000000001</v>
      </c>
      <c r="AI112" s="158">
        <f t="shared" si="171"/>
        <v>-2.4900000000000091</v>
      </c>
      <c r="AJ112" s="154">
        <f t="shared" si="171"/>
        <v>-4.0999999999997705E-3</v>
      </c>
      <c r="AK112" s="54"/>
      <c r="AL112" s="153">
        <f t="shared" si="172"/>
        <v>-3.6500000000000909</v>
      </c>
      <c r="AM112" s="154">
        <f t="shared" si="172"/>
        <v>-5.9999999999997833E-3</v>
      </c>
      <c r="AN112" s="54"/>
      <c r="AO112" s="158">
        <f t="shared" si="173"/>
        <v>-26.699999999999818</v>
      </c>
      <c r="AP112" s="154">
        <f t="shared" si="173"/>
        <v>-4.4399999999999995E-2</v>
      </c>
      <c r="AQ112" s="54"/>
      <c r="AR112" s="153">
        <f t="shared" si="174"/>
        <v>-19.370000000000118</v>
      </c>
      <c r="AS112" s="154">
        <f t="shared" si="174"/>
        <v>-3.2200000000000006E-2</v>
      </c>
      <c r="AU112" s="159">
        <v>1161.6500000000001</v>
      </c>
      <c r="AV112" s="156">
        <v>2.4925999999999999</v>
      </c>
      <c r="AW112" s="157"/>
      <c r="AX112" s="155">
        <v>1209.22</v>
      </c>
      <c r="AY112" s="156">
        <v>2.5716999999999999</v>
      </c>
      <c r="BA112" s="158">
        <v>1185.8599999999999</v>
      </c>
      <c r="BB112" s="154">
        <v>2.5329000000000002</v>
      </c>
      <c r="BC112" s="54"/>
      <c r="BD112" s="153">
        <v>1224.94</v>
      </c>
      <c r="BE112" s="154">
        <v>2.5979000000000001</v>
      </c>
    </row>
    <row r="113" spans="2:57" hidden="1" outlineLevel="1" x14ac:dyDescent="0.4">
      <c r="C113" s="56" t="s">
        <v>21</v>
      </c>
      <c r="D113" s="57"/>
      <c r="E113" s="153">
        <f t="shared" si="165"/>
        <v>8057.37</v>
      </c>
      <c r="F113" s="154">
        <f>F102/F45</f>
        <v>2.000155631426817</v>
      </c>
      <c r="G113" s="54"/>
      <c r="H113" s="153">
        <v>8057.37</v>
      </c>
      <c r="I113" s="154">
        <v>2.000155631426817</v>
      </c>
      <c r="J113" s="54"/>
      <c r="K113" s="153">
        <v>8144.39</v>
      </c>
      <c r="L113" s="154">
        <v>2.0217999999999998</v>
      </c>
      <c r="M113" s="54"/>
      <c r="N113" s="153">
        <v>8270.6299999999992</v>
      </c>
      <c r="O113" s="154">
        <v>2.0531000000000001</v>
      </c>
      <c r="P113" s="54"/>
      <c r="Q113" s="153">
        <v>8270.6299999999992</v>
      </c>
      <c r="R113" s="154">
        <v>2.0531000000000001</v>
      </c>
      <c r="S113" s="54"/>
      <c r="T113" s="153">
        <f t="shared" si="166"/>
        <v>7812.41</v>
      </c>
      <c r="U113" s="154">
        <f>ROUND(U102/U45,4)</f>
        <v>1.9725999999999999</v>
      </c>
      <c r="V113" s="54"/>
      <c r="W113" s="153">
        <f t="shared" si="167"/>
        <v>8347.42</v>
      </c>
      <c r="X113" s="154">
        <f>ROUND(X102/X45,4)</f>
        <v>2.0666000000000002</v>
      </c>
      <c r="Y113" s="54"/>
      <c r="Z113" s="153">
        <f t="shared" si="168"/>
        <v>8527.98</v>
      </c>
      <c r="AA113" s="154">
        <f>ROUND(AA102/AA45,4)</f>
        <v>2.0983000000000001</v>
      </c>
      <c r="AB113" s="54"/>
      <c r="AC113" s="155">
        <f t="shared" si="169"/>
        <v>8820.2900000000009</v>
      </c>
      <c r="AD113" s="156">
        <f>ROUND(AD102/AD45,4)</f>
        <v>2.1497000000000002</v>
      </c>
      <c r="AE113" s="157"/>
      <c r="AF113" s="155">
        <f t="shared" si="170"/>
        <v>9173.44</v>
      </c>
      <c r="AG113" s="156">
        <f>ROUND(AG102/AG45,4)</f>
        <v>2.2117</v>
      </c>
      <c r="AI113" s="158">
        <f t="shared" si="171"/>
        <v>-18.979999999999563</v>
      </c>
      <c r="AJ113" s="154">
        <f t="shared" si="171"/>
        <v>-3.2999999999998586E-3</v>
      </c>
      <c r="AK113" s="54"/>
      <c r="AL113" s="153">
        <f t="shared" si="172"/>
        <v>-27.829999999999927</v>
      </c>
      <c r="AM113" s="154">
        <f t="shared" si="172"/>
        <v>-4.9000000000001265E-3</v>
      </c>
      <c r="AN113" s="54"/>
      <c r="AO113" s="158">
        <f t="shared" si="173"/>
        <v>-203.20999999999913</v>
      </c>
      <c r="AP113" s="154">
        <f t="shared" si="173"/>
        <v>-3.5699999999999843E-2</v>
      </c>
      <c r="AQ113" s="54"/>
      <c r="AR113" s="153">
        <f t="shared" si="174"/>
        <v>-147.46999999999935</v>
      </c>
      <c r="AS113" s="154">
        <f t="shared" si="174"/>
        <v>-2.5999999999999801E-2</v>
      </c>
      <c r="AU113" s="159">
        <v>8839.27</v>
      </c>
      <c r="AV113" s="156">
        <v>2.153</v>
      </c>
      <c r="AW113" s="157"/>
      <c r="AX113" s="155">
        <v>9201.27</v>
      </c>
      <c r="AY113" s="156">
        <v>2.2166000000000001</v>
      </c>
      <c r="BA113" s="158">
        <v>9023.5</v>
      </c>
      <c r="BB113" s="154">
        <v>2.1854</v>
      </c>
      <c r="BC113" s="54"/>
      <c r="BD113" s="153">
        <v>9320.91</v>
      </c>
      <c r="BE113" s="154">
        <v>2.2376999999999998</v>
      </c>
    </row>
    <row r="114" spans="2:57" hidden="1" outlineLevel="1" x14ac:dyDescent="0.4">
      <c r="C114" s="56" t="s">
        <v>22</v>
      </c>
      <c r="D114" s="57"/>
      <c r="E114" s="153">
        <f t="shared" si="165"/>
        <v>1.1399999999999999</v>
      </c>
      <c r="F114" s="154">
        <f>F103/F46</f>
        <v>17.637405909149539</v>
      </c>
      <c r="G114" s="54"/>
      <c r="H114" s="153">
        <v>1.1399999999999999</v>
      </c>
      <c r="I114" s="154">
        <v>17.637405909149539</v>
      </c>
      <c r="J114" s="54"/>
      <c r="K114" s="153">
        <v>1.1499999999999999</v>
      </c>
      <c r="L114" s="154">
        <v>17.8279</v>
      </c>
      <c r="M114" s="54"/>
      <c r="N114" s="153">
        <v>1.17</v>
      </c>
      <c r="O114" s="154">
        <v>18.104199999999999</v>
      </c>
      <c r="P114" s="54"/>
      <c r="Q114" s="153">
        <v>1.17</v>
      </c>
      <c r="R114" s="154">
        <v>18.104199999999999</v>
      </c>
      <c r="S114" s="54"/>
      <c r="T114" s="153">
        <f t="shared" si="166"/>
        <v>1.65</v>
      </c>
      <c r="U114" s="160">
        <f>ROUND(U103/U46,4)</f>
        <v>25.491599999999998</v>
      </c>
      <c r="V114" s="54"/>
      <c r="W114" s="153">
        <f t="shared" si="167"/>
        <v>1.83</v>
      </c>
      <c r="X114" s="154">
        <f>ROUND(X103/X46,4)</f>
        <v>28.259</v>
      </c>
      <c r="Y114" s="54"/>
      <c r="Z114" s="153">
        <f t="shared" si="168"/>
        <v>1.92</v>
      </c>
      <c r="AA114" s="154">
        <f>ROUND(AA103/AA46,4)</f>
        <v>29.666399999999999</v>
      </c>
      <c r="AB114" s="54"/>
      <c r="AC114" s="155">
        <f t="shared" si="169"/>
        <v>1.99</v>
      </c>
      <c r="AD114" s="156">
        <f>ROUND(AD103/AD46,4)</f>
        <v>30.683299999999999</v>
      </c>
      <c r="AE114" s="157"/>
      <c r="AF114" s="155">
        <f t="shared" si="170"/>
        <v>2.0699999999999998</v>
      </c>
      <c r="AG114" s="156">
        <f>ROUND(AG103/AG46,4)</f>
        <v>31.911799999999999</v>
      </c>
      <c r="AI114" s="158">
        <f t="shared" si="171"/>
        <v>0</v>
      </c>
      <c r="AJ114" s="154">
        <f t="shared" si="171"/>
        <v>-6.6000000000002501E-2</v>
      </c>
      <c r="AK114" s="54"/>
      <c r="AL114" s="153">
        <f t="shared" si="172"/>
        <v>0</v>
      </c>
      <c r="AM114" s="154">
        <f t="shared" si="172"/>
        <v>-9.6800000000001774E-2</v>
      </c>
      <c r="AN114" s="54"/>
      <c r="AO114" s="158">
        <f t="shared" si="173"/>
        <v>-5.9999999999999831E-2</v>
      </c>
      <c r="AP114" s="154">
        <f t="shared" si="173"/>
        <v>-0.9410000000000025</v>
      </c>
      <c r="AQ114" s="54"/>
      <c r="AR114" s="153">
        <f t="shared" si="174"/>
        <v>-5.0000000000000266E-2</v>
      </c>
      <c r="AS114" s="154">
        <f t="shared" si="174"/>
        <v>-0.75480000000000302</v>
      </c>
      <c r="AU114" s="159">
        <v>1.99</v>
      </c>
      <c r="AV114" s="156">
        <v>30.749300000000002</v>
      </c>
      <c r="AW114" s="157"/>
      <c r="AX114" s="155">
        <v>2.0699999999999998</v>
      </c>
      <c r="AY114" s="156">
        <v>32.008600000000001</v>
      </c>
      <c r="BA114" s="158">
        <v>2.0499999999999998</v>
      </c>
      <c r="BB114" s="154">
        <v>31.624300000000002</v>
      </c>
      <c r="BC114" s="54"/>
      <c r="BD114" s="153">
        <v>2.12</v>
      </c>
      <c r="BE114" s="154">
        <v>32.666600000000003</v>
      </c>
    </row>
    <row r="115" spans="2:57" hidden="1" outlineLevel="1" x14ac:dyDescent="0.4">
      <c r="C115" s="56" t="s">
        <v>23</v>
      </c>
      <c r="D115" s="57"/>
      <c r="E115" s="153">
        <f t="shared" si="165"/>
        <v>3.25</v>
      </c>
      <c r="F115" s="154">
        <f>F104/F36</f>
        <v>1.3272242937091054E-2</v>
      </c>
      <c r="G115" s="54"/>
      <c r="H115" s="153">
        <v>3.25</v>
      </c>
      <c r="I115" s="154">
        <v>1.3272242937091054E-2</v>
      </c>
      <c r="J115" s="54"/>
      <c r="K115" s="153">
        <v>3.29</v>
      </c>
      <c r="L115" s="154">
        <v>1.34E-2</v>
      </c>
      <c r="M115" s="54"/>
      <c r="N115" s="153">
        <v>3.34</v>
      </c>
      <c r="O115" s="154">
        <v>1.3599999999999999E-2</v>
      </c>
      <c r="P115" s="54"/>
      <c r="Q115" s="153">
        <v>3.34</v>
      </c>
      <c r="R115" s="154">
        <v>1.3599999999999999E-2</v>
      </c>
      <c r="S115" s="54"/>
      <c r="T115" s="153">
        <f t="shared" si="166"/>
        <v>4.07</v>
      </c>
      <c r="U115" s="154">
        <f>ROUND(U104/U36,4)</f>
        <v>1.66E-2</v>
      </c>
      <c r="V115" s="54"/>
      <c r="W115" s="153">
        <f t="shared" si="167"/>
        <v>4.3600000000000003</v>
      </c>
      <c r="X115" s="154">
        <f>ROUND(X104/X36,4)</f>
        <v>1.78E-2</v>
      </c>
      <c r="Y115" s="54"/>
      <c r="Z115" s="153">
        <f t="shared" si="168"/>
        <v>4.45</v>
      </c>
      <c r="AA115" s="154">
        <f>ROUND(AA104/AA36,4)</f>
        <v>1.8200000000000001E-2</v>
      </c>
      <c r="AB115" s="54"/>
      <c r="AC115" s="155">
        <f t="shared" si="169"/>
        <v>4.5999999999999996</v>
      </c>
      <c r="AD115" s="156">
        <f>ROUND(AD104/AD36,4)</f>
        <v>1.8800000000000001E-2</v>
      </c>
      <c r="AE115" s="157"/>
      <c r="AF115" s="155">
        <f t="shared" si="170"/>
        <v>4.78</v>
      </c>
      <c r="AG115" s="156">
        <f>ROUND(AG104/AG36,4)</f>
        <v>1.9599999999999999E-2</v>
      </c>
      <c r="AI115" s="158">
        <f t="shared" si="171"/>
        <v>0.10999999999999943</v>
      </c>
      <c r="AJ115" s="154">
        <f t="shared" si="171"/>
        <v>4.0000000000000105E-4</v>
      </c>
      <c r="AK115" s="54"/>
      <c r="AL115" s="153">
        <f t="shared" si="172"/>
        <v>0.11000000000000032</v>
      </c>
      <c r="AM115" s="154">
        <f t="shared" si="172"/>
        <v>4.0000000000000105E-4</v>
      </c>
      <c r="AN115" s="54"/>
      <c r="AO115" s="158">
        <f t="shared" si="173"/>
        <v>-0.16999999999999993</v>
      </c>
      <c r="AP115" s="154">
        <f t="shared" si="173"/>
        <v>-6.9999999999999923E-4</v>
      </c>
      <c r="AQ115" s="54"/>
      <c r="AR115" s="153">
        <f t="shared" si="174"/>
        <v>-0.14999999999999947</v>
      </c>
      <c r="AS115" s="154">
        <f t="shared" si="174"/>
        <v>-5.0000000000000044E-4</v>
      </c>
      <c r="AU115" s="159">
        <v>4.49</v>
      </c>
      <c r="AV115" s="156">
        <v>1.84E-2</v>
      </c>
      <c r="AW115" s="157"/>
      <c r="AX115" s="155">
        <v>4.67</v>
      </c>
      <c r="AY115" s="156">
        <v>1.9199999999999998E-2</v>
      </c>
      <c r="BA115" s="158">
        <v>4.7699999999999996</v>
      </c>
      <c r="BB115" s="154">
        <v>1.95E-2</v>
      </c>
      <c r="BC115" s="54"/>
      <c r="BD115" s="153">
        <v>4.93</v>
      </c>
      <c r="BE115" s="154">
        <v>2.01E-2</v>
      </c>
    </row>
    <row r="116" spans="2:57" hidden="1" outlineLevel="1" x14ac:dyDescent="0.4">
      <c r="C116" s="56" t="s">
        <v>24</v>
      </c>
      <c r="D116" s="57"/>
      <c r="E116" s="153">
        <f t="shared" si="165"/>
        <v>4.22</v>
      </c>
      <c r="F116" s="154">
        <f>F105/F48</f>
        <v>6.0511586978122311</v>
      </c>
      <c r="G116" s="54"/>
      <c r="H116" s="153">
        <v>4.22</v>
      </c>
      <c r="I116" s="154">
        <v>6.0511586978122311</v>
      </c>
      <c r="J116" s="54"/>
      <c r="K116" s="153">
        <v>4.2699999999999996</v>
      </c>
      <c r="L116" s="154">
        <v>6.1166</v>
      </c>
      <c r="M116" s="54"/>
      <c r="N116" s="153">
        <v>4.34</v>
      </c>
      <c r="O116" s="154">
        <v>6.2114000000000003</v>
      </c>
      <c r="P116" s="54"/>
      <c r="Q116" s="153">
        <v>4.34</v>
      </c>
      <c r="R116" s="154">
        <v>6.2114000000000003</v>
      </c>
      <c r="S116" s="54"/>
      <c r="T116" s="153">
        <f>IFERROR(ROUND(U94/U26/12,2),0)</f>
        <v>4.91</v>
      </c>
      <c r="U116" s="154">
        <f>ROUND(U105/U48,4)</f>
        <v>7.0133000000000001</v>
      </c>
      <c r="V116" s="54"/>
      <c r="W116" s="153">
        <f>IFERROR(ROUND(X94/X26/12,2),0)</f>
        <v>5.26</v>
      </c>
      <c r="X116" s="154">
        <f>ROUND(X105/X48,4)</f>
        <v>7.5087999999999999</v>
      </c>
      <c r="Y116" s="54"/>
      <c r="Z116" s="153">
        <f>IFERROR(ROUND(AA94/AA26/12,2),0)</f>
        <v>5.37</v>
      </c>
      <c r="AA116" s="154">
        <f>ROUND(AA105/AA48,4)</f>
        <v>7.6711999999999998</v>
      </c>
      <c r="AB116" s="54"/>
      <c r="AC116" s="155">
        <f>IFERROR(ROUND(AD94/AD26/12,2),0)</f>
        <v>5.55</v>
      </c>
      <c r="AD116" s="156">
        <f>ROUND(AD105/AD48,4)</f>
        <v>7.9340999999999999</v>
      </c>
      <c r="AE116" s="157"/>
      <c r="AF116" s="155">
        <f>IFERROR(ROUND(AG94/AG26/12,2),0)</f>
        <v>5.77</v>
      </c>
      <c r="AG116" s="156">
        <f>ROUND(AG105/AG48,4)</f>
        <v>8.2517999999999994</v>
      </c>
      <c r="AI116" s="158">
        <f t="shared" si="171"/>
        <v>-2.0000000000000462E-2</v>
      </c>
      <c r="AJ116" s="154">
        <f t="shared" si="171"/>
        <v>-1.7100000000000115E-2</v>
      </c>
      <c r="AK116" s="54"/>
      <c r="AL116" s="153">
        <f t="shared" si="172"/>
        <v>-3.0000000000000249E-2</v>
      </c>
      <c r="AM116" s="154">
        <f t="shared" si="172"/>
        <v>-2.5000000000000355E-2</v>
      </c>
      <c r="AN116" s="54"/>
      <c r="AO116" s="158">
        <f t="shared" si="173"/>
        <v>-0.12999999999999989</v>
      </c>
      <c r="AP116" s="154">
        <f t="shared" si="173"/>
        <v>-0.18279999999999941</v>
      </c>
      <c r="AQ116" s="54"/>
      <c r="AR116" s="153">
        <f t="shared" si="174"/>
        <v>-0.10000000000000053</v>
      </c>
      <c r="AS116" s="154">
        <f t="shared" si="174"/>
        <v>-0.13260000000000005</v>
      </c>
      <c r="AU116" s="159">
        <v>5.57</v>
      </c>
      <c r="AV116" s="156">
        <v>7.9512</v>
      </c>
      <c r="AW116" s="157"/>
      <c r="AX116" s="155">
        <v>5.8</v>
      </c>
      <c r="AY116" s="156">
        <v>8.2767999999999997</v>
      </c>
      <c r="BA116" s="158">
        <v>5.68</v>
      </c>
      <c r="BB116" s="154">
        <v>8.1168999999999993</v>
      </c>
      <c r="BC116" s="54"/>
      <c r="BD116" s="153">
        <v>5.87</v>
      </c>
      <c r="BE116" s="154">
        <v>8.3843999999999994</v>
      </c>
    </row>
    <row r="117" spans="2:57" hidden="1" outlineLevel="1" x14ac:dyDescent="0.4">
      <c r="C117" s="39"/>
      <c r="D117" s="39"/>
      <c r="E117" s="52"/>
      <c r="F117" s="53"/>
      <c r="G117" s="54"/>
      <c r="H117" s="20"/>
      <c r="I117" s="53"/>
      <c r="J117" s="54"/>
      <c r="K117" s="20"/>
      <c r="L117" s="53"/>
      <c r="M117" s="54"/>
      <c r="N117" s="20"/>
      <c r="O117" s="53"/>
      <c r="P117" s="54"/>
      <c r="Q117" s="20"/>
      <c r="R117" s="53"/>
      <c r="S117" s="54"/>
      <c r="T117" s="20"/>
      <c r="U117" s="53"/>
      <c r="V117" s="54"/>
      <c r="W117" s="20"/>
      <c r="X117" s="53"/>
      <c r="Y117" s="54"/>
      <c r="Z117" s="20"/>
      <c r="AA117" s="53"/>
      <c r="AB117" s="54"/>
      <c r="AC117" s="20"/>
      <c r="AD117" s="53"/>
      <c r="AE117" s="54"/>
      <c r="AF117" s="20"/>
      <c r="AG117" s="53"/>
      <c r="AI117" s="69"/>
      <c r="AJ117" s="53"/>
      <c r="AK117" s="54"/>
      <c r="AL117" s="20"/>
      <c r="AM117" s="53"/>
      <c r="AN117" s="54"/>
      <c r="AO117" s="69"/>
      <c r="AP117" s="53"/>
      <c r="AQ117" s="54"/>
      <c r="AR117" s="20"/>
      <c r="AS117" s="53"/>
      <c r="AU117" s="69"/>
      <c r="AV117" s="53"/>
      <c r="AW117" s="54"/>
      <c r="AX117" s="20"/>
      <c r="AY117" s="53"/>
      <c r="BA117" s="69"/>
      <c r="BB117" s="53"/>
      <c r="BC117" s="54"/>
      <c r="BD117" s="20"/>
      <c r="BE117" s="53"/>
    </row>
    <row r="118" spans="2:57" hidden="1" outlineLevel="1" x14ac:dyDescent="0.4">
      <c r="B118" s="103" t="s">
        <v>57</v>
      </c>
      <c r="E118" s="150"/>
      <c r="F118" s="151"/>
      <c r="H118" s="150" t="s">
        <v>55</v>
      </c>
      <c r="I118" s="151" t="s">
        <v>56</v>
      </c>
      <c r="K118" s="150" t="s">
        <v>55</v>
      </c>
      <c r="L118" s="151" t="s">
        <v>56</v>
      </c>
      <c r="N118" s="150" t="s">
        <v>55</v>
      </c>
      <c r="O118" s="151" t="s">
        <v>56</v>
      </c>
      <c r="Q118" s="150" t="s">
        <v>55</v>
      </c>
      <c r="R118" s="151" t="s">
        <v>56</v>
      </c>
      <c r="T118" s="150" t="s">
        <v>55</v>
      </c>
      <c r="U118" s="151" t="s">
        <v>56</v>
      </c>
      <c r="W118" s="150" t="s">
        <v>55</v>
      </c>
      <c r="X118" s="151" t="s">
        <v>56</v>
      </c>
      <c r="Z118" s="150" t="s">
        <v>55</v>
      </c>
      <c r="AA118" s="151" t="s">
        <v>56</v>
      </c>
      <c r="AC118" s="150" t="s">
        <v>55</v>
      </c>
      <c r="AD118" s="151" t="s">
        <v>56</v>
      </c>
      <c r="AF118" s="150" t="s">
        <v>55</v>
      </c>
      <c r="AG118" s="151" t="s">
        <v>56</v>
      </c>
      <c r="AI118" s="152" t="s">
        <v>55</v>
      </c>
      <c r="AJ118" s="151" t="s">
        <v>56</v>
      </c>
      <c r="AL118" s="150" t="s">
        <v>55</v>
      </c>
      <c r="AM118" s="151" t="s">
        <v>56</v>
      </c>
      <c r="AO118" s="152" t="s">
        <v>55</v>
      </c>
      <c r="AP118" s="151" t="s">
        <v>56</v>
      </c>
      <c r="AR118" s="150" t="s">
        <v>55</v>
      </c>
      <c r="AS118" s="151" t="s">
        <v>56</v>
      </c>
      <c r="AU118" s="152" t="s">
        <v>55</v>
      </c>
      <c r="AV118" s="151" t="s">
        <v>56</v>
      </c>
      <c r="AX118" s="150" t="s">
        <v>55</v>
      </c>
      <c r="AY118" s="151" t="s">
        <v>56</v>
      </c>
      <c r="BA118" s="152" t="s">
        <v>55</v>
      </c>
      <c r="BB118" s="151" t="s">
        <v>56</v>
      </c>
      <c r="BD118" s="150" t="s">
        <v>55</v>
      </c>
      <c r="BE118" s="151" t="s">
        <v>56</v>
      </c>
    </row>
    <row r="119" spans="2:57" hidden="1" outlineLevel="1" x14ac:dyDescent="0.4">
      <c r="C119" s="56" t="s">
        <v>17</v>
      </c>
      <c r="D119" s="57"/>
      <c r="E119" s="153"/>
      <c r="F119" s="154"/>
      <c r="G119" s="54"/>
      <c r="H119" s="161">
        <f>(H109-E109)/E109</f>
        <v>0</v>
      </c>
      <c r="I119" s="162">
        <f>(I109-F109)/F109</f>
        <v>0</v>
      </c>
      <c r="J119" s="54"/>
      <c r="K119" s="161">
        <f>(K109-H109)/H109</f>
        <v>1.0909090909090893E-2</v>
      </c>
      <c r="L119" s="162">
        <f>(L109-I109)/I109</f>
        <v>7.6166776573815898E-3</v>
      </c>
      <c r="M119" s="54"/>
      <c r="N119" s="161">
        <f>(N109-K109)/K109</f>
        <v>1.5587529976019279E-2</v>
      </c>
      <c r="O119" s="162">
        <f>(O109-L109)/L109</f>
        <v>1.6949152542372926E-2</v>
      </c>
      <c r="P119" s="54"/>
      <c r="Q119" s="161">
        <f>(Q109-K109)/K109</f>
        <v>1.5587529976019279E-2</v>
      </c>
      <c r="R119" s="162">
        <f>(R109-L109)/L109</f>
        <v>1.6949152542372926E-2</v>
      </c>
      <c r="S119" s="54"/>
      <c r="T119" s="161">
        <f>(T109-Q109)/Q109</f>
        <v>0.2396694214876032</v>
      </c>
      <c r="U119" s="162">
        <f>(U109-R109)/R109</f>
        <v>9.9999999999999978E-2</v>
      </c>
      <c r="V119" s="54"/>
      <c r="W119" s="161">
        <f>(W109-T109)/T109</f>
        <v>6.7619047619047704E-2</v>
      </c>
      <c r="X119" s="162">
        <f>(X109-U109)/U109</f>
        <v>7.5757575757575829E-2</v>
      </c>
      <c r="Y119" s="54"/>
      <c r="Z119" s="161">
        <f>(Z109-W109)/W109</f>
        <v>0.26851025869759138</v>
      </c>
      <c r="AA119" s="162">
        <f>(AA109-X109)/X109</f>
        <v>-0.23239436619718315</v>
      </c>
      <c r="AB119" s="54"/>
      <c r="AC119" s="161">
        <f>(AC109-Z109)/Z109</f>
        <v>0.2327707454289733</v>
      </c>
      <c r="AD119" s="162">
        <f>(AD109-AA109)/AA109</f>
        <v>-0.30275229357798167</v>
      </c>
      <c r="AE119" s="54"/>
      <c r="AF119" s="161">
        <f>(AF109-AC109)/AC109</f>
        <v>0.20878494010268112</v>
      </c>
      <c r="AG119" s="162">
        <f>(AG109-AD109)/AD109</f>
        <v>-0.47368421052631576</v>
      </c>
      <c r="AI119" s="163">
        <f t="shared" ref="AI119:AJ126" si="175">AC119-AU119</f>
        <v>1.265822784810125E-2</v>
      </c>
      <c r="AJ119" s="162">
        <f t="shared" si="175"/>
        <v>-1.834862385321101E-2</v>
      </c>
      <c r="AK119" s="54"/>
      <c r="AL119" s="161">
        <f t="shared" ref="AL119:AM126" si="176">AF119-AX119</f>
        <v>1.3940696147091147E-4</v>
      </c>
      <c r="AM119" s="162">
        <f t="shared" si="176"/>
        <v>6.7476383265852036E-4</v>
      </c>
      <c r="AN119" s="54"/>
      <c r="AO119" s="163">
        <f t="shared" ref="AO119:AP126" si="177">AC119-BA119</f>
        <v>-2.8129395218002728E-2</v>
      </c>
      <c r="AP119" s="162">
        <f t="shared" si="177"/>
        <v>-1.834862385321101E-2</v>
      </c>
      <c r="AQ119" s="54"/>
      <c r="AR119" s="161">
        <f t="shared" ref="AR119:AS126" si="178">AF119-BD119</f>
        <v>6.8886768567245626E-3</v>
      </c>
      <c r="AS119" s="162">
        <f t="shared" si="178"/>
        <v>6.7476383265852036E-4</v>
      </c>
      <c r="AU119" s="163">
        <v>0.22011251758087205</v>
      </c>
      <c r="AV119" s="162">
        <v>-0.28440366972477066</v>
      </c>
      <c r="AW119" s="54"/>
      <c r="AX119" s="161">
        <v>0.2086455331412102</v>
      </c>
      <c r="AY119" s="162">
        <v>-0.47435897435897428</v>
      </c>
      <c r="BA119" s="163">
        <v>0.26090014064697603</v>
      </c>
      <c r="BB119" s="162">
        <v>-0.28440366972477066</v>
      </c>
      <c r="BC119" s="54"/>
      <c r="BD119" s="161">
        <v>0.20189626324595655</v>
      </c>
      <c r="BE119" s="162">
        <v>-0.47435897435897428</v>
      </c>
    </row>
    <row r="120" spans="2:57" hidden="1" outlineLevel="1" x14ac:dyDescent="0.4">
      <c r="C120" s="56" t="s">
        <v>18</v>
      </c>
      <c r="D120" s="57"/>
      <c r="E120" s="153"/>
      <c r="F120" s="154"/>
      <c r="G120" s="54"/>
      <c r="H120" s="161">
        <f t="shared" ref="H120:I125" si="179">(H110-E110)/E110</f>
        <v>0</v>
      </c>
      <c r="I120" s="162">
        <f t="shared" si="179"/>
        <v>0</v>
      </c>
      <c r="J120" s="54"/>
      <c r="K120" s="161">
        <f t="shared" ref="K120:L125" si="180">(K110-H110)/H110</f>
        <v>1.1029411764705864E-2</v>
      </c>
      <c r="L120" s="162">
        <f t="shared" si="180"/>
        <v>1.0223529655524302E-2</v>
      </c>
      <c r="M120" s="54"/>
      <c r="N120" s="161">
        <f t="shared" ref="N120:O125" si="181">(N110-K110)/K110</f>
        <v>1.5757575757575852E-2</v>
      </c>
      <c r="O120" s="162">
        <f t="shared" si="181"/>
        <v>1.7964071856287525E-2</v>
      </c>
      <c r="P120" s="54"/>
      <c r="Q120" s="161">
        <f t="shared" ref="Q120:R125" si="182">(Q110-K110)/K110</f>
        <v>1.5757575757575852E-2</v>
      </c>
      <c r="R120" s="162">
        <f t="shared" si="182"/>
        <v>1.7964071856287525E-2</v>
      </c>
      <c r="S120" s="54"/>
      <c r="T120" s="161">
        <f t="shared" ref="T120:U125" si="183">(T110-Q110)/Q110</f>
        <v>0.81503579952267291</v>
      </c>
      <c r="U120" s="162">
        <f t="shared" si="183"/>
        <v>-0.13529411764705893</v>
      </c>
      <c r="V120" s="54"/>
      <c r="W120" s="161">
        <f t="shared" ref="W120:X125" si="184">(W110-T110)/T110</f>
        <v>5.3254437869822396E-2</v>
      </c>
      <c r="X120" s="162">
        <f t="shared" si="184"/>
        <v>6.8027210884353692E-2</v>
      </c>
      <c r="Y120" s="54"/>
      <c r="Z120" s="161">
        <f t="shared" ref="Z120:AA125" si="185">(Z110-W110)/W110</f>
        <v>1.3732833957552988E-2</v>
      </c>
      <c r="AA120" s="162">
        <f t="shared" si="185"/>
        <v>2.5477707006369497E-2</v>
      </c>
      <c r="AB120" s="54"/>
      <c r="AC120" s="161">
        <f t="shared" ref="AC120:AD125" si="186">(AC110-Z110)/Z110</f>
        <v>2.2783251231527156E-2</v>
      </c>
      <c r="AD120" s="162">
        <f t="shared" si="186"/>
        <v>3.7267080745341609E-2</v>
      </c>
      <c r="AE120" s="54"/>
      <c r="AF120" s="161">
        <f t="shared" ref="AF120:AG125" si="187">(AF110-AC110)/AC110</f>
        <v>2.7694160144491324E-2</v>
      </c>
      <c r="AG120" s="162">
        <f t="shared" si="187"/>
        <v>4.1916167664670614E-2</v>
      </c>
      <c r="AI120" s="163">
        <f t="shared" si="175"/>
        <v>3.3251231527093542E-2</v>
      </c>
      <c r="AJ120" s="162">
        <f t="shared" si="175"/>
        <v>-1.8633540372670905E-2</v>
      </c>
      <c r="AK120" s="54"/>
      <c r="AL120" s="161">
        <f t="shared" si="176"/>
        <v>2.8030587132530822E-3</v>
      </c>
      <c r="AM120" s="162">
        <f t="shared" si="176"/>
        <v>-5.1426558647410664E-3</v>
      </c>
      <c r="AN120" s="54"/>
      <c r="AO120" s="163">
        <f t="shared" si="177"/>
        <v>-2.4014778325123193E-2</v>
      </c>
      <c r="AP120" s="162">
        <f t="shared" si="177"/>
        <v>-2.4844720496894471E-2</v>
      </c>
      <c r="AQ120" s="54"/>
      <c r="AR120" s="161">
        <f t="shared" si="178"/>
        <v>5.9294542621383256E-3</v>
      </c>
      <c r="AS120" s="162">
        <f t="shared" si="178"/>
        <v>6.8284483664250092E-3</v>
      </c>
      <c r="AU120" s="163">
        <v>-1.0467980295566389E-2</v>
      </c>
      <c r="AV120" s="162">
        <v>5.5900621118012514E-2</v>
      </c>
      <c r="AW120" s="54"/>
      <c r="AX120" s="161">
        <v>2.4891101431238242E-2</v>
      </c>
      <c r="AY120" s="162">
        <v>4.7058823529411681E-2</v>
      </c>
      <c r="BA120" s="163">
        <v>4.6798029556650349E-2</v>
      </c>
      <c r="BB120" s="162">
        <v>6.211180124223608E-2</v>
      </c>
      <c r="BC120" s="54"/>
      <c r="BD120" s="161">
        <v>2.1764705882352998E-2</v>
      </c>
      <c r="BE120" s="162">
        <v>3.5087719298245605E-2</v>
      </c>
    </row>
    <row r="121" spans="2:57" hidden="1" outlineLevel="1" x14ac:dyDescent="0.4">
      <c r="C121" s="56" t="s">
        <v>19</v>
      </c>
      <c r="D121" s="57"/>
      <c r="E121" s="153"/>
      <c r="F121" s="154"/>
      <c r="G121" s="54"/>
      <c r="H121" s="161">
        <f t="shared" si="179"/>
        <v>0</v>
      </c>
      <c r="I121" s="162">
        <f t="shared" si="179"/>
        <v>0</v>
      </c>
      <c r="J121" s="54"/>
      <c r="K121" s="161">
        <f t="shared" si="180"/>
        <v>1.0709186101856156E-2</v>
      </c>
      <c r="L121" s="162">
        <f t="shared" si="180"/>
        <v>1.0803013569471841E-2</v>
      </c>
      <c r="M121" s="54"/>
      <c r="N121" s="161">
        <f t="shared" si="181"/>
        <v>1.5540381445726482E-2</v>
      </c>
      <c r="O121" s="162">
        <f t="shared" si="181"/>
        <v>1.5493690290438376E-2</v>
      </c>
      <c r="P121" s="54"/>
      <c r="Q121" s="161">
        <f t="shared" si="182"/>
        <v>1.5540381445726482E-2</v>
      </c>
      <c r="R121" s="162">
        <f t="shared" si="182"/>
        <v>1.5493690290438376E-2</v>
      </c>
      <c r="S121" s="54"/>
      <c r="T121" s="161">
        <f t="shared" si="183"/>
        <v>0.13053559007651275</v>
      </c>
      <c r="U121" s="162">
        <f t="shared" si="183"/>
        <v>0.12782704800927303</v>
      </c>
      <c r="V121" s="54"/>
      <c r="W121" s="161">
        <f t="shared" si="184"/>
        <v>7.0549630844954983E-2</v>
      </c>
      <c r="X121" s="162">
        <f t="shared" si="184"/>
        <v>6.9337221252897957E-2</v>
      </c>
      <c r="Y121" s="54"/>
      <c r="Z121" s="161">
        <f t="shared" si="185"/>
        <v>2.1647509578543972E-2</v>
      </c>
      <c r="AA121" s="162">
        <f t="shared" si="185"/>
        <v>2.1256146624944013E-2</v>
      </c>
      <c r="AB121" s="54"/>
      <c r="AC121" s="161">
        <f t="shared" si="186"/>
        <v>3.4314644665291549E-2</v>
      </c>
      <c r="AD121" s="162">
        <f t="shared" si="186"/>
        <v>3.3682782167166435E-2</v>
      </c>
      <c r="AE121" s="54"/>
      <c r="AF121" s="161">
        <f t="shared" si="187"/>
        <v>4.0065264684554042E-2</v>
      </c>
      <c r="AG121" s="162">
        <f t="shared" si="187"/>
        <v>3.9381748888418368E-2</v>
      </c>
      <c r="AI121" s="163">
        <f t="shared" si="175"/>
        <v>-2.250140633789699E-3</v>
      </c>
      <c r="AJ121" s="162">
        <f t="shared" si="175"/>
        <v>-2.1886148256767823E-3</v>
      </c>
      <c r="AK121" s="54"/>
      <c r="AL121" s="161">
        <f t="shared" si="176"/>
        <v>-8.175138972114776E-4</v>
      </c>
      <c r="AM121" s="162">
        <f t="shared" si="176"/>
        <v>-8.8869269197478645E-4</v>
      </c>
      <c r="AN121" s="54"/>
      <c r="AO121" s="163">
        <f t="shared" si="177"/>
        <v>-2.3813988374273454E-2</v>
      </c>
      <c r="AP121" s="162">
        <f t="shared" si="177"/>
        <v>-2.3440064782998836E-2</v>
      </c>
      <c r="AQ121" s="54"/>
      <c r="AR121" s="161">
        <f t="shared" si="178"/>
        <v>7.1040738286263505E-3</v>
      </c>
      <c r="AS121" s="162">
        <f t="shared" si="178"/>
        <v>6.9600598964720123E-3</v>
      </c>
      <c r="AU121" s="163">
        <v>3.6564785299081248E-2</v>
      </c>
      <c r="AV121" s="162">
        <v>3.5871396992843217E-2</v>
      </c>
      <c r="AW121" s="54"/>
      <c r="AX121" s="161">
        <v>4.0882778581765519E-2</v>
      </c>
      <c r="AY121" s="162">
        <v>4.0270441580393154E-2</v>
      </c>
      <c r="BA121" s="163">
        <v>5.8128633039565003E-2</v>
      </c>
      <c r="BB121" s="162">
        <v>5.7122846950165271E-2</v>
      </c>
      <c r="BC121" s="54"/>
      <c r="BD121" s="161">
        <v>3.2961190855927691E-2</v>
      </c>
      <c r="BE121" s="162">
        <v>3.2421688991946356E-2</v>
      </c>
    </row>
    <row r="122" spans="2:57" hidden="1" outlineLevel="1" x14ac:dyDescent="0.4">
      <c r="C122" s="56" t="s">
        <v>20</v>
      </c>
      <c r="D122" s="57"/>
      <c r="E122" s="153"/>
      <c r="F122" s="154"/>
      <c r="G122" s="54"/>
      <c r="H122" s="161">
        <f t="shared" si="179"/>
        <v>0</v>
      </c>
      <c r="I122" s="162">
        <f t="shared" si="179"/>
        <v>0</v>
      </c>
      <c r="J122" s="54"/>
      <c r="K122" s="161">
        <f t="shared" si="180"/>
        <v>1.0797684169838864E-2</v>
      </c>
      <c r="L122" s="162">
        <f t="shared" si="180"/>
        <v>1.0809016795840223E-2</v>
      </c>
      <c r="M122" s="54"/>
      <c r="N122" s="161">
        <f t="shared" si="181"/>
        <v>1.5503940411664835E-2</v>
      </c>
      <c r="O122" s="162">
        <f t="shared" si="181"/>
        <v>1.5512986249852952E-2</v>
      </c>
      <c r="P122" s="54"/>
      <c r="Q122" s="161">
        <f t="shared" si="182"/>
        <v>1.5503940411664835E-2</v>
      </c>
      <c r="R122" s="162">
        <f t="shared" si="182"/>
        <v>1.5512986249852952E-2</v>
      </c>
      <c r="S122" s="54"/>
      <c r="T122" s="161">
        <f t="shared" si="183"/>
        <v>-0.16121875946527817</v>
      </c>
      <c r="U122" s="162">
        <f t="shared" si="183"/>
        <v>-0.12629711067391888</v>
      </c>
      <c r="V122" s="54"/>
      <c r="W122" s="161">
        <f t="shared" si="184"/>
        <v>7.0640133511608943E-2</v>
      </c>
      <c r="X122" s="162">
        <f t="shared" si="184"/>
        <v>5.3114927811382537E-2</v>
      </c>
      <c r="Y122" s="54"/>
      <c r="Z122" s="161">
        <f t="shared" si="185"/>
        <v>2.1631525692564352E-2</v>
      </c>
      <c r="AA122" s="162">
        <f t="shared" si="185"/>
        <v>1.6518530940801465E-2</v>
      </c>
      <c r="AB122" s="54"/>
      <c r="AC122" s="161">
        <f t="shared" si="186"/>
        <v>3.4280921533986534E-2</v>
      </c>
      <c r="AD122" s="162">
        <f t="shared" si="186"/>
        <v>2.6354862657758101E-2</v>
      </c>
      <c r="AE122" s="54"/>
      <c r="AF122" s="161">
        <f t="shared" si="187"/>
        <v>4.0037613444218099E-2</v>
      </c>
      <c r="AG122" s="162">
        <f t="shared" si="187"/>
        <v>3.102270444042593E-2</v>
      </c>
      <c r="AI122" s="163">
        <f t="shared" si="175"/>
        <v>-2.2217463461641565E-3</v>
      </c>
      <c r="AJ122" s="162">
        <f t="shared" si="175"/>
        <v>-1.6910005774147356E-3</v>
      </c>
      <c r="AK122" s="54"/>
      <c r="AL122" s="161">
        <f t="shared" si="176"/>
        <v>-9.1275887102309355E-4</v>
      </c>
      <c r="AM122" s="162">
        <f t="shared" si="176"/>
        <v>-7.1122799959651845E-4</v>
      </c>
      <c r="AN122" s="54"/>
      <c r="AO122" s="163">
        <f t="shared" si="177"/>
        <v>-2.382354515766353E-2</v>
      </c>
      <c r="AP122" s="162">
        <f t="shared" si="177"/>
        <v>-1.831229893590695E-2</v>
      </c>
      <c r="AQ122" s="54"/>
      <c r="AR122" s="161">
        <f t="shared" si="178"/>
        <v>7.0826271895167367E-3</v>
      </c>
      <c r="AS122" s="162">
        <f t="shared" si="178"/>
        <v>5.3604201023154871E-3</v>
      </c>
      <c r="AU122" s="163">
        <v>3.6502667880150691E-2</v>
      </c>
      <c r="AV122" s="162">
        <v>2.8045863235172837E-2</v>
      </c>
      <c r="AW122" s="54"/>
      <c r="AX122" s="161">
        <v>4.0950372315241193E-2</v>
      </c>
      <c r="AY122" s="162">
        <v>3.1733932440022448E-2</v>
      </c>
      <c r="BA122" s="163">
        <v>5.8104466691650064E-2</v>
      </c>
      <c r="BB122" s="162">
        <v>4.4667161593665052E-2</v>
      </c>
      <c r="BC122" s="54"/>
      <c r="BD122" s="161">
        <v>3.2954986254701363E-2</v>
      </c>
      <c r="BE122" s="162">
        <v>2.5662284338110443E-2</v>
      </c>
    </row>
    <row r="123" spans="2:57" hidden="1" outlineLevel="1" x14ac:dyDescent="0.4">
      <c r="C123" s="56" t="s">
        <v>21</v>
      </c>
      <c r="D123" s="57"/>
      <c r="E123" s="153"/>
      <c r="F123" s="154"/>
      <c r="G123" s="54"/>
      <c r="H123" s="161">
        <f t="shared" si="179"/>
        <v>0</v>
      </c>
      <c r="I123" s="162">
        <f t="shared" si="179"/>
        <v>0</v>
      </c>
      <c r="J123" s="54"/>
      <c r="K123" s="161">
        <f t="shared" si="180"/>
        <v>1.0800050140430492E-2</v>
      </c>
      <c r="L123" s="162">
        <f t="shared" si="180"/>
        <v>1.0821342216126845E-2</v>
      </c>
      <c r="M123" s="54"/>
      <c r="N123" s="161">
        <f t="shared" si="181"/>
        <v>1.5500240042532205E-2</v>
      </c>
      <c r="O123" s="162">
        <f t="shared" si="181"/>
        <v>1.5481254327826852E-2</v>
      </c>
      <c r="P123" s="54"/>
      <c r="Q123" s="161">
        <f t="shared" si="182"/>
        <v>1.5500240042532205E-2</v>
      </c>
      <c r="R123" s="162">
        <f t="shared" si="182"/>
        <v>1.5481254327826852E-2</v>
      </c>
      <c r="S123" s="54"/>
      <c r="T123" s="161">
        <f t="shared" si="183"/>
        <v>-5.540327641304222E-2</v>
      </c>
      <c r="U123" s="162">
        <f t="shared" si="183"/>
        <v>-3.9209001022843616E-2</v>
      </c>
      <c r="V123" s="54"/>
      <c r="W123" s="161">
        <f t="shared" si="184"/>
        <v>6.8482068913433919E-2</v>
      </c>
      <c r="X123" s="162">
        <f t="shared" si="184"/>
        <v>4.7652843962283441E-2</v>
      </c>
      <c r="Y123" s="54"/>
      <c r="Z123" s="161">
        <f t="shared" si="185"/>
        <v>2.1630635573626281E-2</v>
      </c>
      <c r="AA123" s="162">
        <f t="shared" si="185"/>
        <v>1.5339204490467355E-2</v>
      </c>
      <c r="AB123" s="54"/>
      <c r="AC123" s="161">
        <f t="shared" si="186"/>
        <v>3.4276581324065171E-2</v>
      </c>
      <c r="AD123" s="162">
        <f t="shared" si="186"/>
        <v>2.4496020588095177E-2</v>
      </c>
      <c r="AE123" s="54"/>
      <c r="AF123" s="161">
        <f t="shared" si="187"/>
        <v>4.0038366085468798E-2</v>
      </c>
      <c r="AG123" s="162">
        <f t="shared" si="187"/>
        <v>2.8841233660510689E-2</v>
      </c>
      <c r="AI123" s="163">
        <f t="shared" si="175"/>
        <v>-2.2256149756448296E-3</v>
      </c>
      <c r="AJ123" s="162">
        <f t="shared" si="175"/>
        <v>-1.5727017109087651E-3</v>
      </c>
      <c r="AK123" s="54"/>
      <c r="AL123" s="161">
        <f t="shared" si="176"/>
        <v>-9.1524207448106382E-4</v>
      </c>
      <c r="AM123" s="162">
        <f t="shared" si="176"/>
        <v>-6.9894283739925164E-4</v>
      </c>
      <c r="AN123" s="54"/>
      <c r="AO123" s="163">
        <f t="shared" si="177"/>
        <v>-2.3828620611211465E-2</v>
      </c>
      <c r="AP123" s="162">
        <f t="shared" si="177"/>
        <v>-1.7013773054377276E-2</v>
      </c>
      <c r="AQ123" s="54"/>
      <c r="AR123" s="161">
        <f t="shared" si="178"/>
        <v>7.0788714326179211E-3</v>
      </c>
      <c r="AS123" s="162">
        <f t="shared" si="178"/>
        <v>4.9096879480553975E-3</v>
      </c>
      <c r="AU123" s="163">
        <v>3.6502196299710001E-2</v>
      </c>
      <c r="AV123" s="162">
        <v>2.6068722299003942E-2</v>
      </c>
      <c r="AW123" s="54"/>
      <c r="AX123" s="161">
        <v>4.0953608159949861E-2</v>
      </c>
      <c r="AY123" s="162">
        <v>2.954017649790994E-2</v>
      </c>
      <c r="BA123" s="163">
        <v>5.8105201935276636E-2</v>
      </c>
      <c r="BB123" s="162">
        <v>4.1509793642472453E-2</v>
      </c>
      <c r="BC123" s="54"/>
      <c r="BD123" s="161">
        <v>3.2959494652850876E-2</v>
      </c>
      <c r="BE123" s="162">
        <v>2.3931545712455291E-2</v>
      </c>
    </row>
    <row r="124" spans="2:57" hidden="1" outlineLevel="1" x14ac:dyDescent="0.4">
      <c r="C124" s="56" t="s">
        <v>22</v>
      </c>
      <c r="D124" s="57"/>
      <c r="E124" s="153"/>
      <c r="F124" s="154"/>
      <c r="G124" s="54"/>
      <c r="H124" s="161">
        <f t="shared" si="179"/>
        <v>0</v>
      </c>
      <c r="I124" s="162">
        <f t="shared" si="179"/>
        <v>0</v>
      </c>
      <c r="J124" s="54"/>
      <c r="K124" s="161">
        <f t="shared" si="180"/>
        <v>8.7719298245614117E-3</v>
      </c>
      <c r="L124" s="162">
        <f t="shared" si="180"/>
        <v>1.0800573045248132E-2</v>
      </c>
      <c r="M124" s="54"/>
      <c r="N124" s="161">
        <f t="shared" si="181"/>
        <v>1.7391304347826105E-2</v>
      </c>
      <c r="O124" s="162">
        <f t="shared" si="181"/>
        <v>1.549817981927199E-2</v>
      </c>
      <c r="P124" s="54"/>
      <c r="Q124" s="161">
        <f t="shared" si="182"/>
        <v>1.7391304347826105E-2</v>
      </c>
      <c r="R124" s="162">
        <f t="shared" si="182"/>
        <v>1.549817981927199E-2</v>
      </c>
      <c r="S124" s="54"/>
      <c r="T124" s="161">
        <f t="shared" si="183"/>
        <v>0.41025641025641024</v>
      </c>
      <c r="U124" s="162">
        <f t="shared" si="183"/>
        <v>0.40804896101457122</v>
      </c>
      <c r="V124" s="54"/>
      <c r="W124" s="161">
        <f t="shared" si="184"/>
        <v>0.1090909090909092</v>
      </c>
      <c r="X124" s="162">
        <f t="shared" si="184"/>
        <v>0.10856125154953013</v>
      </c>
      <c r="Y124" s="54"/>
      <c r="Z124" s="161">
        <f t="shared" si="185"/>
        <v>4.9180327868852382E-2</v>
      </c>
      <c r="AA124" s="162">
        <f t="shared" si="185"/>
        <v>4.9803602392158218E-2</v>
      </c>
      <c r="AB124" s="54"/>
      <c r="AC124" s="161">
        <f t="shared" si="186"/>
        <v>3.645833333333337E-2</v>
      </c>
      <c r="AD124" s="162">
        <f t="shared" si="186"/>
        <v>3.4277836205269252E-2</v>
      </c>
      <c r="AE124" s="54"/>
      <c r="AF124" s="161">
        <f t="shared" si="187"/>
        <v>4.0201005025125552E-2</v>
      </c>
      <c r="AG124" s="162">
        <f t="shared" si="187"/>
        <v>4.0038066309686392E-2</v>
      </c>
      <c r="AI124" s="163">
        <f t="shared" si="175"/>
        <v>0</v>
      </c>
      <c r="AJ124" s="162">
        <f t="shared" si="175"/>
        <v>-2.2247390987785026E-3</v>
      </c>
      <c r="AK124" s="54"/>
      <c r="AL124" s="161">
        <f t="shared" si="176"/>
        <v>0</v>
      </c>
      <c r="AM124" s="162">
        <f t="shared" si="176"/>
        <v>-9.1571149988974726E-4</v>
      </c>
      <c r="AN124" s="54"/>
      <c r="AO124" s="163">
        <f t="shared" si="177"/>
        <v>-3.1249999999999917E-2</v>
      </c>
      <c r="AP124" s="162">
        <f t="shared" si="177"/>
        <v>-3.1719386241674169E-2</v>
      </c>
      <c r="AQ124" s="54"/>
      <c r="AR124" s="161">
        <f t="shared" si="178"/>
        <v>6.0546635617107769E-3</v>
      </c>
      <c r="AS124" s="162">
        <f t="shared" si="178"/>
        <v>7.0792340193273698E-3</v>
      </c>
      <c r="AU124" s="163">
        <v>3.645833333333337E-2</v>
      </c>
      <c r="AV124" s="162">
        <v>3.6502575304047755E-2</v>
      </c>
      <c r="AW124" s="54"/>
      <c r="AX124" s="161">
        <v>4.0201005025125552E-2</v>
      </c>
      <c r="AY124" s="162">
        <v>4.0953777809576139E-2</v>
      </c>
      <c r="BA124" s="163">
        <v>6.7708333333333287E-2</v>
      </c>
      <c r="BB124" s="162">
        <v>6.5997222446943421E-2</v>
      </c>
      <c r="BC124" s="54"/>
      <c r="BD124" s="161">
        <v>3.4146341463414775E-2</v>
      </c>
      <c r="BE124" s="162">
        <v>3.2958832290359022E-2</v>
      </c>
    </row>
    <row r="125" spans="2:57" hidden="1" outlineLevel="1" x14ac:dyDescent="0.4">
      <c r="C125" s="56" t="s">
        <v>23</v>
      </c>
      <c r="D125" s="57"/>
      <c r="E125" s="153"/>
      <c r="F125" s="154"/>
      <c r="G125" s="54"/>
      <c r="H125" s="161">
        <f t="shared" si="179"/>
        <v>0</v>
      </c>
      <c r="I125" s="162">
        <f t="shared" si="179"/>
        <v>0</v>
      </c>
      <c r="J125" s="54"/>
      <c r="K125" s="161">
        <f t="shared" si="180"/>
        <v>1.2307692307692318E-2</v>
      </c>
      <c r="L125" s="162">
        <f t="shared" si="180"/>
        <v>9.6258833954818712E-3</v>
      </c>
      <c r="M125" s="54"/>
      <c r="N125" s="161">
        <f t="shared" si="181"/>
        <v>1.5197568389057697E-2</v>
      </c>
      <c r="O125" s="162">
        <f t="shared" si="181"/>
        <v>1.4925373134328268E-2</v>
      </c>
      <c r="P125" s="54"/>
      <c r="Q125" s="161">
        <f t="shared" si="182"/>
        <v>1.5197568389057697E-2</v>
      </c>
      <c r="R125" s="162">
        <f t="shared" si="182"/>
        <v>1.4925373134328268E-2</v>
      </c>
      <c r="S125" s="54"/>
      <c r="T125" s="161">
        <f t="shared" si="183"/>
        <v>0.21856287425149715</v>
      </c>
      <c r="U125" s="162">
        <f t="shared" si="183"/>
        <v>0.22058823529411772</v>
      </c>
      <c r="V125" s="54"/>
      <c r="W125" s="161">
        <f t="shared" si="184"/>
        <v>7.125307125307126E-2</v>
      </c>
      <c r="X125" s="162">
        <f t="shared" si="184"/>
        <v>7.2289156626506007E-2</v>
      </c>
      <c r="Y125" s="54"/>
      <c r="Z125" s="161">
        <f t="shared" si="185"/>
        <v>2.0642201834862352E-2</v>
      </c>
      <c r="AA125" s="162">
        <f t="shared" si="185"/>
        <v>2.2471910112359609E-2</v>
      </c>
      <c r="AB125" s="54"/>
      <c r="AC125" s="161">
        <f t="shared" si="186"/>
        <v>3.3707865168539207E-2</v>
      </c>
      <c r="AD125" s="162">
        <f t="shared" si="186"/>
        <v>3.2967032967032954E-2</v>
      </c>
      <c r="AE125" s="54"/>
      <c r="AF125" s="161">
        <f t="shared" si="187"/>
        <v>3.9130434782608831E-2</v>
      </c>
      <c r="AG125" s="162">
        <f t="shared" si="187"/>
        <v>4.2553191489361625E-2</v>
      </c>
      <c r="AI125" s="163">
        <f t="shared" si="175"/>
        <v>2.4719101123595377E-2</v>
      </c>
      <c r="AJ125" s="162">
        <f t="shared" si="175"/>
        <v>2.1978021978022032E-2</v>
      </c>
      <c r="AK125" s="54"/>
      <c r="AL125" s="161">
        <f t="shared" si="176"/>
        <v>-9.5865207707929861E-4</v>
      </c>
      <c r="AM125" s="162">
        <f t="shared" si="176"/>
        <v>-9.2506938020352203E-4</v>
      </c>
      <c r="AN125" s="54"/>
      <c r="AO125" s="163">
        <f t="shared" si="177"/>
        <v>-3.8202247191011222E-2</v>
      </c>
      <c r="AP125" s="162">
        <f t="shared" si="177"/>
        <v>-3.8461538461538415E-2</v>
      </c>
      <c r="AQ125" s="54"/>
      <c r="AR125" s="161">
        <f t="shared" si="178"/>
        <v>5.5874578434054467E-3</v>
      </c>
      <c r="AS125" s="162">
        <f t="shared" si="178"/>
        <v>1.1783960720130864E-2</v>
      </c>
      <c r="AU125" s="163">
        <v>8.988764044943828E-3</v>
      </c>
      <c r="AV125" s="162">
        <v>1.0989010989010922E-2</v>
      </c>
      <c r="AW125" s="54"/>
      <c r="AX125" s="161">
        <v>4.0089086859688129E-2</v>
      </c>
      <c r="AY125" s="162">
        <v>4.3478260869565147E-2</v>
      </c>
      <c r="BA125" s="163">
        <v>7.1910112359550429E-2</v>
      </c>
      <c r="BB125" s="162">
        <v>7.1428571428571369E-2</v>
      </c>
      <c r="BC125" s="54"/>
      <c r="BD125" s="161">
        <v>3.3542976939203384E-2</v>
      </c>
      <c r="BE125" s="162">
        <v>3.0769230769230761E-2</v>
      </c>
    </row>
    <row r="126" spans="2:57" hidden="1" outlineLevel="1" x14ac:dyDescent="0.4">
      <c r="C126" s="56" t="s">
        <v>24</v>
      </c>
      <c r="D126" s="57"/>
      <c r="E126" s="153"/>
      <c r="F126" s="154"/>
      <c r="G126" s="54"/>
      <c r="H126" s="161">
        <f>IFERROR((H116-E116)/E116,0)</f>
        <v>0</v>
      </c>
      <c r="I126" s="162">
        <f>IFERROR((I116-F116)/F116,0)</f>
        <v>0</v>
      </c>
      <c r="J126" s="54"/>
      <c r="K126" s="161">
        <f>IFERROR((K116-H116)/H116,0)</f>
        <v>1.1848341232227447E-2</v>
      </c>
      <c r="L126" s="162">
        <f>IFERROR((L116-I116)/I116,0)</f>
        <v>1.0814672933867838E-2</v>
      </c>
      <c r="M126" s="54"/>
      <c r="N126" s="161">
        <f>IFERROR((N116-K116)/K116,0)</f>
        <v>1.6393442622950886E-2</v>
      </c>
      <c r="O126" s="162">
        <f>IFERROR((O116-L116)/L116,0)</f>
        <v>1.5498806526501686E-2</v>
      </c>
      <c r="P126" s="54"/>
      <c r="Q126" s="161">
        <f>IFERROR((Q116-K116)/K116,0)</f>
        <v>1.6393442622950886E-2</v>
      </c>
      <c r="R126" s="162">
        <f>IFERROR((R116-L116)/L116,0)</f>
        <v>1.5498806526501686E-2</v>
      </c>
      <c r="S126" s="54"/>
      <c r="T126" s="161">
        <f>IFERROR((T116-Q116)/Q116,0)</f>
        <v>0.13133640552995399</v>
      </c>
      <c r="U126" s="162">
        <f>IFERROR((U116-R116)/R116,0)</f>
        <v>0.1291013298129246</v>
      </c>
      <c r="V126" s="54"/>
      <c r="W126" s="161">
        <f>IFERROR((W116-T116)/T116,0)</f>
        <v>7.1283095723014181E-2</v>
      </c>
      <c r="X126" s="162">
        <f>IFERROR((X116-U116)/U116,0)</f>
        <v>7.0651476480401501E-2</v>
      </c>
      <c r="Y126" s="54"/>
      <c r="Z126" s="161">
        <f>IFERROR((Z116-W116)/W116,0)</f>
        <v>2.0912547528517171E-2</v>
      </c>
      <c r="AA126" s="162">
        <f>IFERROR((AA116-X116)/X116,0)</f>
        <v>2.1627956531003606E-2</v>
      </c>
      <c r="AB126" s="54"/>
      <c r="AC126" s="161">
        <f>IFERROR((AC116-Z116)/Z116,0)</f>
        <v>3.3519553072625642E-2</v>
      </c>
      <c r="AD126" s="162">
        <f>IFERROR((AD116-AA116)/AA116,0)</f>
        <v>3.4271039733027447E-2</v>
      </c>
      <c r="AE126" s="54"/>
      <c r="AF126" s="161">
        <f>IFERROR((AF116-AC116)/AC116,0)</f>
        <v>3.9639639639639596E-2</v>
      </c>
      <c r="AG126" s="162">
        <f>IFERROR((AG116-AD116)/AD116,0)</f>
        <v>4.0042348848640608E-2</v>
      </c>
      <c r="AI126" s="163">
        <f t="shared" si="175"/>
        <v>-3.7243947858473861E-3</v>
      </c>
      <c r="AJ126" s="162">
        <f t="shared" si="175"/>
        <v>-2.2291166962144227E-3</v>
      </c>
      <c r="AK126" s="54"/>
      <c r="AL126" s="161">
        <f t="shared" si="176"/>
        <v>-1.652999498600892E-3</v>
      </c>
      <c r="AM126" s="162">
        <f t="shared" si="176"/>
        <v>-9.0744489318448501E-4</v>
      </c>
      <c r="AN126" s="54"/>
      <c r="AO126" s="163">
        <f t="shared" si="177"/>
        <v>-2.420856610800743E-2</v>
      </c>
      <c r="AP126" s="162">
        <f t="shared" si="177"/>
        <v>-2.3829387840233522E-2</v>
      </c>
      <c r="AQ126" s="54"/>
      <c r="AR126" s="161">
        <f t="shared" si="178"/>
        <v>6.1889354142874095E-3</v>
      </c>
      <c r="AS126" s="162">
        <f t="shared" si="178"/>
        <v>7.0864173969780175E-3</v>
      </c>
      <c r="AU126" s="163">
        <v>3.7243947858473028E-2</v>
      </c>
      <c r="AV126" s="162">
        <v>3.650015642924187E-2</v>
      </c>
      <c r="AW126" s="54"/>
      <c r="AX126" s="161">
        <v>4.1292639138240488E-2</v>
      </c>
      <c r="AY126" s="162">
        <v>4.0949793741825093E-2</v>
      </c>
      <c r="BA126" s="163">
        <v>5.7728119180633072E-2</v>
      </c>
      <c r="BB126" s="162">
        <v>5.810042757326097E-2</v>
      </c>
      <c r="BC126" s="54"/>
      <c r="BD126" s="161">
        <v>3.3450704225352186E-2</v>
      </c>
      <c r="BE126" s="162">
        <v>3.295593145166259E-2</v>
      </c>
    </row>
    <row r="127" spans="2:57" hidden="1" outlineLevel="1" x14ac:dyDescent="0.4">
      <c r="C127" s="39"/>
      <c r="D127" s="39"/>
      <c r="E127" s="52"/>
      <c r="F127" s="53"/>
      <c r="G127" s="54"/>
      <c r="H127" s="20"/>
      <c r="I127" s="53"/>
      <c r="J127" s="54"/>
      <c r="K127" s="20"/>
      <c r="L127" s="53"/>
      <c r="M127" s="54"/>
      <c r="N127" s="20"/>
      <c r="O127" s="53"/>
      <c r="P127" s="54"/>
      <c r="Q127" s="20"/>
      <c r="R127" s="53"/>
      <c r="S127" s="54"/>
      <c r="T127" s="20"/>
      <c r="U127" s="53"/>
      <c r="V127" s="54"/>
      <c r="W127" s="20"/>
      <c r="X127" s="53"/>
      <c r="Y127" s="54"/>
      <c r="Z127" s="20"/>
      <c r="AA127" s="53"/>
      <c r="AB127" s="54"/>
      <c r="AC127" s="20"/>
      <c r="AD127" s="53"/>
      <c r="AE127" s="54"/>
      <c r="AF127" s="20"/>
      <c r="AG127" s="53"/>
      <c r="AI127" s="69"/>
      <c r="AJ127" s="53"/>
      <c r="AK127" s="54"/>
      <c r="AL127" s="20"/>
      <c r="AM127" s="53"/>
      <c r="AN127" s="54"/>
      <c r="AO127" s="69"/>
      <c r="AP127" s="53"/>
      <c r="AQ127" s="54"/>
      <c r="AR127" s="20"/>
      <c r="AS127" s="53"/>
      <c r="AU127" s="69"/>
      <c r="AV127" s="53"/>
      <c r="AW127" s="54"/>
      <c r="AX127" s="20"/>
      <c r="AY127" s="53"/>
      <c r="BA127" s="69"/>
      <c r="BB127" s="53"/>
      <c r="BC127" s="54"/>
      <c r="BD127" s="20"/>
      <c r="BE127" s="53"/>
    </row>
    <row r="128" spans="2:57" hidden="1" outlineLevel="1" x14ac:dyDescent="0.4">
      <c r="B128" s="103" t="s">
        <v>58</v>
      </c>
      <c r="F128" s="104"/>
      <c r="I128" s="104"/>
      <c r="K128" s="164" t="s">
        <v>59</v>
      </c>
      <c r="L128" s="104"/>
      <c r="N128" s="164" t="s">
        <v>59</v>
      </c>
      <c r="O128" s="104"/>
      <c r="R128" s="104"/>
      <c r="T128" s="8"/>
      <c r="U128" s="104"/>
      <c r="W128" s="8"/>
      <c r="X128" s="104"/>
      <c r="Z128" s="8"/>
      <c r="AA128" s="104"/>
      <c r="AC128" s="8"/>
      <c r="AD128" s="104"/>
      <c r="AF128" s="8"/>
      <c r="AG128" s="104"/>
      <c r="AI128" s="89"/>
      <c r="AJ128" s="104"/>
      <c r="AL128" s="165"/>
      <c r="AM128" s="104"/>
      <c r="AO128" s="89"/>
      <c r="AP128" s="104"/>
      <c r="AR128" s="165"/>
      <c r="AS128" s="104"/>
      <c r="AU128" s="89"/>
      <c r="AV128" s="104"/>
      <c r="AX128" s="8"/>
      <c r="AY128" s="104"/>
      <c r="BA128" s="89"/>
      <c r="BB128" s="104"/>
      <c r="BD128" s="8"/>
      <c r="BE128" s="104"/>
    </row>
    <row r="129" spans="2:62" hidden="1" outlineLevel="1" x14ac:dyDescent="0.4">
      <c r="C129" s="56" t="s">
        <v>17</v>
      </c>
      <c r="D129" s="57"/>
      <c r="E129" s="166">
        <f t="shared" ref="E129:E133" si="188">F129/F$137</f>
        <v>0.58255579236365118</v>
      </c>
      <c r="F129" s="112">
        <f>(E109*12*F19)+F109*F30</f>
        <v>10755850.017586788</v>
      </c>
      <c r="G129" s="54"/>
      <c r="H129" s="167"/>
      <c r="I129" s="112">
        <f>(H109*12*I19)+I109*I30</f>
        <v>10481128.815244485</v>
      </c>
      <c r="J129" s="54"/>
      <c r="K129" s="168">
        <f>L129-K75</f>
        <v>10590616.361784119</v>
      </c>
      <c r="L129" s="112">
        <f>(K109*12*L19)+L109*L30</f>
        <v>10590616.361784119</v>
      </c>
      <c r="M129" s="54"/>
      <c r="N129" s="168">
        <f>O129-N75</f>
        <v>10855065.185071699</v>
      </c>
      <c r="O129" s="112">
        <f>(N109*12*O19)+O109*O30</f>
        <v>10855065.185071699</v>
      </c>
      <c r="P129" s="54"/>
      <c r="Q129" s="166">
        <f t="shared" ref="Q129:Q133" si="189">R129/R$137</f>
        <v>0.58790149968736438</v>
      </c>
      <c r="R129" s="112">
        <f>(Q109*12*R19)+R109*R30</f>
        <v>10876393.120942552</v>
      </c>
      <c r="S129" s="54"/>
      <c r="T129" s="166">
        <f t="shared" ref="T129:T133" si="190">U129/U$137</f>
        <v>0.60623318431697215</v>
      </c>
      <c r="U129" s="112">
        <f>(T109*12*U19)+U109*U30</f>
        <v>12868841.085861348</v>
      </c>
      <c r="V129" s="54"/>
      <c r="W129" s="166">
        <f t="shared" ref="W129:W133" si="191">X129/X$137</f>
        <v>0.61422091084194719</v>
      </c>
      <c r="X129" s="112">
        <f>(W109*12*X19)+X109*X30</f>
        <v>13937931.943574123</v>
      </c>
      <c r="Y129" s="54"/>
      <c r="Z129" s="8"/>
      <c r="AA129" s="112">
        <f>(Z109*12*AA19)+AA109*AA30</f>
        <v>14327732.226762358</v>
      </c>
      <c r="AB129" s="54"/>
      <c r="AC129" s="8"/>
      <c r="AD129" s="112">
        <f>(AC109*12*AD19)+AD109*AD30</f>
        <v>15009968.314822717</v>
      </c>
      <c r="AE129" s="54"/>
      <c r="AF129" s="8"/>
      <c r="AG129" s="112">
        <f>(AF109*12*AG19)+AG109*AG30</f>
        <v>15848853.665395984</v>
      </c>
      <c r="AI129" s="89">
        <f t="shared" ref="AI129:AJ137" si="192">AC129-AU129</f>
        <v>0</v>
      </c>
      <c r="AJ129" s="112">
        <f t="shared" si="192"/>
        <v>62040.86120874621</v>
      </c>
      <c r="AK129" s="54"/>
      <c r="AL129" s="165">
        <f t="shared" ref="AL129:AM137" si="193">AF129-AX129</f>
        <v>0</v>
      </c>
      <c r="AM129" s="112">
        <f t="shared" si="193"/>
        <v>101588.16584679298</v>
      </c>
      <c r="AN129" s="54"/>
      <c r="AO129" s="89">
        <f t="shared" ref="AO129:AP137" si="194">AC129-BA129</f>
        <v>0</v>
      </c>
      <c r="AP129" s="112">
        <f t="shared" si="194"/>
        <v>-522936.45425103419</v>
      </c>
      <c r="AQ129" s="54"/>
      <c r="AR129" s="165">
        <f t="shared" ref="AR129:AS137" si="195">AF129-BD129</f>
        <v>0</v>
      </c>
      <c r="AS129" s="112">
        <f t="shared" si="195"/>
        <v>-637392.16803004965</v>
      </c>
      <c r="AU129" s="89"/>
      <c r="AV129" s="112">
        <v>14947927.45361397</v>
      </c>
      <c r="AW129" s="54"/>
      <c r="AX129" s="8"/>
      <c r="AY129" s="112">
        <v>15747265.499549191</v>
      </c>
      <c r="BA129" s="89"/>
      <c r="BB129" s="112">
        <v>15532904.769073751</v>
      </c>
      <c r="BC129" s="54"/>
      <c r="BD129" s="8"/>
      <c r="BE129" s="112">
        <v>16486245.833426034</v>
      </c>
    </row>
    <row r="130" spans="2:62" hidden="1" outlineLevel="1" x14ac:dyDescent="0.4">
      <c r="C130" s="56" t="s">
        <v>18</v>
      </c>
      <c r="D130" s="57"/>
      <c r="E130" s="166">
        <f t="shared" si="188"/>
        <v>0.13947931698443969</v>
      </c>
      <c r="F130" s="112">
        <f>(E110*12*F20)+F110*F31</f>
        <v>2575235.9408411668</v>
      </c>
      <c r="G130" s="54"/>
      <c r="H130" s="167"/>
      <c r="I130" s="112">
        <f>(H110*12*I20)+I110*I31</f>
        <v>2587715.1309271888</v>
      </c>
      <c r="J130" s="54"/>
      <c r="K130" s="168">
        <f t="shared" ref="K130:K137" si="196">L130-K76</f>
        <v>2600009.9106640816</v>
      </c>
      <c r="L130" s="112">
        <f>(K110*12*L20)+L110*L31</f>
        <v>2600009.9106640816</v>
      </c>
      <c r="M130" s="54"/>
      <c r="N130" s="168">
        <f t="shared" ref="N130:N137" si="197">O130-N76</f>
        <v>2683883.1674464368</v>
      </c>
      <c r="O130" s="112">
        <f>(N110*12*O20)+O110*O31</f>
        <v>2683883.1674464368</v>
      </c>
      <c r="P130" s="54"/>
      <c r="Q130" s="166">
        <f t="shared" si="189"/>
        <v>0.14349159732854072</v>
      </c>
      <c r="R130" s="112">
        <f>(Q110*12*R20)+R110*R31</f>
        <v>2654647.118483515</v>
      </c>
      <c r="S130" s="54"/>
      <c r="T130" s="166">
        <f t="shared" si="190"/>
        <v>0.12725331450157915</v>
      </c>
      <c r="U130" s="112">
        <f>(T110*12*U20)+U110*U31</f>
        <v>2701275.2259924593</v>
      </c>
      <c r="V130" s="54"/>
      <c r="W130" s="166">
        <f t="shared" si="191"/>
        <v>0.12771825896878231</v>
      </c>
      <c r="X130" s="112">
        <f>(W110*12*X20)+X110*X31</f>
        <v>2898189.1857418874</v>
      </c>
      <c r="Y130" s="54"/>
      <c r="Z130" s="8"/>
      <c r="AA130" s="112">
        <f>(Z110*12*AA20)+AA110*AA31</f>
        <v>2978089.6218222729</v>
      </c>
      <c r="AB130" s="54"/>
      <c r="AC130" s="8"/>
      <c r="AD130" s="112">
        <f>(AC110*12*AD20)+AD110*AD31</f>
        <v>3099539.1898979014</v>
      </c>
      <c r="AE130" s="54"/>
      <c r="AF130" s="8"/>
      <c r="AG130" s="112">
        <f>(AF110*12*AG20)+AG110*AG31</f>
        <v>3242964.1325030061</v>
      </c>
      <c r="AI130" s="89">
        <f t="shared" si="192"/>
        <v>0</v>
      </c>
      <c r="AJ130" s="112">
        <f t="shared" si="192"/>
        <v>82584.662422622554</v>
      </c>
      <c r="AK130" s="54"/>
      <c r="AL130" s="165">
        <f t="shared" si="193"/>
        <v>0</v>
      </c>
      <c r="AM130" s="112">
        <f t="shared" si="193"/>
        <v>97212.177613265347</v>
      </c>
      <c r="AN130" s="54"/>
      <c r="AO130" s="89">
        <f t="shared" si="194"/>
        <v>0</v>
      </c>
      <c r="AP130" s="112">
        <f t="shared" si="194"/>
        <v>-108745.16296865046</v>
      </c>
      <c r="AQ130" s="54"/>
      <c r="AR130" s="165">
        <f t="shared" si="195"/>
        <v>0</v>
      </c>
      <c r="AS130" s="112">
        <f t="shared" si="195"/>
        <v>-129874.48296598345</v>
      </c>
      <c r="AU130" s="89"/>
      <c r="AV130" s="112">
        <v>3016954.5274752788</v>
      </c>
      <c r="AW130" s="54"/>
      <c r="AX130" s="8"/>
      <c r="AY130" s="112">
        <v>3145751.9548897408</v>
      </c>
      <c r="BA130" s="89"/>
      <c r="BB130" s="112">
        <v>3208284.3528665518</v>
      </c>
      <c r="BC130" s="54"/>
      <c r="BD130" s="8"/>
      <c r="BE130" s="112">
        <v>3372838.6154689896</v>
      </c>
    </row>
    <row r="131" spans="2:62" hidden="1" outlineLevel="1" x14ac:dyDescent="0.4">
      <c r="C131" s="56" t="s">
        <v>19</v>
      </c>
      <c r="D131" s="57"/>
      <c r="E131" s="166">
        <f t="shared" si="188"/>
        <v>0.1937143704430305</v>
      </c>
      <c r="F131" s="112">
        <f>(E111*12*F21)+F111*F43</f>
        <v>3576589.1302576773</v>
      </c>
      <c r="G131" s="54"/>
      <c r="H131" s="167"/>
      <c r="I131" s="112">
        <f>(H111*12*I21)+I111*I43</f>
        <v>3312784.0396824032</v>
      </c>
      <c r="J131" s="54"/>
      <c r="K131" s="168">
        <f t="shared" si="196"/>
        <v>3270578.1359999995</v>
      </c>
      <c r="L131" s="112">
        <f>(K111*12*L21)+L111*L43</f>
        <v>3334458.1559999995</v>
      </c>
      <c r="M131" s="54"/>
      <c r="N131" s="168">
        <f t="shared" si="197"/>
        <v>3473417.6704892362</v>
      </c>
      <c r="O131" s="112">
        <f>(N111*12*O21)+O111*O43</f>
        <v>3542486.8332156879</v>
      </c>
      <c r="P131" s="54"/>
      <c r="Q131" s="166">
        <f t="shared" si="189"/>
        <v>0.18086238241460445</v>
      </c>
      <c r="R131" s="112">
        <f>(Q111*12*R21)+R111*R43</f>
        <v>3346020.3333000005</v>
      </c>
      <c r="S131" s="54"/>
      <c r="T131" s="166">
        <f t="shared" si="190"/>
        <v>0.18189323014612868</v>
      </c>
      <c r="U131" s="112">
        <f>(T111*12*U21)+U111*U43</f>
        <v>3861146.393663364</v>
      </c>
      <c r="V131" s="54"/>
      <c r="W131" s="166">
        <f t="shared" si="191"/>
        <v>0.18384271727269338</v>
      </c>
      <c r="X131" s="112">
        <f>(W111*12*X21)+X111*X43</f>
        <v>4171768.229375537</v>
      </c>
      <c r="Y131" s="54"/>
      <c r="Z131" s="8"/>
      <c r="AA131" s="112">
        <f>(Z111*12*AA21)+AA111*AA43</f>
        <v>4289009.9340463392</v>
      </c>
      <c r="AB131" s="54"/>
      <c r="AC131" s="8"/>
      <c r="AD131" s="112">
        <f>(AC111*12*AD21)+AD111*AD43</f>
        <v>4468489.9472424788</v>
      </c>
      <c r="AE131" s="54"/>
      <c r="AF131" s="8"/>
      <c r="AG131" s="112">
        <f>(AF111*12*AG21)+AG111*AG43</f>
        <v>4686365.6883632354</v>
      </c>
      <c r="AI131" s="89">
        <f t="shared" si="192"/>
        <v>0</v>
      </c>
      <c r="AJ131" s="112">
        <f t="shared" si="192"/>
        <v>172045.6127765812</v>
      </c>
      <c r="AK131" s="54"/>
      <c r="AL131" s="165">
        <f t="shared" si="193"/>
        <v>0</v>
      </c>
      <c r="AM131" s="112">
        <f t="shared" si="193"/>
        <v>204963.58852214552</v>
      </c>
      <c r="AN131" s="54"/>
      <c r="AO131" s="89">
        <f t="shared" si="194"/>
        <v>0</v>
      </c>
      <c r="AP131" s="112">
        <f t="shared" si="194"/>
        <v>-154563.44996110909</v>
      </c>
      <c r="AQ131" s="54"/>
      <c r="AR131" s="165">
        <f t="shared" si="195"/>
        <v>0</v>
      </c>
      <c r="AS131" s="112">
        <f t="shared" si="195"/>
        <v>-184927.09225145914</v>
      </c>
      <c r="AU131" s="89"/>
      <c r="AV131" s="112">
        <v>4296444.3344658976</v>
      </c>
      <c r="AW131" s="54"/>
      <c r="AX131" s="8"/>
      <c r="AY131" s="112">
        <v>4481402.0998410899</v>
      </c>
      <c r="BA131" s="89"/>
      <c r="BB131" s="112">
        <v>4623053.3972035879</v>
      </c>
      <c r="BC131" s="54"/>
      <c r="BD131" s="8"/>
      <c r="BE131" s="112">
        <v>4871292.7806146946</v>
      </c>
    </row>
    <row r="132" spans="2:62" hidden="1" outlineLevel="1" x14ac:dyDescent="0.4">
      <c r="C132" s="56" t="s">
        <v>20</v>
      </c>
      <c r="D132" s="57"/>
      <c r="E132" s="166">
        <f t="shared" si="188"/>
        <v>3.0598762614218455E-2</v>
      </c>
      <c r="F132" s="112">
        <f>(E112*12*F22)+F112*F44</f>
        <v>564951.38442779449</v>
      </c>
      <c r="G132" s="54"/>
      <c r="H132" s="167"/>
      <c r="I132" s="112">
        <f>(H112*12*I22)+I112*I44</f>
        <v>606479.23491749028</v>
      </c>
      <c r="J132" s="54"/>
      <c r="K132" s="168">
        <f t="shared" si="196"/>
        <v>523734.71070000005</v>
      </c>
      <c r="L132" s="112">
        <f>(K112*12*L22)+L112*L44</f>
        <v>629097.44070000004</v>
      </c>
      <c r="M132" s="54"/>
      <c r="N132" s="168">
        <f t="shared" si="197"/>
        <v>484598.00579740497</v>
      </c>
      <c r="O132" s="112">
        <f>(N112*12*O22)+O112*O44</f>
        <v>574001.93353068782</v>
      </c>
      <c r="P132" s="54"/>
      <c r="Q132" s="166">
        <f t="shared" si="189"/>
        <v>3.487854943254251E-2</v>
      </c>
      <c r="R132" s="112">
        <f>(Q112*12*R22)+R112*R44</f>
        <v>645265.94219999993</v>
      </c>
      <c r="S132" s="54"/>
      <c r="T132" s="166">
        <f t="shared" si="190"/>
        <v>2.779204844413059E-2</v>
      </c>
      <c r="U132" s="112">
        <f>(T112*12*U22)+U112*U44</f>
        <v>589956.90788691095</v>
      </c>
      <c r="V132" s="54"/>
      <c r="W132" s="166">
        <f t="shared" si="191"/>
        <v>2.7423506407412691E-2</v>
      </c>
      <c r="X132" s="112">
        <f>(W112*12*X22)+X112*X44</f>
        <v>622295.59302490531</v>
      </c>
      <c r="Y132" s="54"/>
      <c r="Z132" s="8"/>
      <c r="AA132" s="112">
        <f>(Z112*12*AA22)+AA112*AA44</f>
        <v>630027.23003772041</v>
      </c>
      <c r="AB132" s="54"/>
      <c r="AC132" s="8"/>
      <c r="AD132" s="112">
        <f>(AC112*12*AD22)+AD112*AD44</f>
        <v>643159.23718530382</v>
      </c>
      <c r="AE132" s="54"/>
      <c r="AF132" s="8"/>
      <c r="AG132" s="112">
        <f>(AF112*12*AG22)+AG112*AG44</f>
        <v>659934.10863533232</v>
      </c>
      <c r="AI132" s="89">
        <f t="shared" si="192"/>
        <v>0</v>
      </c>
      <c r="AJ132" s="112">
        <f t="shared" si="192"/>
        <v>41109.952143944916</v>
      </c>
      <c r="AK132" s="54"/>
      <c r="AL132" s="165">
        <f t="shared" si="193"/>
        <v>0</v>
      </c>
      <c r="AM132" s="112">
        <f t="shared" si="193"/>
        <v>19091.246954694972</v>
      </c>
      <c r="AN132" s="54"/>
      <c r="AO132" s="89">
        <f t="shared" si="194"/>
        <v>0</v>
      </c>
      <c r="AP132" s="112">
        <f t="shared" si="194"/>
        <v>-68264.256539094378</v>
      </c>
      <c r="AQ132" s="54"/>
      <c r="AR132" s="165">
        <f t="shared" si="195"/>
        <v>0</v>
      </c>
      <c r="AS132" s="112">
        <f t="shared" si="195"/>
        <v>-66451.492450171383</v>
      </c>
      <c r="AU132" s="89"/>
      <c r="AV132" s="112">
        <v>602049.2850413589</v>
      </c>
      <c r="AW132" s="54"/>
      <c r="AX132" s="8"/>
      <c r="AY132" s="112">
        <v>640842.86168063735</v>
      </c>
      <c r="BA132" s="89"/>
      <c r="BB132" s="112">
        <v>711423.4937243982</v>
      </c>
      <c r="BC132" s="54"/>
      <c r="BD132" s="8"/>
      <c r="BE132" s="112">
        <v>726385.6010855037</v>
      </c>
    </row>
    <row r="133" spans="2:62" hidden="1" outlineLevel="1" x14ac:dyDescent="0.4">
      <c r="C133" s="56" t="s">
        <v>21</v>
      </c>
      <c r="D133" s="57"/>
      <c r="E133" s="166">
        <f t="shared" si="188"/>
        <v>1.2883427276847405E-2</v>
      </c>
      <c r="F133" s="112">
        <f>(E113*12*F23)+F113*F45</f>
        <v>237869.42524426189</v>
      </c>
      <c r="G133" s="54"/>
      <c r="H133" s="167"/>
      <c r="I133" s="112">
        <f>(H113*12*I23)+I113*I45</f>
        <v>275810.37741679716</v>
      </c>
      <c r="J133" s="54"/>
      <c r="K133" s="168">
        <f t="shared" si="196"/>
        <v>229608.54539999997</v>
      </c>
      <c r="L133" s="112">
        <f>(K113*12*L23)+L113*L45</f>
        <v>285260.69539999997</v>
      </c>
      <c r="M133" s="54"/>
      <c r="N133" s="168">
        <f t="shared" si="197"/>
        <v>243295.91250211286</v>
      </c>
      <c r="O133" s="112">
        <f>(N113*12*O23)+O113*O45</f>
        <v>302775.4937466007</v>
      </c>
      <c r="P133" s="54"/>
      <c r="Q133" s="166">
        <f t="shared" si="189"/>
        <v>1.5707939714739796E-2</v>
      </c>
      <c r="R133" s="112">
        <f>(Q113*12*R23)+R113*R45</f>
        <v>290602.63930000004</v>
      </c>
      <c r="S133" s="54"/>
      <c r="T133" s="166">
        <f t="shared" si="190"/>
        <v>1.3379162176879102E-2</v>
      </c>
      <c r="U133" s="112">
        <f>(T113*12*U23)+U113*U45</f>
        <v>284006.74257086148</v>
      </c>
      <c r="V133" s="54"/>
      <c r="W133" s="166">
        <f t="shared" si="191"/>
        <v>1.3202484756943902E-2</v>
      </c>
      <c r="X133" s="112">
        <f>(W113*12*X23)+X113*X45</f>
        <v>299591.45118670526</v>
      </c>
      <c r="Y133" s="54"/>
      <c r="Z133" s="8"/>
      <c r="AA133" s="112">
        <f>(Z113*12*AA23)+AA113*AA45</f>
        <v>305253.28303499304</v>
      </c>
      <c r="AB133" s="54"/>
      <c r="AC133" s="8"/>
      <c r="AD133" s="112">
        <f>(AC113*12*AD23)+AD113*AD45</f>
        <v>313568.78968135011</v>
      </c>
      <c r="AE133" s="54"/>
      <c r="AF133" s="8"/>
      <c r="AG133" s="112">
        <f>(AF113*12*AG23)+AG113*AG45</f>
        <v>322862.83898577816</v>
      </c>
      <c r="AI133" s="89">
        <f t="shared" si="192"/>
        <v>0</v>
      </c>
      <c r="AJ133" s="112">
        <f t="shared" si="192"/>
        <v>12676.084533197863</v>
      </c>
      <c r="AK133" s="54"/>
      <c r="AL133" s="165">
        <f t="shared" si="193"/>
        <v>0</v>
      </c>
      <c r="AM133" s="112">
        <f t="shared" si="193"/>
        <v>16566.42954092013</v>
      </c>
      <c r="AN133" s="54"/>
      <c r="AO133" s="89">
        <f t="shared" si="194"/>
        <v>0</v>
      </c>
      <c r="AP133" s="112">
        <f t="shared" si="194"/>
        <v>-5888.2076567074982</v>
      </c>
      <c r="AQ133" s="54"/>
      <c r="AR133" s="165">
        <f t="shared" si="195"/>
        <v>0</v>
      </c>
      <c r="AS133" s="112">
        <f t="shared" si="195"/>
        <v>-4271.0283137994702</v>
      </c>
      <c r="AU133" s="89"/>
      <c r="AV133" s="112">
        <v>300892.70514815225</v>
      </c>
      <c r="AW133" s="54"/>
      <c r="AX133" s="8"/>
      <c r="AY133" s="112">
        <v>306296.40944485803</v>
      </c>
      <c r="BA133" s="89"/>
      <c r="BB133" s="112">
        <v>319456.99733805761</v>
      </c>
      <c r="BC133" s="54"/>
      <c r="BD133" s="8"/>
      <c r="BE133" s="112">
        <v>327133.86729957763</v>
      </c>
    </row>
    <row r="134" spans="2:62" hidden="1" outlineLevel="1" x14ac:dyDescent="0.4">
      <c r="C134" s="56" t="s">
        <v>22</v>
      </c>
      <c r="D134" s="57"/>
      <c r="E134" s="166">
        <f>F134/F$137</f>
        <v>3.7701678513649924E-2</v>
      </c>
      <c r="F134" s="112">
        <f>(E114*12*F24)+F114*F46</f>
        <v>696094.0133455192</v>
      </c>
      <c r="G134" s="54"/>
      <c r="H134" s="167"/>
      <c r="I134" s="112">
        <f>(H114*12*I24)+I114*I46</f>
        <v>656102.25542756612</v>
      </c>
      <c r="J134" s="54"/>
      <c r="K134" s="168">
        <f t="shared" si="196"/>
        <v>622527.01212099998</v>
      </c>
      <c r="L134" s="112">
        <f>(K114*12*L24)+L114*L46</f>
        <v>622527.01212099998</v>
      </c>
      <c r="M134" s="54"/>
      <c r="N134" s="168">
        <f t="shared" si="197"/>
        <v>622293.68748200522</v>
      </c>
      <c r="O134" s="112">
        <f>(N114*12*O24)+O114*O46</f>
        <v>622293.68748200522</v>
      </c>
      <c r="P134" s="54"/>
      <c r="Q134" s="166">
        <f>R134/R$137</f>
        <v>3.4531111004622736E-2</v>
      </c>
      <c r="R134" s="112">
        <f>(Q114*12*R24)+R114*R46</f>
        <v>638838.20399999991</v>
      </c>
      <c r="S134" s="54"/>
      <c r="T134" s="166">
        <f>U134/U$137</f>
        <v>4.057001721788963E-2</v>
      </c>
      <c r="U134" s="112">
        <f>(T114*12*U24)+U114*U46</f>
        <v>861201.79154479166</v>
      </c>
      <c r="V134" s="54"/>
      <c r="W134" s="166">
        <f>X134/X$137</f>
        <v>3.0722838169597502E-2</v>
      </c>
      <c r="X134" s="112">
        <f>(W114*12*X24)+X114*X46</f>
        <v>697164.19607778569</v>
      </c>
      <c r="Y134" s="54"/>
      <c r="Z134" s="8"/>
      <c r="AA134" s="112">
        <f>(Z114*12*AA24)+AA114*AA46</f>
        <v>705815.95122158458</v>
      </c>
      <c r="AB134" s="54"/>
      <c r="AC134" s="8"/>
      <c r="AD134" s="112">
        <f>(AC114*12*AD24)+AD114*AD46</f>
        <v>744547.36206354667</v>
      </c>
      <c r="AE134" s="54"/>
      <c r="AF134" s="8"/>
      <c r="AG134" s="112">
        <f>(AF114*12*AG24)+AG114*AG46</f>
        <v>789128.80341667985</v>
      </c>
      <c r="AI134" s="89">
        <f t="shared" si="192"/>
        <v>0</v>
      </c>
      <c r="AJ134" s="112">
        <f t="shared" si="192"/>
        <v>12468.380519996746</v>
      </c>
      <c r="AK134" s="54"/>
      <c r="AL134" s="165">
        <f t="shared" si="193"/>
        <v>0</v>
      </c>
      <c r="AM134" s="112">
        <f t="shared" si="193"/>
        <v>2918.4974290854298</v>
      </c>
      <c r="AN134" s="54"/>
      <c r="AO134" s="89">
        <f t="shared" si="194"/>
        <v>0</v>
      </c>
      <c r="AP134" s="112">
        <f t="shared" si="194"/>
        <v>-23191.671910048928</v>
      </c>
      <c r="AQ134" s="54"/>
      <c r="AR134" s="165">
        <f t="shared" si="195"/>
        <v>0</v>
      </c>
      <c r="AS134" s="112">
        <f t="shared" si="195"/>
        <v>-19925.393883438315</v>
      </c>
      <c r="AU134" s="89"/>
      <c r="AV134" s="112">
        <v>732078.98154354992</v>
      </c>
      <c r="AW134" s="54"/>
      <c r="AX134" s="8"/>
      <c r="AY134" s="112">
        <v>786210.30598759442</v>
      </c>
      <c r="BA134" s="89"/>
      <c r="BB134" s="112">
        <v>767739.03397359559</v>
      </c>
      <c r="BC134" s="54"/>
      <c r="BD134" s="8"/>
      <c r="BE134" s="112">
        <v>809054.19730011816</v>
      </c>
    </row>
    <row r="135" spans="2:62" hidden="1" outlineLevel="1" x14ac:dyDescent="0.4">
      <c r="C135" s="56" t="s">
        <v>23</v>
      </c>
      <c r="D135" s="57"/>
      <c r="E135" s="166">
        <f t="shared" ref="E135:E136" si="198">F135/F$137</f>
        <v>2.9677455379377633E-3</v>
      </c>
      <c r="F135" s="112">
        <f>(E115*12*F25)+F115*F36</f>
        <v>54794.109533967276</v>
      </c>
      <c r="G135" s="54"/>
      <c r="H135" s="167"/>
      <c r="I135" s="112">
        <f>(H115*12*I25)+I115*I36</f>
        <v>48604.591434897229</v>
      </c>
      <c r="J135" s="54"/>
      <c r="K135" s="168">
        <f t="shared" si="196"/>
        <v>49088.909685378349</v>
      </c>
      <c r="L135" s="112">
        <f>(K115*12*L25)+L115*L36</f>
        <v>49088.909685378349</v>
      </c>
      <c r="M135" s="54"/>
      <c r="N135" s="168">
        <f t="shared" si="197"/>
        <v>48816.749495751268</v>
      </c>
      <c r="O135" s="112">
        <f>(N115*12*O25)+O115*O36</f>
        <v>48816.749495751268</v>
      </c>
      <c r="P135" s="54"/>
      <c r="Q135" s="166">
        <f t="shared" ref="Q135:Q136" si="199">R135/R$137</f>
        <v>2.6269204175853418E-3</v>
      </c>
      <c r="R135" s="112">
        <f>(Q115*12*R25)+R115*R36</f>
        <v>48598.990093208682</v>
      </c>
      <c r="S135" s="54"/>
      <c r="T135" s="166">
        <f t="shared" ref="T135:T136" si="200">U135/U$137</f>
        <v>2.7814985558487866E-3</v>
      </c>
      <c r="U135" s="112">
        <f>(T115*12*U25)+U115*U36</f>
        <v>59044.380647192418</v>
      </c>
      <c r="V135" s="54"/>
      <c r="W135" s="166">
        <f t="shared" ref="W135:W136" si="201">X135/X$137</f>
        <v>2.7749864727631113E-3</v>
      </c>
      <c r="X135" s="112">
        <f>(W115*12*X25)+X115*X36</f>
        <v>62970.133251721323</v>
      </c>
      <c r="Y135" s="54"/>
      <c r="Z135" s="8"/>
      <c r="AA135" s="112">
        <f>(Z115*12*AA25)+AA115*AA36</f>
        <v>64104.465789719543</v>
      </c>
      <c r="AB135" s="54"/>
      <c r="AC135" s="8"/>
      <c r="AD135" s="112">
        <f>(AC115*12*AD25)+AD115*AD36</f>
        <v>65825.059222951357</v>
      </c>
      <c r="AE135" s="54"/>
      <c r="AF135" s="8"/>
      <c r="AG135" s="112">
        <f>(AF115*12*AG25)+AG115*AG36</f>
        <v>67968.40256972058</v>
      </c>
      <c r="AI135" s="89">
        <f t="shared" si="192"/>
        <v>0</v>
      </c>
      <c r="AJ135" s="112">
        <f t="shared" si="192"/>
        <v>3163.6035209504043</v>
      </c>
      <c r="AK135" s="54"/>
      <c r="AL135" s="165">
        <f t="shared" si="193"/>
        <v>0</v>
      </c>
      <c r="AM135" s="112">
        <f t="shared" si="193"/>
        <v>1781.1516069205827</v>
      </c>
      <c r="AN135" s="54"/>
      <c r="AO135" s="89">
        <f t="shared" si="194"/>
        <v>0</v>
      </c>
      <c r="AP135" s="112">
        <f t="shared" si="194"/>
        <v>-2446.3865916279756</v>
      </c>
      <c r="AQ135" s="54"/>
      <c r="AR135" s="165">
        <f t="shared" si="195"/>
        <v>0</v>
      </c>
      <c r="AS135" s="112">
        <f t="shared" si="195"/>
        <v>-1833.9332968396338</v>
      </c>
      <c r="AU135" s="89"/>
      <c r="AV135" s="112">
        <v>62661.455702000952</v>
      </c>
      <c r="AW135" s="54"/>
      <c r="AX135" s="8"/>
      <c r="AY135" s="112">
        <v>66187.250962799997</v>
      </c>
      <c r="BA135" s="89"/>
      <c r="BB135" s="112">
        <v>68271.445814579332</v>
      </c>
      <c r="BC135" s="54"/>
      <c r="BD135" s="8"/>
      <c r="BE135" s="112">
        <v>69802.335866560214</v>
      </c>
    </row>
    <row r="136" spans="2:62" hidden="1" outlineLevel="1" x14ac:dyDescent="0.4">
      <c r="C136" s="56" t="s">
        <v>24</v>
      </c>
      <c r="D136" s="57"/>
      <c r="E136" s="166">
        <f t="shared" si="198"/>
        <v>9.8906266225300436E-5</v>
      </c>
      <c r="F136" s="112">
        <f>(E116*12*F26)+F116*F48</f>
        <v>1826.1271783128507</v>
      </c>
      <c r="G136" s="54"/>
      <c r="H136" s="167"/>
      <c r="I136" s="112">
        <f>(H116*12*I26)+I116*I48</f>
        <v>6.0511586978122311E-2</v>
      </c>
      <c r="J136" s="54"/>
      <c r="K136" s="168">
        <f t="shared" si="196"/>
        <v>6.1166000000000005E-2</v>
      </c>
      <c r="L136" s="112">
        <f>(K116*12*L26)+L116*L48</f>
        <v>6.1166000000000005E-2</v>
      </c>
      <c r="M136" s="54"/>
      <c r="N136" s="168">
        <f t="shared" si="197"/>
        <v>1257.9160239272362</v>
      </c>
      <c r="O136" s="112">
        <f>(N116*12*O26)+O116*O48</f>
        <v>1257.9160239272362</v>
      </c>
      <c r="P136" s="54"/>
      <c r="Q136" s="166">
        <f t="shared" si="199"/>
        <v>0</v>
      </c>
      <c r="R136" s="112">
        <f>(Q116*12*R26)+R116*R48</f>
        <v>0</v>
      </c>
      <c r="S136" s="54"/>
      <c r="T136" s="166">
        <f t="shared" si="200"/>
        <v>9.7544640571744872E-5</v>
      </c>
      <c r="U136" s="112">
        <f>(T116*12*U26)+U116*U48</f>
        <v>2070.6330678838508</v>
      </c>
      <c r="V136" s="54"/>
      <c r="W136" s="166">
        <f t="shared" si="201"/>
        <v>9.4297109859772411E-5</v>
      </c>
      <c r="X136" s="112">
        <f>(W116*12*X26)+X116*X48</f>
        <v>2139.7947814893605</v>
      </c>
      <c r="Y136" s="54"/>
      <c r="Z136" s="8"/>
      <c r="AA136" s="112">
        <f>(Z116*12*AA26)+AA116*AA48</f>
        <v>2109.4191706341212</v>
      </c>
      <c r="AB136" s="54"/>
      <c r="AC136" s="8"/>
      <c r="AD136" s="112">
        <f>(AC116*12*AD26)+AD116*AD48</f>
        <v>2103.1241913435169</v>
      </c>
      <c r="AE136" s="54"/>
      <c r="AF136" s="8"/>
      <c r="AG136" s="112">
        <f>(AF116*12*AG26)+AG116*AG48</f>
        <v>2106.5484059941418</v>
      </c>
      <c r="AI136" s="89">
        <f t="shared" si="192"/>
        <v>0</v>
      </c>
      <c r="AJ136" s="112">
        <f t="shared" si="192"/>
        <v>-183.350500135125</v>
      </c>
      <c r="AK136" s="54"/>
      <c r="AL136" s="165">
        <f t="shared" si="193"/>
        <v>0</v>
      </c>
      <c r="AM136" s="112">
        <f t="shared" si="193"/>
        <v>-199.70250330845101</v>
      </c>
      <c r="AN136" s="54"/>
      <c r="AO136" s="89">
        <f t="shared" si="194"/>
        <v>0</v>
      </c>
      <c r="AP136" s="112">
        <f t="shared" si="194"/>
        <v>-48.99293037510688</v>
      </c>
      <c r="AQ136" s="54"/>
      <c r="AR136" s="165">
        <f t="shared" si="195"/>
        <v>0</v>
      </c>
      <c r="AS136" s="112">
        <f t="shared" si="195"/>
        <v>-35.62854154879733</v>
      </c>
      <c r="AU136" s="89"/>
      <c r="AV136" s="112">
        <v>2286.4746914786419</v>
      </c>
      <c r="AW136" s="54"/>
      <c r="AX136" s="8"/>
      <c r="AY136" s="112">
        <v>2306.2509093025928</v>
      </c>
      <c r="BA136" s="89"/>
      <c r="BB136" s="112">
        <v>2152.1171217186238</v>
      </c>
      <c r="BC136" s="54"/>
      <c r="BD136" s="8"/>
      <c r="BE136" s="112">
        <v>2142.1769475429392</v>
      </c>
    </row>
    <row r="137" spans="2:62" hidden="1" outlineLevel="1" x14ac:dyDescent="0.4">
      <c r="C137" s="64" t="s">
        <v>25</v>
      </c>
      <c r="D137" s="65"/>
      <c r="E137" s="63"/>
      <c r="F137" s="102">
        <f>SUM(F129:F136)</f>
        <v>18463210.148415484</v>
      </c>
      <c r="G137" s="54"/>
      <c r="H137" s="143"/>
      <c r="I137" s="102">
        <f>SUM(I129:I136)</f>
        <v>17968624.50556241</v>
      </c>
      <c r="J137" s="54"/>
      <c r="K137" s="169">
        <f t="shared" si="196"/>
        <v>17886163.647520576</v>
      </c>
      <c r="L137" s="102">
        <f>SUM(L129:L136)</f>
        <v>18111058.547520574</v>
      </c>
      <c r="M137" s="54"/>
      <c r="N137" s="169">
        <f t="shared" si="197"/>
        <v>18412628.29430858</v>
      </c>
      <c r="O137" s="102">
        <f>SUM(O129:O136)</f>
        <v>18630580.966012802</v>
      </c>
      <c r="P137" s="54"/>
      <c r="Q137" s="143"/>
      <c r="R137" s="102">
        <f>SUM(R129:R136)</f>
        <v>18500366.348319277</v>
      </c>
      <c r="S137" s="54"/>
      <c r="T137" s="83">
        <f>SUM(T131:T136)</f>
        <v>0.26651350118144856</v>
      </c>
      <c r="U137" s="102">
        <f>SUM(U129:U136)</f>
        <v>21227543.161234815</v>
      </c>
      <c r="V137" s="54"/>
      <c r="W137" s="83">
        <f>SUM(W131:W136)</f>
        <v>0.25806083018927034</v>
      </c>
      <c r="X137" s="102">
        <f>SUM(X129:X136)</f>
        <v>22692050.527014159</v>
      </c>
      <c r="Y137" s="54"/>
      <c r="Z137" s="83">
        <f>SUM(Z131:Z136)</f>
        <v>0</v>
      </c>
      <c r="AA137" s="102">
        <f>SUM(AA129:AA136)</f>
        <v>23302142.131885618</v>
      </c>
      <c r="AB137" s="54"/>
      <c r="AC137" s="83">
        <f>SUM(AC131:AC136)</f>
        <v>0</v>
      </c>
      <c r="AD137" s="102">
        <f>SUM(AD129:AD136)</f>
        <v>24347201.02430759</v>
      </c>
      <c r="AE137" s="54"/>
      <c r="AF137" s="83">
        <f>SUM(AF131:AF136)</f>
        <v>0</v>
      </c>
      <c r="AG137" s="102">
        <f>SUM(AG129:AG136)</f>
        <v>25620184.188275732</v>
      </c>
      <c r="AI137" s="170">
        <f t="shared" si="192"/>
        <v>0</v>
      </c>
      <c r="AJ137" s="102">
        <f t="shared" si="192"/>
        <v>385905.80662590265</v>
      </c>
      <c r="AK137" s="54"/>
      <c r="AL137" s="5">
        <f t="shared" si="193"/>
        <v>0</v>
      </c>
      <c r="AM137" s="102">
        <f t="shared" si="193"/>
        <v>443921.55501051992</v>
      </c>
      <c r="AN137" s="54"/>
      <c r="AO137" s="170">
        <f t="shared" si="194"/>
        <v>0</v>
      </c>
      <c r="AP137" s="102">
        <f t="shared" si="194"/>
        <v>-886084.58280865103</v>
      </c>
      <c r="AQ137" s="54"/>
      <c r="AR137" s="5">
        <f t="shared" si="195"/>
        <v>0</v>
      </c>
      <c r="AS137" s="102">
        <f t="shared" si="195"/>
        <v>-1044711.2197332866</v>
      </c>
      <c r="AU137" s="170">
        <v>0</v>
      </c>
      <c r="AV137" s="102">
        <v>23961295.217681687</v>
      </c>
      <c r="AW137" s="54"/>
      <c r="AX137" s="83">
        <v>0</v>
      </c>
      <c r="AY137" s="102">
        <v>25176262.633265212</v>
      </c>
      <c r="BA137" s="170">
        <v>0</v>
      </c>
      <c r="BB137" s="102">
        <v>25233285.607116241</v>
      </c>
      <c r="BC137" s="54"/>
      <c r="BD137" s="83">
        <v>0</v>
      </c>
      <c r="BE137" s="102">
        <v>26664895.408009019</v>
      </c>
    </row>
    <row r="138" spans="2:62" ht="3.95" hidden="1" customHeight="1" outlineLevel="1" x14ac:dyDescent="0.4">
      <c r="C138" s="64"/>
      <c r="D138" s="65"/>
      <c r="E138" s="63"/>
      <c r="F138" s="102"/>
      <c r="G138" s="54"/>
      <c r="H138" s="143"/>
      <c r="I138" s="102"/>
      <c r="J138" s="54"/>
      <c r="K138" s="143"/>
      <c r="L138" s="102"/>
      <c r="M138" s="54"/>
      <c r="N138" s="143"/>
      <c r="O138" s="102"/>
      <c r="P138" s="54"/>
      <c r="Q138" s="143"/>
      <c r="R138" s="102"/>
      <c r="S138" s="54"/>
      <c r="T138" s="143"/>
      <c r="U138" s="102"/>
      <c r="V138" s="54"/>
      <c r="W138" s="143"/>
      <c r="X138" s="102"/>
      <c r="Y138" s="54"/>
      <c r="Z138" s="143"/>
      <c r="AA138" s="102"/>
      <c r="AB138" s="54"/>
      <c r="AC138" s="143"/>
      <c r="AD138" s="102"/>
      <c r="AE138" s="54"/>
      <c r="AF138" s="143"/>
      <c r="AG138" s="102"/>
      <c r="AI138" s="144"/>
      <c r="AJ138" s="102"/>
      <c r="AK138" s="54"/>
      <c r="AL138" s="143"/>
      <c r="AM138" s="102"/>
      <c r="AN138" s="54"/>
      <c r="AO138" s="144"/>
      <c r="AP138" s="102"/>
      <c r="AQ138" s="54"/>
      <c r="AR138" s="143"/>
      <c r="AS138" s="102"/>
      <c r="AU138" s="144"/>
      <c r="AV138" s="102"/>
      <c r="AW138" s="54"/>
      <c r="AX138" s="143"/>
      <c r="AY138" s="102"/>
      <c r="BA138" s="144"/>
      <c r="BB138" s="102"/>
      <c r="BC138" s="54"/>
      <c r="BD138" s="143"/>
      <c r="BE138" s="102"/>
    </row>
    <row r="139" spans="2:62" hidden="1" outlineLevel="1" x14ac:dyDescent="0.4">
      <c r="C139" s="171" t="s">
        <v>60</v>
      </c>
      <c r="D139" s="171"/>
      <c r="E139" s="172">
        <f>F139/F83</f>
        <v>1.0748058544474153E-4</v>
      </c>
      <c r="F139" s="173">
        <f>F137-F83</f>
        <v>1984.2233704514802</v>
      </c>
      <c r="G139" s="54"/>
      <c r="H139" s="172">
        <f>I139/I83</f>
        <v>-3.6919937720555104E-3</v>
      </c>
      <c r="I139" s="173">
        <f>I137-I83</f>
        <v>-66585.884437590837</v>
      </c>
      <c r="J139" s="54"/>
      <c r="K139" s="172">
        <f>L139/L83</f>
        <v>-2.1441909026696342E-3</v>
      </c>
      <c r="L139" s="173">
        <f>L137-L83</f>
        <v>-38917.012479428202</v>
      </c>
      <c r="M139" s="54"/>
      <c r="N139" s="172">
        <f>O139/O83</f>
        <v>1.6311977419143305E-2</v>
      </c>
      <c r="O139" s="173">
        <f>O137-O83</f>
        <v>299023.94419758767</v>
      </c>
      <c r="P139" s="54"/>
      <c r="Q139" s="172">
        <f>R139/R83</f>
        <v>8.784202727514321E-3</v>
      </c>
      <c r="R139" s="173">
        <f>R137-R83</f>
        <v>161095.86975839734</v>
      </c>
      <c r="S139" s="54"/>
      <c r="T139" s="172">
        <f>U139/U83</f>
        <v>8.6422156238462756E-4</v>
      </c>
      <c r="U139" s="173">
        <f>U137-U83</f>
        <v>18329.459802001715</v>
      </c>
      <c r="V139" s="54"/>
      <c r="W139" s="172">
        <f>X139/X83</f>
        <v>8.3459426271312092E-4</v>
      </c>
      <c r="X139" s="173">
        <f>X137-X83</f>
        <v>18922.862266760319</v>
      </c>
      <c r="Y139" s="54"/>
      <c r="Z139" s="172">
        <f>AA139/AA83</f>
        <v>-4.8959696038770103E-4</v>
      </c>
      <c r="AA139" s="173">
        <f>AA137-AA83</f>
        <v>-11414.246338605881</v>
      </c>
      <c r="AB139" s="54"/>
      <c r="AC139" s="172">
        <f>AD139/AD83</f>
        <v>-1.4113350598737325E-4</v>
      </c>
      <c r="AD139" s="173">
        <f>AD137-AD83</f>
        <v>-3436.6908737719059</v>
      </c>
      <c r="AE139" s="54"/>
      <c r="AF139" s="172">
        <f>AG139/AG83</f>
        <v>-1.9726295690945231E-4</v>
      </c>
      <c r="AG139" s="173">
        <f>AG137-AG83</f>
        <v>-5054.9104361236095</v>
      </c>
      <c r="AI139" s="172">
        <f t="shared" ref="AI139:AJ139" si="202">AC139-AU139</f>
        <v>-4.4246247699377414E-4</v>
      </c>
      <c r="AJ139" s="173">
        <f t="shared" si="202"/>
        <v>-10654.748295880854</v>
      </c>
      <c r="AK139" s="54"/>
      <c r="AL139" s="174">
        <f t="shared" ref="AL139:AM139" si="203">AF139-AX139</f>
        <v>2.3893249969422591E-4</v>
      </c>
      <c r="AM139" s="173">
        <f t="shared" si="203"/>
        <v>5931.6532279215753</v>
      </c>
      <c r="AN139" s="54"/>
      <c r="AO139" s="172">
        <f>AC139-BA139</f>
        <v>-7.2221475498916157E-4</v>
      </c>
      <c r="AP139" s="173">
        <f>AD139-BB139</f>
        <v>-18090.764783203602</v>
      </c>
      <c r="AQ139" s="54"/>
      <c r="AR139" s="174">
        <f>AF139-BD139</f>
        <v>-7.6214685945595714E-4</v>
      </c>
      <c r="AS139" s="173">
        <f>AG139-BE139</f>
        <v>-20108.976815428585</v>
      </c>
      <c r="AU139" s="172">
        <v>3.0132897100640089E-4</v>
      </c>
      <c r="AV139" s="173">
        <v>7218.0574221089482</v>
      </c>
      <c r="AW139" s="54"/>
      <c r="AX139" s="172">
        <v>-4.3619545660367821E-4</v>
      </c>
      <c r="AY139" s="173">
        <v>-10986.563664045185</v>
      </c>
      <c r="BA139" s="172">
        <v>5.8108124900178827E-4</v>
      </c>
      <c r="BB139" s="173">
        <v>14654.073909431696</v>
      </c>
      <c r="BC139" s="54"/>
      <c r="BD139" s="172">
        <v>5.6488390254650484E-4</v>
      </c>
      <c r="BE139" s="173">
        <v>15054.066379304975</v>
      </c>
    </row>
    <row r="140" spans="2:62" hidden="1" outlineLevel="1" x14ac:dyDescent="0.4">
      <c r="F140" s="104"/>
      <c r="I140" s="112"/>
      <c r="L140" s="104"/>
      <c r="O140" s="104"/>
      <c r="R140" s="104"/>
      <c r="U140" s="175"/>
      <c r="X140" s="104"/>
      <c r="AA140" s="104"/>
      <c r="AD140" s="112"/>
      <c r="AG140" s="104"/>
      <c r="AI140" s="22"/>
      <c r="AJ140" s="104"/>
      <c r="AM140" s="104"/>
      <c r="AO140" s="22"/>
      <c r="AP140" s="104"/>
      <c r="AS140" s="104"/>
      <c r="AU140" s="22"/>
      <c r="AV140" s="112"/>
      <c r="AY140" s="104"/>
      <c r="BA140" s="22"/>
      <c r="BB140" s="104"/>
      <c r="BE140" s="104"/>
    </row>
    <row r="141" spans="2:62" hidden="1" outlineLevel="1" x14ac:dyDescent="0.4">
      <c r="B141" s="103" t="s">
        <v>61</v>
      </c>
      <c r="F141" s="104"/>
      <c r="I141" s="104"/>
      <c r="L141" s="104"/>
      <c r="O141" s="104"/>
      <c r="R141" s="104"/>
      <c r="T141" s="176" t="s">
        <v>62</v>
      </c>
      <c r="U141" s="177" t="s">
        <v>63</v>
      </c>
      <c r="W141" s="176" t="s">
        <v>62</v>
      </c>
      <c r="X141" s="177" t="s">
        <v>63</v>
      </c>
      <c r="Z141" s="176" t="s">
        <v>62</v>
      </c>
      <c r="AA141" s="177" t="s">
        <v>63</v>
      </c>
      <c r="AC141" s="176" t="s">
        <v>62</v>
      </c>
      <c r="AD141" s="177" t="s">
        <v>63</v>
      </c>
      <c r="AF141" s="176" t="s">
        <v>62</v>
      </c>
      <c r="AG141" s="177" t="s">
        <v>63</v>
      </c>
      <c r="AH141" s="178"/>
      <c r="AI141" s="179" t="s">
        <v>62</v>
      </c>
      <c r="AJ141" s="177" t="s">
        <v>63</v>
      </c>
      <c r="AL141" s="176" t="s">
        <v>62</v>
      </c>
      <c r="AM141" s="177" t="s">
        <v>63</v>
      </c>
      <c r="AO141" s="179" t="s">
        <v>62</v>
      </c>
      <c r="AP141" s="177" t="s">
        <v>63</v>
      </c>
      <c r="AR141" s="176" t="s">
        <v>62</v>
      </c>
      <c r="AS141" s="177" t="s">
        <v>63</v>
      </c>
      <c r="AT141" s="178"/>
      <c r="AU141" s="179" t="s">
        <v>62</v>
      </c>
      <c r="AV141" s="177" t="s">
        <v>63</v>
      </c>
      <c r="AX141" s="176" t="s">
        <v>62</v>
      </c>
      <c r="AY141" s="177" t="s">
        <v>63</v>
      </c>
      <c r="AZ141" s="178"/>
      <c r="BA141" s="179" t="s">
        <v>62</v>
      </c>
      <c r="BB141" s="177" t="s">
        <v>63</v>
      </c>
      <c r="BD141" s="176" t="s">
        <v>62</v>
      </c>
      <c r="BE141" s="177" t="s">
        <v>63</v>
      </c>
      <c r="BF141" s="178"/>
      <c r="BG141" s="178"/>
      <c r="BH141" s="178"/>
      <c r="BI141" s="178"/>
      <c r="BJ141" s="178"/>
    </row>
    <row r="142" spans="2:62" hidden="1" outlineLevel="1" x14ac:dyDescent="0.4">
      <c r="C142" s="56" t="s">
        <v>17</v>
      </c>
      <c r="D142" s="57"/>
      <c r="E142" s="58"/>
      <c r="F142" s="112"/>
      <c r="G142" s="54"/>
      <c r="H142" s="167"/>
      <c r="I142" s="112"/>
      <c r="J142" s="54"/>
      <c r="K142" s="167"/>
      <c r="L142" s="112"/>
      <c r="M142" s="54"/>
      <c r="N142" s="167"/>
      <c r="O142" s="112"/>
      <c r="P142" s="54"/>
      <c r="Q142" s="167"/>
      <c r="R142" s="112"/>
      <c r="S142" s="54"/>
      <c r="T142" s="180"/>
      <c r="U142" s="181">
        <f>(Q109*U19*12)+(R109*U30)</f>
        <v>11041060.8599687</v>
      </c>
      <c r="V142" s="54"/>
      <c r="W142" s="180"/>
      <c r="X142" s="181">
        <f>(T109*X19*12)+(U109*X30)</f>
        <v>13005709.954151014</v>
      </c>
      <c r="Y142" s="54"/>
      <c r="Z142" s="180"/>
      <c r="AA142" s="181">
        <f>(W109*AA19*12)+(X109*AA30)</f>
        <v>14055357.215147242</v>
      </c>
      <c r="AB142" s="54"/>
      <c r="AC142" s="180"/>
      <c r="AD142" s="181">
        <f>(Z109*AD19*12)+(AA109*AD30)</f>
        <v>14513623.633695947</v>
      </c>
      <c r="AE142" s="54"/>
      <c r="AF142" s="180"/>
      <c r="AG142" s="181">
        <f>(AC109*AG19*12)+(AD109*AG30)</f>
        <v>15237741.636066455</v>
      </c>
      <c r="AH142" s="178"/>
      <c r="AI142" s="182"/>
      <c r="AJ142" s="181">
        <f t="shared" ref="AJ142:AJ150" si="204">AD142-AV142</f>
        <v>98869.625722613186</v>
      </c>
      <c r="AK142" s="54"/>
      <c r="AL142" s="180"/>
      <c r="AM142" s="181">
        <f t="shared" ref="AM142:AM150" si="205">AG142-AY142</f>
        <v>99555.752184070647</v>
      </c>
      <c r="AN142" s="54"/>
      <c r="AO142" s="182"/>
      <c r="AP142" s="181">
        <f t="shared" ref="AP142:AP150" si="206">AD142-BB142</f>
        <v>-158690.60969622247</v>
      </c>
      <c r="AQ142" s="54"/>
      <c r="AR142" s="180"/>
      <c r="AS142" s="181">
        <f t="shared" ref="AS142:AS150" si="207">AG142-BE142</f>
        <v>-703405.7459349446</v>
      </c>
      <c r="AT142" s="178"/>
      <c r="AU142" s="182"/>
      <c r="AV142" s="181">
        <v>14414754.007973334</v>
      </c>
      <c r="AW142" s="54"/>
      <c r="AX142" s="180"/>
      <c r="AY142" s="181">
        <v>15138185.883882385</v>
      </c>
      <c r="AZ142" s="178"/>
      <c r="BA142" s="182"/>
      <c r="BB142" s="181">
        <v>14672314.243392169</v>
      </c>
      <c r="BC142" s="54"/>
      <c r="BD142" s="180"/>
      <c r="BE142" s="181">
        <v>15941147.3820014</v>
      </c>
      <c r="BF142" s="178"/>
      <c r="BG142" s="178"/>
      <c r="BH142" s="178"/>
      <c r="BI142" s="178"/>
      <c r="BJ142" s="178"/>
    </row>
    <row r="143" spans="2:62" hidden="1" outlineLevel="1" x14ac:dyDescent="0.4">
      <c r="C143" s="56" t="s">
        <v>18</v>
      </c>
      <c r="D143" s="57"/>
      <c r="E143" s="58"/>
      <c r="F143" s="112"/>
      <c r="G143" s="54"/>
      <c r="H143" s="167"/>
      <c r="I143" s="112"/>
      <c r="J143" s="54"/>
      <c r="K143" s="167"/>
      <c r="L143" s="112"/>
      <c r="M143" s="54"/>
      <c r="N143" s="167"/>
      <c r="O143" s="112"/>
      <c r="P143" s="54"/>
      <c r="Q143" s="167"/>
      <c r="R143" s="112"/>
      <c r="S143" s="54"/>
      <c r="T143" s="180"/>
      <c r="U143" s="181">
        <f>(Q110*U20*12)+(R110*U31)</f>
        <v>2681580.7362321499</v>
      </c>
      <c r="V143" s="54"/>
      <c r="W143" s="180"/>
      <c r="X143" s="181">
        <f>(T110*X20*12)+(U110*X31)</f>
        <v>2723847.2614994757</v>
      </c>
      <c r="Y143" s="54"/>
      <c r="Z143" s="180"/>
      <c r="AA143" s="181">
        <f>(W110*AA20*12)+(X110*AA31)</f>
        <v>2913178.4142602938</v>
      </c>
      <c r="AB143" s="54"/>
      <c r="AC143" s="180"/>
      <c r="AD143" s="181">
        <f>(Z110*AD20*12)+(AA110*AD31)</f>
        <v>2999613.0161491437</v>
      </c>
      <c r="AE143" s="54"/>
      <c r="AF143" s="180"/>
      <c r="AG143" s="181">
        <f>(AC110*AG20*12)+(AD110*AG31)</f>
        <v>3124150.0949356286</v>
      </c>
      <c r="AH143" s="178"/>
      <c r="AI143" s="182"/>
      <c r="AJ143" s="181">
        <f t="shared" si="204"/>
        <v>90674.003785925452</v>
      </c>
      <c r="AK143" s="54"/>
      <c r="AL143" s="180"/>
      <c r="AM143" s="181">
        <f t="shared" si="205"/>
        <v>102236.45148048829</v>
      </c>
      <c r="AN143" s="54"/>
      <c r="AO143" s="182"/>
      <c r="AP143" s="181">
        <f t="shared" si="206"/>
        <v>-32986.019394204952</v>
      </c>
      <c r="AQ143" s="54"/>
      <c r="AR143" s="180"/>
      <c r="AS143" s="181">
        <f t="shared" si="207"/>
        <v>-145841.44923078455</v>
      </c>
      <c r="AT143" s="178"/>
      <c r="AU143" s="182"/>
      <c r="AV143" s="181">
        <v>2908939.0123632182</v>
      </c>
      <c r="AW143" s="54"/>
      <c r="AX143" s="180"/>
      <c r="AY143" s="181">
        <v>3021913.6434551403</v>
      </c>
      <c r="AZ143" s="178"/>
      <c r="BA143" s="182"/>
      <c r="BB143" s="181">
        <v>3032599.0355433486</v>
      </c>
      <c r="BC143" s="54"/>
      <c r="BD143" s="180"/>
      <c r="BE143" s="181">
        <v>3269991.5441664131</v>
      </c>
      <c r="BF143" s="178"/>
      <c r="BG143" s="178"/>
      <c r="BH143" s="178"/>
      <c r="BI143" s="178"/>
      <c r="BJ143" s="178"/>
    </row>
    <row r="144" spans="2:62" hidden="1" outlineLevel="1" x14ac:dyDescent="0.4">
      <c r="C144" s="56" t="s">
        <v>19</v>
      </c>
      <c r="D144" s="57"/>
      <c r="E144" s="58"/>
      <c r="F144" s="112"/>
      <c r="G144" s="54"/>
      <c r="H144" s="167"/>
      <c r="I144" s="112"/>
      <c r="J144" s="54"/>
      <c r="K144" s="167"/>
      <c r="L144" s="112"/>
      <c r="M144" s="54"/>
      <c r="N144" s="167"/>
      <c r="O144" s="112"/>
      <c r="P144" s="54"/>
      <c r="Q144" s="167"/>
      <c r="R144" s="112"/>
      <c r="S144" s="54"/>
      <c r="T144" s="183">
        <f>T67*R$65</f>
        <v>-66477.515050139424</v>
      </c>
      <c r="U144" s="181">
        <f>(Q111*U21*12)+(R111*U43)</f>
        <v>3422896.8627149267</v>
      </c>
      <c r="V144" s="54"/>
      <c r="W144" s="183">
        <f>W67*U$65</f>
        <v>-67136.429119048174</v>
      </c>
      <c r="X144" s="181">
        <f>(T111*X21*12)+(U111*X43)</f>
        <v>3900923.9429853177</v>
      </c>
      <c r="Y144" s="54"/>
      <c r="Z144" s="183">
        <f>Z67*X$65</f>
        <v>-67537.961086833093</v>
      </c>
      <c r="AA144" s="181">
        <f>(W111*AA21*12)+(X111*AA43)</f>
        <v>4199614.2755210707</v>
      </c>
      <c r="AB144" s="54"/>
      <c r="AC144" s="183">
        <f>AC67*AA$65</f>
        <v>-68006.871408894003</v>
      </c>
      <c r="AD144" s="181">
        <f>(Z111*AD21*12)+(AA111*AD43)</f>
        <v>4322675.1003602818</v>
      </c>
      <c r="AE144" s="54"/>
      <c r="AF144" s="183">
        <f>AF67*AD$65</f>
        <v>-68559.605751527357</v>
      </c>
      <c r="AG144" s="181">
        <f>(AC111*AG21*12)+(AD111*AG43)</f>
        <v>4508565.283939614</v>
      </c>
      <c r="AH144" s="178"/>
      <c r="AI144" s="184">
        <f t="shared" ref="AI144:AI146" si="208">AC144-AU144</f>
        <v>-2924.8996037229808</v>
      </c>
      <c r="AJ144" s="181">
        <f t="shared" si="204"/>
        <v>175238.43202913133</v>
      </c>
      <c r="AK144" s="54"/>
      <c r="AL144" s="185">
        <f t="shared" ref="AL144:AL146" si="209">AF144-AX144</f>
        <v>-3395.7801149592342</v>
      </c>
      <c r="AM144" s="181">
        <f t="shared" si="205"/>
        <v>200854.05623129569</v>
      </c>
      <c r="AN144" s="54"/>
      <c r="AO144" s="184">
        <f>AC144-BA144</f>
        <v>792.38488370348932</v>
      </c>
      <c r="AP144" s="181">
        <f t="shared" si="206"/>
        <v>-50238.719370761886</v>
      </c>
      <c r="AQ144" s="54"/>
      <c r="AR144" s="185">
        <f>AF144-BD144</f>
        <v>1599.3258064846741</v>
      </c>
      <c r="AS144" s="181">
        <f t="shared" si="207"/>
        <v>-209555.61928003747</v>
      </c>
      <c r="AT144" s="178"/>
      <c r="AU144" s="184">
        <v>-65081.971805171022</v>
      </c>
      <c r="AV144" s="181">
        <v>4147436.6683311504</v>
      </c>
      <c r="AW144" s="54"/>
      <c r="AX144" s="183">
        <v>-65163.825636568123</v>
      </c>
      <c r="AY144" s="181">
        <v>4307711.2277083183</v>
      </c>
      <c r="AZ144" s="178"/>
      <c r="BA144" s="184">
        <v>-68799.256292597493</v>
      </c>
      <c r="BB144" s="181">
        <v>4372913.8197310437</v>
      </c>
      <c r="BC144" s="54"/>
      <c r="BD144" s="183">
        <v>-70158.931558012031</v>
      </c>
      <c r="BE144" s="181">
        <v>4718120.9032196514</v>
      </c>
      <c r="BF144" s="178"/>
      <c r="BG144" s="178"/>
      <c r="BH144" s="178"/>
      <c r="BI144" s="178"/>
      <c r="BJ144" s="178"/>
    </row>
    <row r="145" spans="2:62" hidden="1" outlineLevel="1" x14ac:dyDescent="0.4">
      <c r="C145" s="56" t="s">
        <v>20</v>
      </c>
      <c r="D145" s="57"/>
      <c r="E145" s="58"/>
      <c r="F145" s="112"/>
      <c r="G145" s="54"/>
      <c r="H145" s="167"/>
      <c r="I145" s="112"/>
      <c r="J145" s="54"/>
      <c r="K145" s="167"/>
      <c r="L145" s="112"/>
      <c r="M145" s="54"/>
      <c r="N145" s="167"/>
      <c r="O145" s="112"/>
      <c r="P145" s="54"/>
      <c r="Q145" s="167"/>
      <c r="R145" s="112"/>
      <c r="S145" s="54"/>
      <c r="T145" s="183">
        <f>T68*R$65</f>
        <v>-109679.6171671044</v>
      </c>
      <c r="U145" s="181">
        <f>(Q112*U22*12)+(R112*U44)</f>
        <v>682268.36092155892</v>
      </c>
      <c r="V145" s="54"/>
      <c r="W145" s="183">
        <f>W68*U$65</f>
        <v>-109307.05246829765</v>
      </c>
      <c r="X145" s="181">
        <f>(T112*X22*12)+(U112*X44)</f>
        <v>588454.10889238119</v>
      </c>
      <c r="Y145" s="54"/>
      <c r="Z145" s="183">
        <f>Z68*X$65</f>
        <v>-108529.9774326934</v>
      </c>
      <c r="AA145" s="181">
        <f>(W112*AA22*12)+(X112*AA44)</f>
        <v>618994.65082816582</v>
      </c>
      <c r="AB145" s="54"/>
      <c r="AC145" s="183">
        <f>AC68*AA$65</f>
        <v>-107457.87363462322</v>
      </c>
      <c r="AD145" s="181">
        <f>(Z112*AD22*12)+(AA112*AD44)</f>
        <v>625397.80456318567</v>
      </c>
      <c r="AE145" s="54"/>
      <c r="AF145" s="183">
        <f>AF68*AD$65</f>
        <v>-106433.13049549499</v>
      </c>
      <c r="AG145" s="181">
        <f>(AC112*AG22*12)+(AD112*AG44)</f>
        <v>638617.70050552464</v>
      </c>
      <c r="AH145" s="178"/>
      <c r="AI145" s="184">
        <f t="shared" si="208"/>
        <v>-13286.443847520146</v>
      </c>
      <c r="AJ145" s="181">
        <f t="shared" si="204"/>
        <v>41233.215757569531</v>
      </c>
      <c r="AK145" s="54"/>
      <c r="AL145" s="185">
        <f t="shared" si="209"/>
        <v>-11501.519273357</v>
      </c>
      <c r="AM145" s="181">
        <f t="shared" si="205"/>
        <v>19254.033262706012</v>
      </c>
      <c r="AN145" s="54"/>
      <c r="AO145" s="184">
        <f>AC145-BA145</f>
        <v>9242.4002593524492</v>
      </c>
      <c r="AP145" s="181">
        <f t="shared" si="206"/>
        <v>-53358.264971409226</v>
      </c>
      <c r="AQ145" s="54"/>
      <c r="AR145" s="185">
        <f>AF145-BD145</f>
        <v>9263.4607510991045</v>
      </c>
      <c r="AS145" s="181">
        <f t="shared" si="207"/>
        <v>-68278.228975006612</v>
      </c>
      <c r="AT145" s="178"/>
      <c r="AU145" s="184">
        <v>-94171.429787103072</v>
      </c>
      <c r="AV145" s="181">
        <v>584164.58880561613</v>
      </c>
      <c r="AW145" s="54"/>
      <c r="AX145" s="183">
        <v>-94931.611222137988</v>
      </c>
      <c r="AY145" s="181">
        <v>619363.66724281863</v>
      </c>
      <c r="AZ145" s="178"/>
      <c r="BA145" s="184">
        <v>-116700.27389397567</v>
      </c>
      <c r="BB145" s="181">
        <v>678756.06953459489</v>
      </c>
      <c r="BC145" s="54"/>
      <c r="BD145" s="183">
        <v>-115696.59124659409</v>
      </c>
      <c r="BE145" s="181">
        <v>706895.92948053125</v>
      </c>
      <c r="BF145" s="178"/>
      <c r="BG145" s="178"/>
      <c r="BH145" s="178"/>
      <c r="BI145" s="178"/>
      <c r="BJ145" s="178"/>
    </row>
    <row r="146" spans="2:62" hidden="1" outlineLevel="1" x14ac:dyDescent="0.4">
      <c r="C146" s="56" t="s">
        <v>21</v>
      </c>
      <c r="D146" s="57"/>
      <c r="E146" s="58"/>
      <c r="F146" s="112"/>
      <c r="G146" s="54"/>
      <c r="H146" s="167"/>
      <c r="I146" s="112"/>
      <c r="J146" s="54"/>
      <c r="K146" s="167"/>
      <c r="L146" s="112"/>
      <c r="M146" s="54"/>
      <c r="N146" s="167"/>
      <c r="O146" s="112"/>
      <c r="P146" s="54"/>
      <c r="Q146" s="167"/>
      <c r="R146" s="112"/>
      <c r="S146" s="54"/>
      <c r="T146" s="183">
        <f>T69*R$65</f>
        <v>-57870.53202541967</v>
      </c>
      <c r="U146" s="181">
        <f>(Q113*U23*12)+(R113*U45)</f>
        <v>297269.6301207724</v>
      </c>
      <c r="V146" s="54"/>
      <c r="W146" s="183">
        <f>W69*U$65</f>
        <v>-57899.060885069113</v>
      </c>
      <c r="X146" s="181">
        <f>(T113*X23*12)+(U113*X45)</f>
        <v>284100.53536189627</v>
      </c>
      <c r="Y146" s="54"/>
      <c r="Z146" s="183">
        <f>Z69*X$65</f>
        <v>-58023.771397193537</v>
      </c>
      <c r="AA146" s="181">
        <f>(W113*AA23*12)+(X113*AA45)</f>
        <v>300020.99305919872</v>
      </c>
      <c r="AB146" s="54"/>
      <c r="AC146" s="183">
        <f>AC69*AA$65</f>
        <v>-57978.308439572858</v>
      </c>
      <c r="AD146" s="181">
        <f>(Z113*AD23*12)+(AA113*AD45)</f>
        <v>305094.29249494203</v>
      </c>
      <c r="AE146" s="54"/>
      <c r="AF146" s="183">
        <f>AF69*AD$65</f>
        <v>-57724.708737521163</v>
      </c>
      <c r="AG146" s="181">
        <f>(AC113*AG23*12)+(AD113*AG45)</f>
        <v>312660.18992979493</v>
      </c>
      <c r="AH146" s="178"/>
      <c r="AI146" s="184">
        <f t="shared" si="208"/>
        <v>-3684.9437203656926</v>
      </c>
      <c r="AJ146" s="181">
        <f t="shared" si="204"/>
        <v>12886.781301087933</v>
      </c>
      <c r="AK146" s="54"/>
      <c r="AL146" s="185">
        <f t="shared" si="209"/>
        <v>-4702.3137103483314</v>
      </c>
      <c r="AM146" s="181">
        <f t="shared" si="205"/>
        <v>16328.119010919472</v>
      </c>
      <c r="AN146" s="54"/>
      <c r="AO146" s="184">
        <f>AC146-BA146</f>
        <v>0</v>
      </c>
      <c r="AP146" s="181">
        <f t="shared" si="206"/>
        <v>0</v>
      </c>
      <c r="AQ146" s="54"/>
      <c r="AR146" s="185">
        <f>AF146-BD146</f>
        <v>0</v>
      </c>
      <c r="AS146" s="181">
        <f t="shared" si="207"/>
        <v>-5873.1185693322914</v>
      </c>
      <c r="AT146" s="178"/>
      <c r="AU146" s="184">
        <v>-54293.364719207166</v>
      </c>
      <c r="AV146" s="181">
        <v>292207.51119385409</v>
      </c>
      <c r="AW146" s="54"/>
      <c r="AX146" s="183">
        <v>-53022.395027172832</v>
      </c>
      <c r="AY146" s="181">
        <v>296332.07091887546</v>
      </c>
      <c r="AZ146" s="178"/>
      <c r="BA146" s="184">
        <v>-57978.308439572858</v>
      </c>
      <c r="BB146" s="181">
        <v>305094.29249494203</v>
      </c>
      <c r="BC146" s="54"/>
      <c r="BD146" s="183">
        <v>-57724.708737521163</v>
      </c>
      <c r="BE146" s="181">
        <v>318533.30849912722</v>
      </c>
      <c r="BF146" s="178"/>
      <c r="BG146" s="178"/>
      <c r="BH146" s="178"/>
      <c r="BI146" s="178"/>
      <c r="BJ146" s="178"/>
    </row>
    <row r="147" spans="2:62" hidden="1" outlineLevel="1" x14ac:dyDescent="0.4">
      <c r="C147" s="56" t="s">
        <v>22</v>
      </c>
      <c r="D147" s="57"/>
      <c r="E147" s="58"/>
      <c r="F147" s="112"/>
      <c r="G147" s="54"/>
      <c r="H147" s="167"/>
      <c r="I147" s="112"/>
      <c r="J147" s="54"/>
      <c r="K147" s="167"/>
      <c r="L147" s="112"/>
      <c r="M147" s="54"/>
      <c r="N147" s="167"/>
      <c r="O147" s="112"/>
      <c r="P147" s="54"/>
      <c r="Q147" s="167"/>
      <c r="R147" s="112"/>
      <c r="S147" s="54"/>
      <c r="T147" s="180"/>
      <c r="U147" s="181">
        <f>(Q114*U24*12)+(R114*U46)</f>
        <v>611347.97463450383</v>
      </c>
      <c r="V147" s="54"/>
      <c r="W147" s="180"/>
      <c r="X147" s="181">
        <f>(T114*X24*12)+(U114*X46)</f>
        <v>628768.3973233198</v>
      </c>
      <c r="Y147" s="54"/>
      <c r="Z147" s="180"/>
      <c r="AA147" s="181">
        <f>(W114*AA24*12)+(X114*AA46)</f>
        <v>672503.72017045296</v>
      </c>
      <c r="AB147" s="54"/>
      <c r="AC147" s="180"/>
      <c r="AD147" s="181">
        <f>(Z114*AD24*12)+(AA114*AD46)</f>
        <v>719217.62219461752</v>
      </c>
      <c r="AE147" s="54"/>
      <c r="AF147" s="180"/>
      <c r="AG147" s="181">
        <f>(AC114*AG24*12)+(AD114*AG46)</f>
        <v>758698.58714219695</v>
      </c>
      <c r="AH147" s="178"/>
      <c r="AI147" s="182"/>
      <c r="AJ147" s="181">
        <f t="shared" si="204"/>
        <v>12907.062345799408</v>
      </c>
      <c r="AK147" s="54"/>
      <c r="AL147" s="180"/>
      <c r="AM147" s="181">
        <f t="shared" si="205"/>
        <v>3182.573346526362</v>
      </c>
      <c r="AN147" s="54"/>
      <c r="AO147" s="182"/>
      <c r="AP147" s="181">
        <f t="shared" si="206"/>
        <v>-491.36934211547486</v>
      </c>
      <c r="AQ147" s="54"/>
      <c r="AR147" s="180"/>
      <c r="AS147" s="181">
        <f t="shared" si="207"/>
        <v>-24152.359975395724</v>
      </c>
      <c r="AT147" s="178"/>
      <c r="AU147" s="182"/>
      <c r="AV147" s="181">
        <v>706310.55984881811</v>
      </c>
      <c r="AW147" s="54"/>
      <c r="AX147" s="180"/>
      <c r="AY147" s="181">
        <v>755516.01379567059</v>
      </c>
      <c r="AZ147" s="178"/>
      <c r="BA147" s="182"/>
      <c r="BB147" s="181">
        <v>719708.991536733</v>
      </c>
      <c r="BC147" s="54"/>
      <c r="BD147" s="180"/>
      <c r="BE147" s="181">
        <v>782850.94711759267</v>
      </c>
      <c r="BF147" s="178"/>
      <c r="BG147" s="178"/>
      <c r="BH147" s="178"/>
      <c r="BI147" s="178"/>
      <c r="BJ147" s="178"/>
    </row>
    <row r="148" spans="2:62" hidden="1" outlineLevel="1" x14ac:dyDescent="0.4">
      <c r="C148" s="56" t="s">
        <v>23</v>
      </c>
      <c r="D148" s="57"/>
      <c r="E148" s="58"/>
      <c r="F148" s="112"/>
      <c r="G148" s="54"/>
      <c r="H148" s="167"/>
      <c r="I148" s="112"/>
      <c r="J148" s="54"/>
      <c r="K148" s="167"/>
      <c r="L148" s="112"/>
      <c r="M148" s="54"/>
      <c r="N148" s="167"/>
      <c r="O148" s="112"/>
      <c r="P148" s="54"/>
      <c r="Q148" s="167"/>
      <c r="R148" s="112"/>
      <c r="S148" s="54"/>
      <c r="T148" s="180"/>
      <c r="U148" s="181">
        <f>(Q115*U25*12)+(R115*U36)</f>
        <v>48393.383274871361</v>
      </c>
      <c r="V148" s="54"/>
      <c r="W148" s="180"/>
      <c r="X148" s="181">
        <f>(T115*X25*12)+(U115*X36)</f>
        <v>58738.93091560703</v>
      </c>
      <c r="Y148" s="54"/>
      <c r="Z148" s="180"/>
      <c r="AA148" s="181">
        <f>(W115*AA25*12)+(X115*AA36)</f>
        <v>62723.333075456598</v>
      </c>
      <c r="AB148" s="54"/>
      <c r="AC148" s="180"/>
      <c r="AD148" s="181">
        <f>(Z115*AD25*12)+(AA115*AD36)</f>
        <v>63712.893299152383</v>
      </c>
      <c r="AE148" s="54"/>
      <c r="AF148" s="180"/>
      <c r="AG148" s="181">
        <f>(AC115*AG25*12)+(AD115*AG36)</f>
        <v>65248.024712944054</v>
      </c>
      <c r="AH148" s="178"/>
      <c r="AI148" s="182"/>
      <c r="AJ148" s="181">
        <f t="shared" si="204"/>
        <v>1703.9340157674305</v>
      </c>
      <c r="AK148" s="54"/>
      <c r="AL148" s="180"/>
      <c r="AM148" s="181">
        <f t="shared" si="205"/>
        <v>1771.4308731904239</v>
      </c>
      <c r="AN148" s="54"/>
      <c r="AO148" s="182"/>
      <c r="AP148" s="181">
        <f t="shared" si="206"/>
        <v>0</v>
      </c>
      <c r="AQ148" s="54"/>
      <c r="AR148" s="180"/>
      <c r="AS148" s="181">
        <f t="shared" si="207"/>
        <v>-2424.8963367975521</v>
      </c>
      <c r="AT148" s="178"/>
      <c r="AU148" s="182"/>
      <c r="AV148" s="181">
        <v>62008.959283384953</v>
      </c>
      <c r="AW148" s="54"/>
      <c r="AX148" s="180"/>
      <c r="AY148" s="181">
        <v>63476.59383975363</v>
      </c>
      <c r="AZ148" s="178"/>
      <c r="BA148" s="182"/>
      <c r="BB148" s="181">
        <v>63712.893299152383</v>
      </c>
      <c r="BC148" s="54"/>
      <c r="BD148" s="180"/>
      <c r="BE148" s="181">
        <v>67672.921049741606</v>
      </c>
      <c r="BF148" s="178"/>
      <c r="BG148" s="178"/>
      <c r="BH148" s="178"/>
      <c r="BI148" s="178"/>
      <c r="BJ148" s="178"/>
    </row>
    <row r="149" spans="2:62" hidden="1" outlineLevel="1" x14ac:dyDescent="0.4">
      <c r="C149" s="56" t="s">
        <v>24</v>
      </c>
      <c r="D149" s="57"/>
      <c r="E149" s="58"/>
      <c r="F149" s="112"/>
      <c r="G149" s="54"/>
      <c r="H149" s="167"/>
      <c r="I149" s="112"/>
      <c r="J149" s="54"/>
      <c r="K149" s="167"/>
      <c r="L149" s="112"/>
      <c r="M149" s="54"/>
      <c r="N149" s="167"/>
      <c r="O149" s="112"/>
      <c r="P149" s="54"/>
      <c r="Q149" s="167"/>
      <c r="R149" s="112"/>
      <c r="S149" s="54"/>
      <c r="T149" s="180"/>
      <c r="U149" s="181">
        <f>(Q116*U26*12)+(R116*U48)</f>
        <v>1831.4831544665233</v>
      </c>
      <c r="V149" s="54"/>
      <c r="W149" s="180"/>
      <c r="X149" s="181">
        <f>(T116*X26*12)+(U116*X48)</f>
        <v>1997.8103980030023</v>
      </c>
      <c r="Y149" s="54"/>
      <c r="Z149" s="180"/>
      <c r="AA149" s="181">
        <f>(W116*AA26*12)+(X116*AA48)</f>
        <v>2065.7234260912542</v>
      </c>
      <c r="AB149" s="54"/>
      <c r="AC149" s="180"/>
      <c r="AD149" s="181">
        <f>(Z116*AD26*12)+(AA116*AD48)</f>
        <v>2034.4210036351101</v>
      </c>
      <c r="AE149" s="54"/>
      <c r="AF149" s="180"/>
      <c r="AG149" s="181">
        <f>(AC116*AG26*12)+(AD116*AG48)</f>
        <v>2025.9696278808901</v>
      </c>
      <c r="AH149" s="178"/>
      <c r="AI149" s="182"/>
      <c r="AJ149" s="181">
        <f t="shared" si="204"/>
        <v>-170.48636987825967</v>
      </c>
      <c r="AK149" s="54"/>
      <c r="AL149" s="180"/>
      <c r="AM149" s="181">
        <f t="shared" si="205"/>
        <v>-189.0700672739863</v>
      </c>
      <c r="AN149" s="54"/>
      <c r="AO149" s="182"/>
      <c r="AP149" s="181">
        <f t="shared" si="206"/>
        <v>0</v>
      </c>
      <c r="AQ149" s="54"/>
      <c r="AR149" s="180"/>
      <c r="AS149" s="181">
        <f t="shared" si="207"/>
        <v>-47.197865425116561</v>
      </c>
      <c r="AT149" s="178"/>
      <c r="AU149" s="182"/>
      <c r="AV149" s="181">
        <v>2204.9073735133697</v>
      </c>
      <c r="AW149" s="54"/>
      <c r="AX149" s="180"/>
      <c r="AY149" s="181">
        <v>2215.0396951548764</v>
      </c>
      <c r="AZ149" s="178"/>
      <c r="BA149" s="182"/>
      <c r="BB149" s="181">
        <v>2034.4210036351101</v>
      </c>
      <c r="BC149" s="54"/>
      <c r="BD149" s="180"/>
      <c r="BE149" s="181">
        <v>2073.1674933060067</v>
      </c>
      <c r="BF149" s="178"/>
      <c r="BG149" s="178"/>
      <c r="BH149" s="178"/>
      <c r="BI149" s="178"/>
      <c r="BJ149" s="178"/>
    </row>
    <row r="150" spans="2:62" hidden="1" outlineLevel="1" x14ac:dyDescent="0.4">
      <c r="C150" s="64" t="s">
        <v>25</v>
      </c>
      <c r="D150" s="65"/>
      <c r="E150" s="58"/>
      <c r="F150" s="112"/>
      <c r="G150" s="54"/>
      <c r="H150" s="167"/>
      <c r="I150" s="112"/>
      <c r="J150" s="54"/>
      <c r="K150" s="167"/>
      <c r="L150" s="112"/>
      <c r="M150" s="54"/>
      <c r="N150" s="167"/>
      <c r="O150" s="112"/>
      <c r="P150" s="54"/>
      <c r="Q150" s="167"/>
      <c r="R150" s="112"/>
      <c r="S150" s="54"/>
      <c r="T150" s="186">
        <f>SUM(T142:T149)</f>
        <v>-234027.66424266351</v>
      </c>
      <c r="U150" s="187">
        <f>SUM(U142:U149)</f>
        <v>18786649.291021951</v>
      </c>
      <c r="V150" s="54"/>
      <c r="W150" s="186">
        <f>SUM(W142:W149)</f>
        <v>-234342.54247241493</v>
      </c>
      <c r="X150" s="187">
        <f>SUM(X142:X149)</f>
        <v>21192540.941527013</v>
      </c>
      <c r="Y150" s="54"/>
      <c r="Z150" s="186">
        <f>SUM(Z142:Z149)</f>
        <v>-234091.70991672005</v>
      </c>
      <c r="AA150" s="187">
        <f>SUM(AA142:AA149)</f>
        <v>22824458.325487971</v>
      </c>
      <c r="AB150" s="54"/>
      <c r="AC150" s="186">
        <f>SUM(AC142:AC149)</f>
        <v>-233443.05348309007</v>
      </c>
      <c r="AD150" s="187">
        <f>SUM(AD142:AD149)</f>
        <v>23551368.783760905</v>
      </c>
      <c r="AE150" s="54"/>
      <c r="AF150" s="186">
        <f>SUM(AF142:AF149)</f>
        <v>-232717.44498454352</v>
      </c>
      <c r="AG150" s="187">
        <f>SUM(AG142:AG149)</f>
        <v>24647707.486860037</v>
      </c>
      <c r="AH150" s="178"/>
      <c r="AI150" s="188">
        <f>SUM(AI142:AI149)</f>
        <v>-19896.287171608819</v>
      </c>
      <c r="AJ150" s="187">
        <f t="shared" si="204"/>
        <v>433342.56858801469</v>
      </c>
      <c r="AK150" s="54"/>
      <c r="AL150" s="186">
        <f>SUM(AL142:AL149)</f>
        <v>-19599.613098664566</v>
      </c>
      <c r="AM150" s="187">
        <f t="shared" si="205"/>
        <v>442993.3463219218</v>
      </c>
      <c r="AN150" s="54"/>
      <c r="AO150" s="188">
        <f>SUM(AO142:AO149)</f>
        <v>10034.785143055939</v>
      </c>
      <c r="AP150" s="187">
        <f t="shared" si="206"/>
        <v>-295764.98277471587</v>
      </c>
      <c r="AQ150" s="54"/>
      <c r="AR150" s="186">
        <f>SUM(AR142:AR149)</f>
        <v>10862.786557583779</v>
      </c>
      <c r="AS150" s="187">
        <f t="shared" si="207"/>
        <v>-1159578.6161677241</v>
      </c>
      <c r="AT150" s="178"/>
      <c r="AU150" s="188">
        <v>-213546.76631148125</v>
      </c>
      <c r="AV150" s="187">
        <v>23118026.215172891</v>
      </c>
      <c r="AW150" s="54"/>
      <c r="AX150" s="186">
        <v>-213117.83188587896</v>
      </c>
      <c r="AY150" s="187">
        <v>24204714.140538115</v>
      </c>
      <c r="AZ150" s="178"/>
      <c r="BA150" s="188">
        <v>-243477.83862614603</v>
      </c>
      <c r="BB150" s="187">
        <v>23847133.766535621</v>
      </c>
      <c r="BC150" s="54"/>
      <c r="BD150" s="186">
        <v>-243580.23154212729</v>
      </c>
      <c r="BE150" s="187">
        <v>25807286.103027761</v>
      </c>
      <c r="BF150" s="178"/>
      <c r="BG150" s="178"/>
      <c r="BH150" s="178"/>
      <c r="BI150" s="178"/>
      <c r="BJ150" s="178"/>
    </row>
    <row r="151" spans="2:62" ht="3.95" hidden="1" customHeight="1" outlineLevel="1" x14ac:dyDescent="0.4">
      <c r="C151" s="64"/>
      <c r="D151" s="65"/>
      <c r="E151" s="58"/>
      <c r="F151" s="112"/>
      <c r="G151" s="54"/>
      <c r="H151" s="167"/>
      <c r="I151" s="112"/>
      <c r="J151" s="54"/>
      <c r="K151" s="167"/>
      <c r="L151" s="112"/>
      <c r="M151" s="54"/>
      <c r="N151" s="167"/>
      <c r="O151" s="112"/>
      <c r="P151" s="54"/>
      <c r="Q151" s="167"/>
      <c r="R151" s="112"/>
      <c r="S151" s="54"/>
      <c r="T151" s="143"/>
      <c r="U151" s="189"/>
      <c r="V151" s="54"/>
      <c r="W151" s="143"/>
      <c r="X151" s="189"/>
      <c r="Y151" s="54"/>
      <c r="Z151" s="143"/>
      <c r="AA151" s="189"/>
      <c r="AB151" s="54"/>
      <c r="AC151" s="143"/>
      <c r="AD151" s="189"/>
      <c r="AE151" s="54"/>
      <c r="AF151" s="143"/>
      <c r="AG151" s="189"/>
      <c r="AH151" s="178"/>
      <c r="AI151" s="144"/>
      <c r="AJ151" s="189"/>
      <c r="AK151" s="54"/>
      <c r="AL151" s="143"/>
      <c r="AM151" s="189"/>
      <c r="AN151" s="54"/>
      <c r="AO151" s="144"/>
      <c r="AP151" s="189"/>
      <c r="AQ151" s="54"/>
      <c r="AR151" s="143"/>
      <c r="AS151" s="189"/>
      <c r="AT151" s="178"/>
      <c r="AU151" s="144"/>
      <c r="AV151" s="189"/>
      <c r="AW151" s="54"/>
      <c r="AX151" s="143"/>
      <c r="AY151" s="189"/>
      <c r="AZ151" s="178"/>
      <c r="BA151" s="144"/>
      <c r="BB151" s="189"/>
      <c r="BC151" s="54"/>
      <c r="BD151" s="143"/>
      <c r="BE151" s="189"/>
      <c r="BF151" s="178"/>
      <c r="BG151" s="178"/>
      <c r="BH151" s="178"/>
      <c r="BI151" s="178"/>
      <c r="BJ151" s="178"/>
    </row>
    <row r="152" spans="2:62" hidden="1" outlineLevel="1" x14ac:dyDescent="0.4">
      <c r="C152" s="39" t="s">
        <v>64</v>
      </c>
      <c r="D152" s="171"/>
      <c r="E152" s="58"/>
      <c r="F152" s="112"/>
      <c r="G152" s="54"/>
      <c r="H152" s="167"/>
      <c r="I152" s="112"/>
      <c r="J152" s="54"/>
      <c r="K152" s="167"/>
      <c r="L152" s="112"/>
      <c r="M152" s="54"/>
      <c r="N152" s="167"/>
      <c r="O152" s="112"/>
      <c r="P152" s="54"/>
      <c r="Q152" s="167"/>
      <c r="R152" s="112"/>
      <c r="S152" s="54"/>
      <c r="T152" s="190">
        <f>U150-U137</f>
        <v>-2440893.8702128641</v>
      </c>
      <c r="U152" s="191">
        <f>SUM(T150:U150)</f>
        <v>18552621.626779288</v>
      </c>
      <c r="V152" s="54"/>
      <c r="W152" s="190">
        <f>X150-X137</f>
        <v>-1499509.5854871459</v>
      </c>
      <c r="X152" s="191">
        <f>SUM(W150:X150)</f>
        <v>20958198.399054598</v>
      </c>
      <c r="Y152" s="54"/>
      <c r="Z152" s="190">
        <f>AA150-AA137</f>
        <v>-477683.80639764667</v>
      </c>
      <c r="AA152" s="191">
        <f>SUM(Z150:AA150)</f>
        <v>22590366.615571253</v>
      </c>
      <c r="AB152" s="54"/>
      <c r="AC152" s="190">
        <f>AD150-AD137</f>
        <v>-795832.24054668471</v>
      </c>
      <c r="AD152" s="191">
        <f>SUM(AC150:AD150)</f>
        <v>23317925.730277814</v>
      </c>
      <c r="AE152" s="54"/>
      <c r="AF152" s="190">
        <f>AG150-AG137</f>
        <v>-972476.70141569525</v>
      </c>
      <c r="AG152" s="191">
        <f>SUM(AF150:AG150)</f>
        <v>24414990.041875493</v>
      </c>
      <c r="AH152" s="178"/>
      <c r="AI152" s="192">
        <f>AJ150-AJ137</f>
        <v>47436.761962112039</v>
      </c>
      <c r="AJ152" s="191">
        <f>SUM(AI150:AJ150)</f>
        <v>413446.28141640587</v>
      </c>
      <c r="AK152" s="54"/>
      <c r="AL152" s="190">
        <f>AM150-AM137</f>
        <v>-928.20868859812617</v>
      </c>
      <c r="AM152" s="191">
        <f>SUM(AL150:AM150)</f>
        <v>423393.73322325724</v>
      </c>
      <c r="AN152" s="54"/>
      <c r="AO152" s="192">
        <f>AP150-AP137</f>
        <v>590319.60003393516</v>
      </c>
      <c r="AP152" s="191">
        <f>SUM(AO150:AP150)</f>
        <v>-285730.19763165992</v>
      </c>
      <c r="AQ152" s="54"/>
      <c r="AR152" s="190">
        <f>AS150-AS137</f>
        <v>-114867.39643443748</v>
      </c>
      <c r="AS152" s="191">
        <f>SUM(AR150:AS150)</f>
        <v>-1148715.8296101403</v>
      </c>
      <c r="AT152" s="178"/>
      <c r="AU152" s="192">
        <v>-843269.00250879675</v>
      </c>
      <c r="AV152" s="191">
        <v>22904479.448861409</v>
      </c>
      <c r="AW152" s="54"/>
      <c r="AX152" s="190">
        <v>-971548.49272709712</v>
      </c>
      <c r="AY152" s="191">
        <v>23991596.308652237</v>
      </c>
      <c r="AZ152" s="178"/>
      <c r="BA152" s="192">
        <v>-1386151.8405806199</v>
      </c>
      <c r="BB152" s="191">
        <v>23603655.927909475</v>
      </c>
      <c r="BC152" s="54"/>
      <c r="BD152" s="190">
        <v>-857609.30498125777</v>
      </c>
      <c r="BE152" s="191">
        <v>25563705.871485632</v>
      </c>
      <c r="BF152" s="178"/>
      <c r="BG152" s="178"/>
      <c r="BH152" s="178"/>
      <c r="BI152" s="178"/>
      <c r="BJ152" s="178"/>
    </row>
    <row r="153" spans="2:62" hidden="1" outlineLevel="1" x14ac:dyDescent="0.4">
      <c r="F153" s="104"/>
      <c r="I153" s="104"/>
      <c r="L153" s="104"/>
      <c r="O153" s="104"/>
      <c r="R153" s="104"/>
      <c r="T153" s="193"/>
      <c r="U153" s="104"/>
      <c r="X153" s="104"/>
      <c r="AA153" s="104"/>
      <c r="AD153" s="104"/>
      <c r="AG153" s="104"/>
      <c r="AH153" s="178"/>
      <c r="AI153" s="69"/>
      <c r="AJ153" s="149" t="s">
        <v>53</v>
      </c>
      <c r="AK153" s="54"/>
      <c r="AL153" s="20"/>
      <c r="AM153" s="149" t="s">
        <v>53</v>
      </c>
      <c r="AO153" s="22"/>
      <c r="AP153" s="104"/>
      <c r="AS153" s="104"/>
      <c r="AT153" s="178"/>
      <c r="AU153" s="22"/>
      <c r="AV153" s="104"/>
      <c r="AY153" s="104"/>
      <c r="AZ153" s="178"/>
      <c r="BA153" s="22"/>
      <c r="BB153" s="104"/>
      <c r="BE153" s="104"/>
      <c r="BF153" s="178"/>
      <c r="BG153" s="178"/>
      <c r="BH153" s="178"/>
      <c r="BI153" s="178"/>
      <c r="BJ153" s="178"/>
    </row>
    <row r="154" spans="2:62" hidden="1" outlineLevel="1" x14ac:dyDescent="0.4">
      <c r="B154" s="103" t="s">
        <v>65</v>
      </c>
      <c r="D154" s="194"/>
      <c r="E154" s="150" t="s">
        <v>66</v>
      </c>
      <c r="F154" s="151" t="s">
        <v>67</v>
      </c>
      <c r="H154" s="150" t="s">
        <v>66</v>
      </c>
      <c r="I154" s="151" t="s">
        <v>67</v>
      </c>
      <c r="K154" s="150" t="s">
        <v>66</v>
      </c>
      <c r="L154" s="151" t="s">
        <v>67</v>
      </c>
      <c r="N154" s="150" t="s">
        <v>66</v>
      </c>
      <c r="O154" s="151" t="s">
        <v>67</v>
      </c>
      <c r="Q154" s="150" t="s">
        <v>66</v>
      </c>
      <c r="R154" s="151" t="s">
        <v>67</v>
      </c>
      <c r="T154" s="150" t="s">
        <v>66</v>
      </c>
      <c r="U154" s="151" t="s">
        <v>67</v>
      </c>
      <c r="W154" s="150" t="s">
        <v>66</v>
      </c>
      <c r="X154" s="151" t="s">
        <v>67</v>
      </c>
      <c r="Z154" s="150" t="s">
        <v>66</v>
      </c>
      <c r="AA154" s="151" t="s">
        <v>67</v>
      </c>
      <c r="AC154" s="150" t="s">
        <v>66</v>
      </c>
      <c r="AD154" s="151" t="s">
        <v>67</v>
      </c>
      <c r="AF154" s="150" t="s">
        <v>66</v>
      </c>
      <c r="AG154" s="151" t="s">
        <v>67</v>
      </c>
      <c r="AH154" s="178"/>
      <c r="AI154" s="152" t="s">
        <v>66</v>
      </c>
      <c r="AJ154" s="151" t="s">
        <v>67</v>
      </c>
      <c r="AL154" s="150" t="s">
        <v>66</v>
      </c>
      <c r="AM154" s="151" t="s">
        <v>67</v>
      </c>
      <c r="AO154" s="152" t="s">
        <v>66</v>
      </c>
      <c r="AP154" s="151" t="s">
        <v>67</v>
      </c>
      <c r="AR154" s="150" t="s">
        <v>66</v>
      </c>
      <c r="AS154" s="151" t="s">
        <v>67</v>
      </c>
      <c r="AT154" s="178"/>
      <c r="AU154" s="152" t="s">
        <v>66</v>
      </c>
      <c r="AV154" s="151" t="s">
        <v>67</v>
      </c>
      <c r="AX154" s="150" t="s">
        <v>66</v>
      </c>
      <c r="AY154" s="151" t="s">
        <v>67</v>
      </c>
      <c r="AZ154" s="178"/>
      <c r="BA154" s="152" t="s">
        <v>66</v>
      </c>
      <c r="BB154" s="151" t="s">
        <v>67</v>
      </c>
      <c r="BD154" s="150" t="s">
        <v>66</v>
      </c>
      <c r="BE154" s="151" t="s">
        <v>67</v>
      </c>
      <c r="BF154" s="178"/>
      <c r="BG154" s="178"/>
      <c r="BH154" s="178"/>
      <c r="BI154" s="178"/>
      <c r="BJ154" s="178"/>
    </row>
    <row r="155" spans="2:62" hidden="1" outlineLevel="1" x14ac:dyDescent="0.4">
      <c r="C155" s="56" t="s">
        <v>17</v>
      </c>
      <c r="D155" s="57" t="s">
        <v>8</v>
      </c>
      <c r="E155" s="136">
        <v>833</v>
      </c>
      <c r="F155" s="195">
        <f>E155*F109+E109</f>
        <v>18.005098558761922</v>
      </c>
      <c r="G155" s="54"/>
      <c r="H155" s="136">
        <v>833</v>
      </c>
      <c r="I155" s="195">
        <f>H155*I109+H109</f>
        <v>18.005098558761922</v>
      </c>
      <c r="J155" s="54"/>
      <c r="K155" s="136">
        <v>833</v>
      </c>
      <c r="L155" s="195">
        <f>K155*L109+K109</f>
        <v>18.1694</v>
      </c>
      <c r="M155" s="54"/>
      <c r="N155" s="136">
        <v>833</v>
      </c>
      <c r="O155" s="195">
        <f>N155*O109+N109</f>
        <v>18.466000000000001</v>
      </c>
      <c r="P155" s="54"/>
      <c r="Q155" s="136">
        <v>833</v>
      </c>
      <c r="R155" s="195">
        <f>Q155*R109+Q109</f>
        <v>18.466000000000001</v>
      </c>
      <c r="S155" s="54"/>
      <c r="T155" s="136">
        <v>833</v>
      </c>
      <c r="U155" s="195">
        <f>T155*U109+T109</f>
        <v>21.4956</v>
      </c>
      <c r="V155" s="54"/>
      <c r="W155" s="136">
        <v>833</v>
      </c>
      <c r="X155" s="195">
        <f>W155*X109+W109</f>
        <v>23.038600000000002</v>
      </c>
      <c r="Y155" s="54"/>
      <c r="Z155" s="136">
        <v>833</v>
      </c>
      <c r="AA155" s="195">
        <f>Z155*AA109+Z109</f>
        <v>23.299700000000001</v>
      </c>
      <c r="AB155" s="54"/>
      <c r="AC155" s="136">
        <v>833</v>
      </c>
      <c r="AD155" s="195">
        <f>AC155*AD109+AC109</f>
        <v>23.860800000000001</v>
      </c>
      <c r="AE155" s="54"/>
      <c r="AF155" s="136">
        <v>833</v>
      </c>
      <c r="AG155" s="196">
        <f>AF155*AG109+AF109</f>
        <v>24.522000000000002</v>
      </c>
      <c r="AH155" s="178"/>
      <c r="AI155" s="139">
        <f t="shared" ref="AI155:AJ162" si="210">AC155-AU155</f>
        <v>0</v>
      </c>
      <c r="AJ155" s="195">
        <f t="shared" si="210"/>
        <v>1.3400000000000745E-2</v>
      </c>
      <c r="AK155" s="54"/>
      <c r="AL155" s="136">
        <f t="shared" ref="AL155:AM162" si="211">AF155-AX155</f>
        <v>0</v>
      </c>
      <c r="AM155" s="195">
        <f t="shared" si="211"/>
        <v>0.13670000000000115</v>
      </c>
      <c r="AN155" s="54"/>
      <c r="AO155" s="139">
        <f t="shared" ref="AO155:AP162" si="212">AC155-BA155</f>
        <v>0</v>
      </c>
      <c r="AP155" s="195">
        <f t="shared" si="212"/>
        <v>-0.56659999999999755</v>
      </c>
      <c r="AQ155" s="54"/>
      <c r="AR155" s="136">
        <f t="shared" ref="AR155:AS162" si="213">AF155-BD155</f>
        <v>0</v>
      </c>
      <c r="AS155" s="195">
        <f t="shared" si="213"/>
        <v>-0.44329999999999714</v>
      </c>
      <c r="AT155" s="178"/>
      <c r="AU155" s="139">
        <v>833</v>
      </c>
      <c r="AV155" s="195">
        <v>23.8474</v>
      </c>
      <c r="AW155" s="54"/>
      <c r="AX155" s="136">
        <v>833</v>
      </c>
      <c r="AY155" s="196">
        <v>24.385300000000001</v>
      </c>
      <c r="AZ155" s="178"/>
      <c r="BA155" s="139">
        <v>833</v>
      </c>
      <c r="BB155" s="195">
        <v>24.427399999999999</v>
      </c>
      <c r="BC155" s="54"/>
      <c r="BD155" s="136">
        <v>833</v>
      </c>
      <c r="BE155" s="195">
        <v>24.965299999999999</v>
      </c>
      <c r="BF155" s="178"/>
      <c r="BG155" s="178"/>
      <c r="BH155" s="178"/>
      <c r="BI155" s="178"/>
      <c r="BJ155" s="178"/>
    </row>
    <row r="156" spans="2:62" hidden="1" outlineLevel="1" x14ac:dyDescent="0.4">
      <c r="C156" s="56" t="s">
        <v>18</v>
      </c>
      <c r="D156" s="57" t="s">
        <v>8</v>
      </c>
      <c r="E156" s="136">
        <v>2800</v>
      </c>
      <c r="F156" s="195">
        <f>E156*F110+E110</f>
        <v>54.446785674002939</v>
      </c>
      <c r="G156" s="54"/>
      <c r="H156" s="136">
        <v>2800</v>
      </c>
      <c r="I156" s="195">
        <f>H156*I110+H110</f>
        <v>54.446785674002939</v>
      </c>
      <c r="J156" s="54"/>
      <c r="K156" s="136">
        <v>2800</v>
      </c>
      <c r="L156" s="195">
        <f>K156*L110+K110</f>
        <v>55.01</v>
      </c>
      <c r="M156" s="54"/>
      <c r="N156" s="136">
        <v>2800</v>
      </c>
      <c r="O156" s="195">
        <f>N156*O110+N110</f>
        <v>55.980000000000004</v>
      </c>
      <c r="P156" s="54"/>
      <c r="Q156" s="136">
        <v>2800</v>
      </c>
      <c r="R156" s="195">
        <f>Q156*R110+Q110</f>
        <v>55.980000000000004</v>
      </c>
      <c r="S156" s="54"/>
      <c r="T156" s="136">
        <v>2800</v>
      </c>
      <c r="U156" s="195">
        <f>T156*U110+T110</f>
        <v>56.37</v>
      </c>
      <c r="V156" s="54"/>
      <c r="W156" s="136">
        <v>2800</v>
      </c>
      <c r="X156" s="195">
        <f>W156*X110+W110</f>
        <v>59.97999999999999</v>
      </c>
      <c r="Y156" s="54"/>
      <c r="Z156" s="136">
        <v>2800</v>
      </c>
      <c r="AA156" s="195">
        <f>Z156*AA110+Z110</f>
        <v>61.319999999999993</v>
      </c>
      <c r="AB156" s="54"/>
      <c r="AC156" s="136">
        <v>2800</v>
      </c>
      <c r="AD156" s="195">
        <f>AC156*AD110+AC110</f>
        <v>63.37</v>
      </c>
      <c r="AE156" s="54"/>
      <c r="AF156" s="136">
        <v>2800</v>
      </c>
      <c r="AG156" s="195">
        <f>AF156*AG110+AF110</f>
        <v>65.789999999999992</v>
      </c>
      <c r="AH156" s="178"/>
      <c r="AI156" s="139">
        <f t="shared" si="210"/>
        <v>0</v>
      </c>
      <c r="AJ156" s="195">
        <f t="shared" si="210"/>
        <v>-0.30000000000000426</v>
      </c>
      <c r="AK156" s="54"/>
      <c r="AL156" s="136">
        <f t="shared" si="211"/>
        <v>0</v>
      </c>
      <c r="AM156" s="195">
        <f t="shared" si="211"/>
        <v>-0.52000000000001023</v>
      </c>
      <c r="AN156" s="54"/>
      <c r="AO156" s="139">
        <f t="shared" si="212"/>
        <v>0</v>
      </c>
      <c r="AP156" s="195">
        <f t="shared" si="212"/>
        <v>-1.509999999999998</v>
      </c>
      <c r="AQ156" s="54"/>
      <c r="AR156" s="136">
        <f t="shared" si="213"/>
        <v>0</v>
      </c>
      <c r="AS156" s="195">
        <f t="shared" si="213"/>
        <v>-1.1400000000000148</v>
      </c>
      <c r="AT156" s="178"/>
      <c r="AU156" s="139">
        <v>2800</v>
      </c>
      <c r="AV156" s="195">
        <v>63.67</v>
      </c>
      <c r="AW156" s="54"/>
      <c r="AX156" s="136">
        <v>2800</v>
      </c>
      <c r="AY156" s="195">
        <v>66.31</v>
      </c>
      <c r="AZ156" s="178"/>
      <c r="BA156" s="139">
        <v>2800</v>
      </c>
      <c r="BB156" s="195">
        <v>64.88</v>
      </c>
      <c r="BC156" s="54"/>
      <c r="BD156" s="136">
        <v>2800</v>
      </c>
      <c r="BE156" s="195">
        <v>66.930000000000007</v>
      </c>
      <c r="BF156" s="178"/>
      <c r="BG156" s="178"/>
      <c r="BH156" s="178"/>
      <c r="BI156" s="178"/>
      <c r="BJ156" s="178"/>
    </row>
    <row r="157" spans="2:62" hidden="1" outlineLevel="1" x14ac:dyDescent="0.4">
      <c r="C157" s="56" t="s">
        <v>19</v>
      </c>
      <c r="D157" s="57" t="s">
        <v>27</v>
      </c>
      <c r="E157" s="136">
        <f>F43/12/F21</f>
        <v>147.58049164917483</v>
      </c>
      <c r="F157" s="195">
        <f>E157*F111+E111</f>
        <v>575.38435171455558</v>
      </c>
      <c r="G157" s="54"/>
      <c r="H157" s="136">
        <f>I43/12/I21</f>
        <v>140.23508946322067</v>
      </c>
      <c r="I157" s="195">
        <f>H157*I111+H111</f>
        <v>548.83764739602441</v>
      </c>
      <c r="J157" s="54"/>
      <c r="K157" s="136">
        <f>L43/12/L21</f>
        <v>140.80828323313293</v>
      </c>
      <c r="L157" s="195">
        <f>K157*L111+K111</f>
        <v>556.85673947895793</v>
      </c>
      <c r="M157" s="54"/>
      <c r="N157" s="136">
        <f>O43/12/O21</f>
        <v>147.52795972790648</v>
      </c>
      <c r="O157" s="195">
        <f>N157*O111+N111</f>
        <v>590.41447220261466</v>
      </c>
      <c r="P157" s="54"/>
      <c r="Q157" s="136">
        <f>R43/12/R21</f>
        <v>137.80467196819086</v>
      </c>
      <c r="R157" s="195">
        <f>Q157*R111+Q111</f>
        <v>554.34399160039766</v>
      </c>
      <c r="S157" s="54"/>
      <c r="T157" s="136">
        <f>U43/12/U21</f>
        <v>140.03189528674937</v>
      </c>
      <c r="U157" s="195">
        <f>T157*U111+T111</f>
        <v>634.63944669023078</v>
      </c>
      <c r="V157" s="54"/>
      <c r="W157" s="136">
        <f>X43/12/X21</f>
        <v>139.33127311383828</v>
      </c>
      <c r="X157" s="195">
        <f>W157*X111+W111</f>
        <v>675.56811591131259</v>
      </c>
      <c r="Y157" s="54"/>
      <c r="Z157" s="136">
        <f>AA43/12/AA21</f>
        <v>138.09821620175683</v>
      </c>
      <c r="AA157" s="195">
        <f>Z157*AA111+Z111</f>
        <v>684.31455964744714</v>
      </c>
      <c r="AB157" s="54"/>
      <c r="AC157" s="136">
        <f>AD43/12/AD21</f>
        <v>136.52158222289523</v>
      </c>
      <c r="AD157" s="195">
        <f>AC157*AD111+AC111</f>
        <v>699.95143283873415</v>
      </c>
      <c r="AE157" s="54"/>
      <c r="AF157" s="136">
        <f>AG43/12/AG21</f>
        <v>135.09185780100773</v>
      </c>
      <c r="AG157" s="195">
        <f>AF157*AG111+AF111</f>
        <v>720.5359299451469</v>
      </c>
      <c r="AH157" s="178"/>
      <c r="AI157" s="139">
        <f t="shared" si="210"/>
        <v>4.331074748663525</v>
      </c>
      <c r="AJ157" s="195">
        <f t="shared" si="210"/>
        <v>19.013760963195523</v>
      </c>
      <c r="AK157" s="54"/>
      <c r="AL157" s="136">
        <f t="shared" si="211"/>
        <v>5.0840369774118415</v>
      </c>
      <c r="AM157" s="195">
        <f t="shared" si="211"/>
        <v>22.889423338090182</v>
      </c>
      <c r="AN157" s="54"/>
      <c r="AO157" s="139">
        <f t="shared" si="212"/>
        <v>-5.040135028409054E-2</v>
      </c>
      <c r="AP157" s="195">
        <f t="shared" si="212"/>
        <v>-16.13490501807928</v>
      </c>
      <c r="AQ157" s="54"/>
      <c r="AR157" s="136">
        <f t="shared" si="213"/>
        <v>-0.13251184347907952</v>
      </c>
      <c r="AS157" s="195">
        <f t="shared" si="213"/>
        <v>-12.07743416101539</v>
      </c>
      <c r="AT157" s="178"/>
      <c r="AU157" s="139">
        <v>132.19050747423171</v>
      </c>
      <c r="AV157" s="195">
        <v>680.93767187553863</v>
      </c>
      <c r="AW157" s="54"/>
      <c r="AX157" s="136">
        <v>130.00782082359589</v>
      </c>
      <c r="AY157" s="195">
        <v>697.64650660705672</v>
      </c>
      <c r="AZ157" s="178"/>
      <c r="BA157" s="139">
        <v>136.57198357317932</v>
      </c>
      <c r="BB157" s="195">
        <v>716.08633785681343</v>
      </c>
      <c r="BC157" s="54"/>
      <c r="BD157" s="136">
        <v>135.22436964448681</v>
      </c>
      <c r="BE157" s="195">
        <v>732.61336410616229</v>
      </c>
      <c r="BF157" s="178"/>
      <c r="BG157" s="178"/>
      <c r="BH157" s="178"/>
      <c r="BI157" s="178"/>
      <c r="BJ157" s="178"/>
    </row>
    <row r="158" spans="2:62" hidden="1" outlineLevel="1" x14ac:dyDescent="0.4">
      <c r="C158" s="56" t="s">
        <v>20</v>
      </c>
      <c r="D158" s="57" t="s">
        <v>27</v>
      </c>
      <c r="E158" s="136">
        <v>1626</v>
      </c>
      <c r="F158" s="195">
        <f>E158*F112+E112</f>
        <v>5296.3750794276229</v>
      </c>
      <c r="G158" s="54"/>
      <c r="H158" s="136">
        <v>1626</v>
      </c>
      <c r="I158" s="195">
        <f>H158*I112+H112</f>
        <v>5296.3750794276229</v>
      </c>
      <c r="J158" s="54"/>
      <c r="K158" s="136">
        <v>1626</v>
      </c>
      <c r="L158" s="195">
        <f>K158*L112+K112</f>
        <v>5353.6102000000001</v>
      </c>
      <c r="M158" s="54"/>
      <c r="N158" s="136">
        <v>1626</v>
      </c>
      <c r="O158" s="195">
        <f>N158*O112+N112</f>
        <v>5436.6497999999992</v>
      </c>
      <c r="P158" s="54"/>
      <c r="Q158" s="136">
        <v>1626</v>
      </c>
      <c r="R158" s="195">
        <f>Q158*R112+Q112</f>
        <v>5436.6497999999992</v>
      </c>
      <c r="S158" s="54"/>
      <c r="T158" s="136">
        <v>1626</v>
      </c>
      <c r="U158" s="195">
        <f>T158*U112+T112</f>
        <v>4707.3573999999999</v>
      </c>
      <c r="V158" s="54"/>
      <c r="W158" s="136">
        <v>1626</v>
      </c>
      <c r="X158" s="195">
        <f>W158*X112+W112</f>
        <v>4975.3452000000007</v>
      </c>
      <c r="Y158" s="54"/>
      <c r="Z158" s="136">
        <v>1626</v>
      </c>
      <c r="AA158" s="195">
        <f>Z158*AA112+Z112</f>
        <v>5063.1395999999995</v>
      </c>
      <c r="AB158" s="54"/>
      <c r="AC158" s="136">
        <v>1626</v>
      </c>
      <c r="AD158" s="195">
        <f>AC158*AD112+AC112</f>
        <v>5205.4610000000002</v>
      </c>
      <c r="AE158" s="54"/>
      <c r="AF158" s="136">
        <v>1626</v>
      </c>
      <c r="AG158" s="195">
        <f>AF158*AG112+AF112</f>
        <v>5377.3981999999996</v>
      </c>
      <c r="AH158" s="178"/>
      <c r="AI158" s="139">
        <f t="shared" si="210"/>
        <v>0</v>
      </c>
      <c r="AJ158" s="195">
        <f t="shared" si="210"/>
        <v>-9.1565999999993437</v>
      </c>
      <c r="AK158" s="54"/>
      <c r="AL158" s="136">
        <f t="shared" si="211"/>
        <v>0</v>
      </c>
      <c r="AM158" s="195">
        <f t="shared" si="211"/>
        <v>-13.406000000000859</v>
      </c>
      <c r="AN158" s="54"/>
      <c r="AO158" s="139">
        <f t="shared" si="212"/>
        <v>0</v>
      </c>
      <c r="AP158" s="195">
        <f t="shared" si="212"/>
        <v>-98.894400000000132</v>
      </c>
      <c r="AQ158" s="54"/>
      <c r="AR158" s="136">
        <f t="shared" si="213"/>
        <v>0</v>
      </c>
      <c r="AS158" s="195">
        <f t="shared" si="213"/>
        <v>-71.727200000001176</v>
      </c>
      <c r="AT158" s="178"/>
      <c r="AU158" s="139">
        <v>1626</v>
      </c>
      <c r="AV158" s="195">
        <v>5214.6175999999996</v>
      </c>
      <c r="AW158" s="54"/>
      <c r="AX158" s="136">
        <v>1626</v>
      </c>
      <c r="AY158" s="195">
        <v>5390.8042000000005</v>
      </c>
      <c r="AZ158" s="178"/>
      <c r="BA158" s="139">
        <v>1626</v>
      </c>
      <c r="BB158" s="195">
        <v>5304.3554000000004</v>
      </c>
      <c r="BC158" s="54"/>
      <c r="BD158" s="136">
        <v>1626</v>
      </c>
      <c r="BE158" s="195">
        <v>5449.1254000000008</v>
      </c>
      <c r="BF158" s="178"/>
      <c r="BG158" s="178"/>
      <c r="BH158" s="178"/>
      <c r="BI158" s="178"/>
      <c r="BJ158" s="178"/>
    </row>
    <row r="159" spans="2:62" hidden="1" outlineLevel="1" x14ac:dyDescent="0.4">
      <c r="C159" s="56" t="s">
        <v>21</v>
      </c>
      <c r="D159" s="57" t="s">
        <v>27</v>
      </c>
      <c r="E159" s="136">
        <v>6975</v>
      </c>
      <c r="F159" s="195">
        <f>E159*F113+E113-3200</f>
        <v>18808.455529202049</v>
      </c>
      <c r="G159" s="54"/>
      <c r="H159" s="136">
        <f>I45/12</f>
        <v>7462.833333333333</v>
      </c>
      <c r="I159" s="195">
        <f>I58/12</f>
        <v>18891.175833333331</v>
      </c>
      <c r="J159" s="54"/>
      <c r="K159" s="136">
        <f>L45/12</f>
        <v>7729.416666666667</v>
      </c>
      <c r="L159" s="195">
        <f>L58/12</f>
        <v>19385.843333333334</v>
      </c>
      <c r="M159" s="54"/>
      <c r="N159" s="136">
        <f>O45/12</f>
        <v>8261.0009963226621</v>
      </c>
      <c r="O159" s="195">
        <f>O58/12</f>
        <v>19777.373282210221</v>
      </c>
      <c r="P159" s="54"/>
      <c r="Q159" s="136">
        <f>R45/12</f>
        <v>7766.916666666667</v>
      </c>
      <c r="R159" s="195">
        <f>R58/12</f>
        <v>19777.373282210221</v>
      </c>
      <c r="S159" s="54"/>
      <c r="T159" s="136">
        <f>U45/12</f>
        <v>8037.5233435931195</v>
      </c>
      <c r="U159" s="195">
        <f>U58/12</f>
        <v>18844.62827758188</v>
      </c>
      <c r="V159" s="54"/>
      <c r="W159" s="136">
        <f>X45/12</f>
        <v>8041.4856602916734</v>
      </c>
      <c r="X159" s="195">
        <f>X58/12</f>
        <v>20141.02961984451</v>
      </c>
      <c r="Y159" s="54"/>
      <c r="Z159" s="136">
        <f>AA45/12</f>
        <v>8058.8064558211017</v>
      </c>
      <c r="AA159" s="195">
        <f>AA58/12</f>
        <v>20602.637554997422</v>
      </c>
      <c r="AB159" s="54"/>
      <c r="AC159" s="136">
        <f>AD45/12</f>
        <v>8052.4921958626046</v>
      </c>
      <c r="AD159" s="195">
        <f>AD58/12</f>
        <v>21298.865188256164</v>
      </c>
      <c r="AE159" s="54"/>
      <c r="AF159" s="136">
        <f>AG45/12</f>
        <v>8017.2702365366831</v>
      </c>
      <c r="AG159" s="195">
        <f>AG58/12</f>
        <v>22095.219312356279</v>
      </c>
      <c r="AH159" s="178"/>
      <c r="AI159" s="139">
        <f t="shared" si="210"/>
        <v>511.79452021032739</v>
      </c>
      <c r="AJ159" s="195">
        <f t="shared" si="210"/>
        <v>748.99841498227033</v>
      </c>
      <c r="AK159" s="54"/>
      <c r="AL159" s="136">
        <f t="shared" si="211"/>
        <v>653.09501905427715</v>
      </c>
      <c r="AM159" s="195">
        <f t="shared" si="211"/>
        <v>989.0518360795686</v>
      </c>
      <c r="AN159" s="54"/>
      <c r="AO159" s="139">
        <f t="shared" si="212"/>
        <v>0</v>
      </c>
      <c r="AP159" s="195">
        <f t="shared" si="212"/>
        <v>-490.69602896537253</v>
      </c>
      <c r="AQ159" s="54"/>
      <c r="AR159" s="136">
        <f t="shared" si="213"/>
        <v>0</v>
      </c>
      <c r="AS159" s="195">
        <f t="shared" si="213"/>
        <v>-355.16407596241334</v>
      </c>
      <c r="AT159" s="178"/>
      <c r="AU159" s="139">
        <v>7540.6976756522772</v>
      </c>
      <c r="AV159" s="195">
        <v>20549.866773273894</v>
      </c>
      <c r="AW159" s="54"/>
      <c r="AX159" s="136">
        <v>7364.175217482406</v>
      </c>
      <c r="AY159" s="195">
        <v>21106.167476276711</v>
      </c>
      <c r="AZ159" s="178"/>
      <c r="BA159" s="139">
        <v>8052.4921958626046</v>
      </c>
      <c r="BB159" s="195">
        <v>21789.561217221537</v>
      </c>
      <c r="BC159" s="54"/>
      <c r="BD159" s="136">
        <v>8017.2702365366831</v>
      </c>
      <c r="BE159" s="195">
        <v>22450.383388318693</v>
      </c>
      <c r="BF159" s="178"/>
      <c r="BG159" s="178"/>
      <c r="BH159" s="178"/>
      <c r="BI159" s="178"/>
      <c r="BJ159" s="178"/>
    </row>
    <row r="160" spans="2:62" hidden="1" outlineLevel="1" x14ac:dyDescent="0.4">
      <c r="C160" s="56" t="s">
        <v>22</v>
      </c>
      <c r="D160" s="57" t="s">
        <v>27</v>
      </c>
      <c r="E160" s="197">
        <v>0.18794123127247131</v>
      </c>
      <c r="F160" s="195">
        <f>E160*F114+E114</f>
        <v>4.4547957830179259</v>
      </c>
      <c r="G160" s="54"/>
      <c r="H160" s="197">
        <v>0.18794123127247131</v>
      </c>
      <c r="I160" s="195">
        <f>H160*I114+H114</f>
        <v>4.4547957830179259</v>
      </c>
      <c r="J160" s="54"/>
      <c r="K160" s="197">
        <v>0.18794123127247131</v>
      </c>
      <c r="L160" s="195">
        <f>K160*L114+K114</f>
        <v>4.5005974770024917</v>
      </c>
      <c r="M160" s="54"/>
      <c r="N160" s="197">
        <v>0.18794123127247131</v>
      </c>
      <c r="O160" s="195">
        <f>N160*O114+N114</f>
        <v>4.5725256392030751</v>
      </c>
      <c r="P160" s="54"/>
      <c r="Q160" s="197">
        <v>0.18794123127247131</v>
      </c>
      <c r="R160" s="195">
        <f>Q160*R114+Q114</f>
        <v>4.5725256392030751</v>
      </c>
      <c r="S160" s="54"/>
      <c r="T160" s="197">
        <v>0.18794123127247131</v>
      </c>
      <c r="U160" s="195">
        <f>T160*U114+T114</f>
        <v>6.4409226911053299</v>
      </c>
      <c r="V160" s="54"/>
      <c r="W160" s="197">
        <v>0.18794123127247131</v>
      </c>
      <c r="X160" s="195">
        <f>W160*X114+W114</f>
        <v>7.1410312545287669</v>
      </c>
      <c r="Y160" s="54"/>
      <c r="Z160" s="197">
        <v>0.18794123127247131</v>
      </c>
      <c r="AA160" s="195">
        <f>Z160*AA114+Z114</f>
        <v>7.4955397434216424</v>
      </c>
      <c r="AB160" s="54"/>
      <c r="AC160" s="197">
        <v>0.18794123127247131</v>
      </c>
      <c r="AD160" s="195">
        <f>AC160*AD114+AC114</f>
        <v>7.7566571815026188</v>
      </c>
      <c r="AE160" s="54"/>
      <c r="AF160" s="197">
        <v>0.18794123127247131</v>
      </c>
      <c r="AG160" s="195">
        <f>AF160*AG114+AF114</f>
        <v>8.0675429841208501</v>
      </c>
      <c r="AH160" s="178"/>
      <c r="AI160" s="198">
        <f t="shared" si="210"/>
        <v>0</v>
      </c>
      <c r="AJ160" s="195">
        <f t="shared" si="210"/>
        <v>-1.2404121263983825E-2</v>
      </c>
      <c r="AK160" s="54"/>
      <c r="AL160" s="197">
        <f t="shared" si="211"/>
        <v>0</v>
      </c>
      <c r="AM160" s="195">
        <f t="shared" si="211"/>
        <v>-1.8192711187175803E-2</v>
      </c>
      <c r="AN160" s="54"/>
      <c r="AO160" s="198">
        <f t="shared" si="212"/>
        <v>0</v>
      </c>
      <c r="AP160" s="195">
        <f t="shared" si="212"/>
        <v>-0.23685269862739577</v>
      </c>
      <c r="AQ160" s="54"/>
      <c r="AR160" s="197">
        <f t="shared" si="213"/>
        <v>0</v>
      </c>
      <c r="AS160" s="195">
        <f t="shared" si="213"/>
        <v>-0.19185804136446194</v>
      </c>
      <c r="AT160" s="178"/>
      <c r="AU160" s="198">
        <v>0.18794123127247131</v>
      </c>
      <c r="AV160" s="195">
        <v>7.7690613027666027</v>
      </c>
      <c r="AW160" s="54"/>
      <c r="AX160" s="197">
        <v>0.18794123127247131</v>
      </c>
      <c r="AY160" s="195">
        <v>8.0857356953080259</v>
      </c>
      <c r="AZ160" s="178"/>
      <c r="BA160" s="198">
        <v>0.18794123127247131</v>
      </c>
      <c r="BB160" s="195">
        <v>7.9935098801300146</v>
      </c>
      <c r="BC160" s="54"/>
      <c r="BD160" s="197">
        <v>0.18794123127247131</v>
      </c>
      <c r="BE160" s="195">
        <v>8.2594010254853121</v>
      </c>
      <c r="BF160" s="178"/>
      <c r="BG160" s="178"/>
      <c r="BH160" s="178"/>
      <c r="BI160" s="178"/>
      <c r="BJ160" s="178"/>
    </row>
    <row r="161" spans="2:62" hidden="1" outlineLevel="1" x14ac:dyDescent="0.4">
      <c r="C161" s="56" t="s">
        <v>23</v>
      </c>
      <c r="D161" s="57" t="s">
        <v>8</v>
      </c>
      <c r="E161" s="136">
        <v>777</v>
      </c>
      <c r="F161" s="195">
        <f>E161*F115+E115</f>
        <v>13.56253276211975</v>
      </c>
      <c r="G161" s="54"/>
      <c r="H161" s="136">
        <v>777</v>
      </c>
      <c r="I161" s="195">
        <f>H161*I115+H115</f>
        <v>13.56253276211975</v>
      </c>
      <c r="J161" s="54"/>
      <c r="K161" s="136">
        <v>777</v>
      </c>
      <c r="L161" s="195">
        <f>K161*L115+K115</f>
        <v>13.701799999999999</v>
      </c>
      <c r="M161" s="54"/>
      <c r="N161" s="136">
        <v>777</v>
      </c>
      <c r="O161" s="195">
        <f>N161*O115+N115</f>
        <v>13.9072</v>
      </c>
      <c r="P161" s="54"/>
      <c r="Q161" s="136">
        <v>777</v>
      </c>
      <c r="R161" s="195">
        <f>Q161*R115+Q115</f>
        <v>13.9072</v>
      </c>
      <c r="S161" s="54"/>
      <c r="T161" s="136">
        <v>777</v>
      </c>
      <c r="U161" s="195">
        <f>T161*U115+T115</f>
        <v>16.968200000000003</v>
      </c>
      <c r="V161" s="54"/>
      <c r="W161" s="136">
        <v>777</v>
      </c>
      <c r="X161" s="195">
        <f>W161*X115+W115</f>
        <v>18.1906</v>
      </c>
      <c r="Y161" s="54"/>
      <c r="Z161" s="136">
        <v>777</v>
      </c>
      <c r="AA161" s="195">
        <f>Z161*AA115+Z115</f>
        <v>18.5914</v>
      </c>
      <c r="AB161" s="54"/>
      <c r="AC161" s="136">
        <v>777</v>
      </c>
      <c r="AD161" s="195">
        <f>AC161*AD115+AC115</f>
        <v>19.207599999999999</v>
      </c>
      <c r="AE161" s="54"/>
      <c r="AF161" s="136">
        <v>777</v>
      </c>
      <c r="AG161" s="195">
        <f>AF161*AG115+AF115</f>
        <v>20.0092</v>
      </c>
      <c r="AH161" s="178"/>
      <c r="AI161" s="139">
        <f t="shared" si="210"/>
        <v>0</v>
      </c>
      <c r="AJ161" s="195">
        <f t="shared" si="210"/>
        <v>0.42079999999999984</v>
      </c>
      <c r="AK161" s="54"/>
      <c r="AL161" s="136">
        <f t="shared" si="211"/>
        <v>0</v>
      </c>
      <c r="AM161" s="195">
        <f t="shared" si="211"/>
        <v>0.42079999999999984</v>
      </c>
      <c r="AN161" s="54"/>
      <c r="AO161" s="139">
        <f t="shared" si="212"/>
        <v>0</v>
      </c>
      <c r="AP161" s="195">
        <f t="shared" si="212"/>
        <v>-0.71390000000000242</v>
      </c>
      <c r="AQ161" s="54"/>
      <c r="AR161" s="136">
        <f t="shared" si="213"/>
        <v>0</v>
      </c>
      <c r="AS161" s="195">
        <f t="shared" si="213"/>
        <v>-0.53849999999999909</v>
      </c>
      <c r="AT161" s="178"/>
      <c r="AU161" s="139">
        <v>777</v>
      </c>
      <c r="AV161" s="195">
        <v>18.786799999999999</v>
      </c>
      <c r="AW161" s="54"/>
      <c r="AX161" s="136">
        <v>777</v>
      </c>
      <c r="AY161" s="195">
        <v>19.5884</v>
      </c>
      <c r="AZ161" s="178"/>
      <c r="BA161" s="139">
        <v>777</v>
      </c>
      <c r="BB161" s="195">
        <v>19.921500000000002</v>
      </c>
      <c r="BC161" s="54"/>
      <c r="BD161" s="136">
        <v>777</v>
      </c>
      <c r="BE161" s="195">
        <v>20.547699999999999</v>
      </c>
      <c r="BF161" s="178"/>
      <c r="BG161" s="178"/>
      <c r="BH161" s="178"/>
      <c r="BI161" s="178"/>
      <c r="BJ161" s="178"/>
    </row>
    <row r="162" spans="2:62" hidden="1" outlineLevel="1" x14ac:dyDescent="0.4">
      <c r="C162" s="56" t="s">
        <v>24</v>
      </c>
      <c r="D162" s="57" t="s">
        <v>27</v>
      </c>
      <c r="E162" s="197">
        <v>0.5</v>
      </c>
      <c r="F162" s="195">
        <f>E162*F116+E116</f>
        <v>7.2455793489061158</v>
      </c>
      <c r="G162" s="54"/>
      <c r="H162" s="197">
        <v>0.5</v>
      </c>
      <c r="I162" s="195">
        <f>H162*I116+H116</f>
        <v>7.2455793489061158</v>
      </c>
      <c r="J162" s="54"/>
      <c r="K162" s="197">
        <v>0.5</v>
      </c>
      <c r="L162" s="195">
        <f>K162*L116+K116</f>
        <v>7.3282999999999996</v>
      </c>
      <c r="M162" s="54"/>
      <c r="N162" s="197">
        <v>0.5</v>
      </c>
      <c r="O162" s="195">
        <f>N162*O116+N116</f>
        <v>7.4457000000000004</v>
      </c>
      <c r="P162" s="54"/>
      <c r="Q162" s="197">
        <v>0.5</v>
      </c>
      <c r="R162" s="195">
        <f>Q162*R116+Q116</f>
        <v>7.4457000000000004</v>
      </c>
      <c r="S162" s="54"/>
      <c r="T162" s="197">
        <v>0.5</v>
      </c>
      <c r="U162" s="195">
        <f>T162*U116+T116</f>
        <v>8.4166500000000006</v>
      </c>
      <c r="V162" s="54"/>
      <c r="W162" s="197">
        <v>0.5</v>
      </c>
      <c r="X162" s="195">
        <f>W162*X116+W116</f>
        <v>9.0144000000000002</v>
      </c>
      <c r="Y162" s="54"/>
      <c r="Z162" s="197">
        <v>0.5</v>
      </c>
      <c r="AA162" s="195">
        <f>Z162*AA116+Z116</f>
        <v>9.2056000000000004</v>
      </c>
      <c r="AB162" s="54"/>
      <c r="AC162" s="197">
        <v>0.5</v>
      </c>
      <c r="AD162" s="195">
        <f>AC162*AD116+AC116</f>
        <v>9.5170499999999993</v>
      </c>
      <c r="AE162" s="54"/>
      <c r="AF162" s="197">
        <v>0.5</v>
      </c>
      <c r="AG162" s="195">
        <f>AF162*AG116+AF116</f>
        <v>9.8958999999999993</v>
      </c>
      <c r="AH162" s="178"/>
      <c r="AI162" s="198">
        <f t="shared" si="210"/>
        <v>0</v>
      </c>
      <c r="AJ162" s="195">
        <f t="shared" si="210"/>
        <v>-2.8550000000000963E-2</v>
      </c>
      <c r="AK162" s="54"/>
      <c r="AL162" s="197">
        <f t="shared" si="211"/>
        <v>0</v>
      </c>
      <c r="AM162" s="195">
        <f t="shared" si="211"/>
        <v>-4.2500000000000426E-2</v>
      </c>
      <c r="AN162" s="54"/>
      <c r="AO162" s="198">
        <f t="shared" si="212"/>
        <v>0</v>
      </c>
      <c r="AP162" s="195">
        <f t="shared" si="212"/>
        <v>-0.22140000000000093</v>
      </c>
      <c r="AQ162" s="54"/>
      <c r="AR162" s="197">
        <f t="shared" si="213"/>
        <v>0</v>
      </c>
      <c r="AS162" s="195">
        <f t="shared" si="213"/>
        <v>-0.16630000000000145</v>
      </c>
      <c r="AT162" s="178"/>
      <c r="AU162" s="198">
        <v>0.5</v>
      </c>
      <c r="AV162" s="195">
        <v>9.5456000000000003</v>
      </c>
      <c r="AW162" s="54"/>
      <c r="AX162" s="197">
        <v>0.5</v>
      </c>
      <c r="AY162" s="195">
        <v>9.9383999999999997</v>
      </c>
      <c r="AZ162" s="178"/>
      <c r="BA162" s="198">
        <v>0.5</v>
      </c>
      <c r="BB162" s="195">
        <v>9.7384500000000003</v>
      </c>
      <c r="BC162" s="54"/>
      <c r="BD162" s="197">
        <v>0.5</v>
      </c>
      <c r="BE162" s="195">
        <v>10.062200000000001</v>
      </c>
      <c r="BF162" s="178"/>
      <c r="BG162" s="178"/>
      <c r="BH162" s="178"/>
      <c r="BI162" s="178"/>
      <c r="BJ162" s="178"/>
    </row>
    <row r="163" spans="2:62" hidden="1" outlineLevel="1" x14ac:dyDescent="0.4">
      <c r="C163" s="39"/>
      <c r="D163" s="39"/>
      <c r="E163" s="52"/>
      <c r="F163" s="53"/>
      <c r="G163" s="54"/>
      <c r="H163" s="20"/>
      <c r="I163" s="53"/>
      <c r="J163" s="54"/>
      <c r="K163" s="20"/>
      <c r="L163" s="53"/>
      <c r="M163" s="54"/>
      <c r="N163" s="20"/>
      <c r="O163" s="53"/>
      <c r="P163" s="54"/>
      <c r="Q163" s="20"/>
      <c r="R163" s="53"/>
      <c r="S163" s="54"/>
      <c r="T163" s="20"/>
      <c r="U163" s="53"/>
      <c r="V163" s="54"/>
      <c r="W163" s="20"/>
      <c r="X163" s="53"/>
      <c r="Y163" s="54"/>
      <c r="Z163" s="20"/>
      <c r="AA163" s="53"/>
      <c r="AB163" s="54"/>
      <c r="AC163" s="20"/>
      <c r="AD163" s="53"/>
      <c r="AE163" s="54"/>
      <c r="AF163" s="20"/>
      <c r="AG163" s="53"/>
      <c r="AH163" s="178"/>
      <c r="AI163" s="69"/>
      <c r="AJ163" s="53"/>
      <c r="AK163" s="54"/>
      <c r="AL163" s="20"/>
      <c r="AM163" s="53"/>
      <c r="AN163" s="54"/>
      <c r="AO163" s="69"/>
      <c r="AP163" s="53"/>
      <c r="AQ163" s="54"/>
      <c r="AR163" s="20"/>
      <c r="AS163" s="53"/>
      <c r="AT163" s="178"/>
      <c r="AU163" s="69"/>
      <c r="AV163" s="53"/>
      <c r="AW163" s="54"/>
      <c r="AX163" s="20"/>
      <c r="AY163" s="53"/>
      <c r="AZ163" s="178"/>
      <c r="BA163" s="69"/>
      <c r="BB163" s="53"/>
      <c r="BC163" s="54"/>
      <c r="BD163" s="20"/>
      <c r="BE163" s="53"/>
      <c r="BF163" s="178"/>
      <c r="BG163" s="178"/>
      <c r="BH163" s="178"/>
      <c r="BI163" s="178"/>
      <c r="BJ163" s="178"/>
    </row>
    <row r="164" spans="2:62" hidden="1" outlineLevel="1" x14ac:dyDescent="0.4">
      <c r="B164" s="103" t="s">
        <v>68</v>
      </c>
      <c r="E164" s="150"/>
      <c r="F164" s="151"/>
      <c r="H164" s="20"/>
      <c r="I164" s="151"/>
      <c r="K164" s="20"/>
      <c r="L164" s="151"/>
      <c r="N164" s="20"/>
      <c r="O164" s="151"/>
      <c r="Q164" s="20"/>
      <c r="R164" s="151"/>
      <c r="T164" s="20"/>
      <c r="U164" s="199"/>
      <c r="W164" s="20"/>
      <c r="X164" s="151"/>
      <c r="Z164" s="20"/>
      <c r="AA164" s="151"/>
      <c r="AC164" s="20"/>
      <c r="AD164" s="151"/>
      <c r="AF164" s="20"/>
      <c r="AG164" s="151"/>
      <c r="AH164" s="178"/>
      <c r="AI164" s="69"/>
      <c r="AJ164" s="151"/>
      <c r="AL164" s="20"/>
      <c r="AM164" s="151"/>
      <c r="AO164" s="69"/>
      <c r="AP164" s="151"/>
      <c r="AR164" s="20"/>
      <c r="AS164" s="151"/>
      <c r="AT164" s="178"/>
      <c r="AU164" s="69"/>
      <c r="AV164" s="151"/>
      <c r="AX164" s="20"/>
      <c r="AY164" s="151"/>
      <c r="AZ164" s="178"/>
      <c r="BA164" s="69"/>
      <c r="BB164" s="151"/>
      <c r="BD164" s="20"/>
      <c r="BE164" s="151"/>
      <c r="BF164" s="178"/>
      <c r="BG164" s="178"/>
      <c r="BH164" s="178"/>
      <c r="BI164" s="178"/>
      <c r="BJ164" s="178"/>
    </row>
    <row r="165" spans="2:62" hidden="1" outlineLevel="1" x14ac:dyDescent="0.4">
      <c r="C165" s="56" t="s">
        <v>17</v>
      </c>
      <c r="D165" s="57"/>
      <c r="E165" s="153"/>
      <c r="F165" s="154"/>
      <c r="G165" s="54"/>
      <c r="H165" s="20"/>
      <c r="I165" s="162">
        <f>(I155-F155)/F155</f>
        <v>0</v>
      </c>
      <c r="J165" s="54"/>
      <c r="K165" s="20"/>
      <c r="L165" s="162">
        <f>(L155-I155)/I155</f>
        <v>9.1252730831691154E-3</v>
      </c>
      <c r="M165" s="54"/>
      <c r="N165" s="20"/>
      <c r="O165" s="162">
        <f>(O155-L155)/L155</f>
        <v>1.632414939403621E-2</v>
      </c>
      <c r="P165" s="54"/>
      <c r="Q165" s="20"/>
      <c r="R165" s="162">
        <f>(R155-L155)/L155</f>
        <v>1.632414939403621E-2</v>
      </c>
      <c r="S165" s="54"/>
      <c r="T165" s="20"/>
      <c r="U165" s="162">
        <f>(U155-R155)/R155</f>
        <v>0.16406368460955259</v>
      </c>
      <c r="V165" s="54"/>
      <c r="W165" s="20"/>
      <c r="X165" s="162">
        <f>(X155-U155)/U155</f>
        <v>7.1782132157278827E-2</v>
      </c>
      <c r="Y165" s="54"/>
      <c r="Z165" s="20"/>
      <c r="AA165" s="162">
        <f>(AA155-X155)/X155</f>
        <v>1.1333153924283549E-2</v>
      </c>
      <c r="AB165" s="54"/>
      <c r="AC165" s="20"/>
      <c r="AD165" s="162">
        <f>(AD155-AA155)/AA155</f>
        <v>2.4081855131181933E-2</v>
      </c>
      <c r="AE165" s="54"/>
      <c r="AF165" s="20"/>
      <c r="AG165" s="162">
        <f>(AG155-AD155)/AD155</f>
        <v>2.7710722188694463E-2</v>
      </c>
      <c r="AH165" s="178"/>
      <c r="AI165" s="69"/>
      <c r="AJ165" s="162">
        <f t="shared" ref="AJ165:AJ172" si="214">AD165-AV165</f>
        <v>5.7511470104768328E-4</v>
      </c>
      <c r="AK165" s="54"/>
      <c r="AL165" s="20"/>
      <c r="AM165" s="162">
        <f t="shared" ref="AM165:AM172" si="215">AG165-AY165</f>
        <v>5.1548041431213401E-3</v>
      </c>
      <c r="AN165" s="54"/>
      <c r="AO165" s="69"/>
      <c r="AP165" s="162">
        <f t="shared" ref="AP165:AP172" si="216">AD165-BB165</f>
        <v>-2.4317909672656624E-2</v>
      </c>
      <c r="AQ165" s="54"/>
      <c r="AR165" s="20"/>
      <c r="AS165" s="162">
        <f t="shared" ref="AS165:AS172" si="217">AG165-BE165</f>
        <v>5.6903679962711784E-3</v>
      </c>
      <c r="AT165" s="178"/>
      <c r="AU165" s="69"/>
      <c r="AV165" s="162">
        <v>2.3506740430134249E-2</v>
      </c>
      <c r="AW165" s="54"/>
      <c r="AX165" s="20"/>
      <c r="AY165" s="162">
        <v>2.2555918045573123E-2</v>
      </c>
      <c r="AZ165" s="178"/>
      <c r="BA165" s="69"/>
      <c r="BB165" s="162">
        <v>4.8399764803838556E-2</v>
      </c>
      <c r="BC165" s="54"/>
      <c r="BD165" s="20"/>
      <c r="BE165" s="162">
        <v>2.2020354192423285E-2</v>
      </c>
      <c r="BF165" s="178"/>
      <c r="BG165" s="178"/>
      <c r="BH165" s="178"/>
      <c r="BI165" s="178"/>
      <c r="BJ165" s="178"/>
    </row>
    <row r="166" spans="2:62" hidden="1" outlineLevel="1" x14ac:dyDescent="0.4">
      <c r="C166" s="56" t="s">
        <v>18</v>
      </c>
      <c r="D166" s="57"/>
      <c r="E166" s="153"/>
      <c r="F166" s="154"/>
      <c r="G166" s="54"/>
      <c r="H166" s="20"/>
      <c r="I166" s="162">
        <f t="shared" ref="I166:I172" si="218">(I156-F156)/F156</f>
        <v>0</v>
      </c>
      <c r="J166" s="54"/>
      <c r="K166" s="20"/>
      <c r="L166" s="162">
        <f t="shared" ref="L166:L172" si="219">(L156-I156)/I156</f>
        <v>1.0344308098723642E-2</v>
      </c>
      <c r="M166" s="54"/>
      <c r="N166" s="20"/>
      <c r="O166" s="162">
        <f t="shared" ref="O166:O172" si="220">(O156-L156)/L156</f>
        <v>1.7633157607707797E-2</v>
      </c>
      <c r="P166" s="54"/>
      <c r="Q166" s="20"/>
      <c r="R166" s="162">
        <f t="shared" ref="R166:R172" si="221">(R156-L156)/L156</f>
        <v>1.7633157607707797E-2</v>
      </c>
      <c r="S166" s="54"/>
      <c r="T166" s="20"/>
      <c r="U166" s="162">
        <f t="shared" ref="U166:U172" si="222">(U156-R156)/R156</f>
        <v>6.9667738478026691E-3</v>
      </c>
      <c r="V166" s="54"/>
      <c r="W166" s="20"/>
      <c r="X166" s="162">
        <f t="shared" ref="X166:X172" si="223">(X156-U156)/U156</f>
        <v>6.4041156643604616E-2</v>
      </c>
      <c r="Y166" s="54"/>
      <c r="Z166" s="20"/>
      <c r="AA166" s="162">
        <f t="shared" ref="AA166:AA172" si="224">(AA156-X156)/X156</f>
        <v>2.2340780260086755E-2</v>
      </c>
      <c r="AB166" s="54"/>
      <c r="AC166" s="20"/>
      <c r="AD166" s="162">
        <f t="shared" ref="AD166:AD172" si="225">(AD156-AA156)/AA156</f>
        <v>3.3431180691454739E-2</v>
      </c>
      <c r="AE166" s="54"/>
      <c r="AF166" s="20"/>
      <c r="AG166" s="162">
        <f t="shared" ref="AG166:AG172" si="226">(AG156-AD156)/AD156</f>
        <v>3.8188417232128687E-2</v>
      </c>
      <c r="AH166" s="178"/>
      <c r="AI166" s="69"/>
      <c r="AJ166" s="162">
        <f t="shared" si="214"/>
        <v>-4.8923679060666053E-3</v>
      </c>
      <c r="AK166" s="54"/>
      <c r="AL166" s="20"/>
      <c r="AM166" s="162">
        <f t="shared" si="215"/>
        <v>-3.2753804747976609E-3</v>
      </c>
      <c r="AN166" s="54"/>
      <c r="AO166" s="69"/>
      <c r="AP166" s="162">
        <f t="shared" si="216"/>
        <v>-2.462491846053487E-2</v>
      </c>
      <c r="AQ166" s="54"/>
      <c r="AR166" s="20"/>
      <c r="AS166" s="162">
        <f t="shared" si="217"/>
        <v>6.5916231507474957E-3</v>
      </c>
      <c r="AT166" s="178"/>
      <c r="AU166" s="69"/>
      <c r="AV166" s="162">
        <v>3.8323548597521344E-2</v>
      </c>
      <c r="AW166" s="54"/>
      <c r="AX166" s="20"/>
      <c r="AY166" s="162">
        <v>4.1463797706926347E-2</v>
      </c>
      <c r="AZ166" s="178"/>
      <c r="BA166" s="69"/>
      <c r="BB166" s="162">
        <v>5.8056099151989608E-2</v>
      </c>
      <c r="BC166" s="54"/>
      <c r="BD166" s="20"/>
      <c r="BE166" s="162">
        <v>3.1596794081381191E-2</v>
      </c>
      <c r="BF166" s="178"/>
      <c r="BG166" s="178"/>
      <c r="BH166" s="178"/>
      <c r="BI166" s="178"/>
      <c r="BJ166" s="178"/>
    </row>
    <row r="167" spans="2:62" hidden="1" outlineLevel="1" x14ac:dyDescent="0.4">
      <c r="C167" s="56" t="s">
        <v>19</v>
      </c>
      <c r="D167" s="57"/>
      <c r="E167" s="153"/>
      <c r="F167" s="154"/>
      <c r="G167" s="54"/>
      <c r="H167" s="20"/>
      <c r="I167" s="162">
        <f t="shared" si="218"/>
        <v>-4.613734148213474E-2</v>
      </c>
      <c r="J167" s="54"/>
      <c r="K167" s="20"/>
      <c r="L167" s="162">
        <f t="shared" si="219"/>
        <v>1.4611045945882781E-2</v>
      </c>
      <c r="M167" s="54"/>
      <c r="N167" s="20"/>
      <c r="O167" s="162">
        <f t="shared" si="220"/>
        <v>6.0262775583997008E-2</v>
      </c>
      <c r="P167" s="54"/>
      <c r="Q167" s="20"/>
      <c r="R167" s="162">
        <f t="shared" si="221"/>
        <v>-4.5123776016636067E-3</v>
      </c>
      <c r="S167" s="54"/>
      <c r="T167" s="20"/>
      <c r="U167" s="162">
        <f t="shared" si="222"/>
        <v>0.14484770522725285</v>
      </c>
      <c r="V167" s="54"/>
      <c r="W167" s="20"/>
      <c r="X167" s="162">
        <f t="shared" si="223"/>
        <v>6.4491215342085725E-2</v>
      </c>
      <c r="Y167" s="54"/>
      <c r="Z167" s="20"/>
      <c r="AA167" s="162">
        <f t="shared" si="224"/>
        <v>1.2946797710155359E-2</v>
      </c>
      <c r="AB167" s="54"/>
      <c r="AC167" s="20"/>
      <c r="AD167" s="162">
        <f t="shared" si="225"/>
        <v>2.2850417210680114E-2</v>
      </c>
      <c r="AE167" s="54"/>
      <c r="AF167" s="20"/>
      <c r="AG167" s="162">
        <f t="shared" si="226"/>
        <v>2.9408464845810719E-2</v>
      </c>
      <c r="AH167" s="178"/>
      <c r="AI167" s="69"/>
      <c r="AJ167" s="162">
        <f t="shared" si="214"/>
        <v>2.7785118254668215E-2</v>
      </c>
      <c r="AK167" s="54"/>
      <c r="AL167" s="20"/>
      <c r="AM167" s="162">
        <f t="shared" si="215"/>
        <v>4.8704852015120474E-3</v>
      </c>
      <c r="AN167" s="54"/>
      <c r="AO167" s="69"/>
      <c r="AP167" s="162">
        <f t="shared" si="216"/>
        <v>-2.3578199222287249E-2</v>
      </c>
      <c r="AQ167" s="54"/>
      <c r="AR167" s="20"/>
      <c r="AS167" s="162">
        <f t="shared" si="217"/>
        <v>6.3288089780380238E-3</v>
      </c>
      <c r="AT167" s="178"/>
      <c r="AU167" s="69"/>
      <c r="AV167" s="162">
        <v>-4.9347010439880993E-3</v>
      </c>
      <c r="AW167" s="54"/>
      <c r="AX167" s="20"/>
      <c r="AY167" s="162">
        <v>2.4537979644298671E-2</v>
      </c>
      <c r="AZ167" s="178"/>
      <c r="BA167" s="69"/>
      <c r="BB167" s="162">
        <v>4.6428616432967362E-2</v>
      </c>
      <c r="BC167" s="54"/>
      <c r="BD167" s="20"/>
      <c r="BE167" s="162">
        <v>2.3079655867772695E-2</v>
      </c>
      <c r="BF167" s="178"/>
      <c r="BG167" s="178"/>
      <c r="BH167" s="178"/>
      <c r="BI167" s="178"/>
      <c r="BJ167" s="178"/>
    </row>
    <row r="168" spans="2:62" hidden="1" outlineLevel="1" x14ac:dyDescent="0.4">
      <c r="C168" s="56" t="s">
        <v>20</v>
      </c>
      <c r="D168" s="57"/>
      <c r="E168" s="153"/>
      <c r="F168" s="154"/>
      <c r="G168" s="54"/>
      <c r="H168" s="20"/>
      <c r="I168" s="162">
        <f t="shared" si="218"/>
        <v>0</v>
      </c>
      <c r="J168" s="54"/>
      <c r="K168" s="20"/>
      <c r="L168" s="162">
        <f t="shared" si="219"/>
        <v>1.0806470409297844E-2</v>
      </c>
      <c r="M168" s="54"/>
      <c r="N168" s="20"/>
      <c r="O168" s="162">
        <f t="shared" si="220"/>
        <v>1.5510953711198315E-2</v>
      </c>
      <c r="P168" s="54"/>
      <c r="Q168" s="20"/>
      <c r="R168" s="162">
        <f t="shared" si="221"/>
        <v>1.5510953711198315E-2</v>
      </c>
      <c r="S168" s="54"/>
      <c r="T168" s="20"/>
      <c r="U168" s="162">
        <f t="shared" si="222"/>
        <v>-0.1341437147560984</v>
      </c>
      <c r="V168" s="54"/>
      <c r="W168" s="20"/>
      <c r="X168" s="162">
        <f t="shared" si="223"/>
        <v>5.6929563070779544E-2</v>
      </c>
      <c r="Y168" s="54"/>
      <c r="Z168" s="20"/>
      <c r="AA168" s="162">
        <f t="shared" si="224"/>
        <v>1.7645891183590407E-2</v>
      </c>
      <c r="AB168" s="54"/>
      <c r="AC168" s="20"/>
      <c r="AD168" s="162">
        <f t="shared" si="225"/>
        <v>2.8109317783772094E-2</v>
      </c>
      <c r="AE168" s="54"/>
      <c r="AF168" s="20"/>
      <c r="AG168" s="162">
        <f t="shared" si="226"/>
        <v>3.3030158135849905E-2</v>
      </c>
      <c r="AH168" s="178"/>
      <c r="AI168" s="69"/>
      <c r="AJ168" s="162">
        <f t="shared" si="214"/>
        <v>-1.8084826260763888E-3</v>
      </c>
      <c r="AK168" s="54"/>
      <c r="AL168" s="20"/>
      <c r="AM168" s="162">
        <f t="shared" si="215"/>
        <v>-7.5690229979947371E-4</v>
      </c>
      <c r="AN168" s="54"/>
      <c r="AO168" s="69"/>
      <c r="AP168" s="162">
        <f t="shared" si="216"/>
        <v>-1.9532228580069203E-2</v>
      </c>
      <c r="AQ168" s="54"/>
      <c r="AR168" s="20"/>
      <c r="AS168" s="162">
        <f t="shared" si="217"/>
        <v>5.7374921881646439E-3</v>
      </c>
      <c r="AT168" s="178"/>
      <c r="AU168" s="69"/>
      <c r="AV168" s="162">
        <v>2.9917800409848483E-2</v>
      </c>
      <c r="AW168" s="54"/>
      <c r="AX168" s="20"/>
      <c r="AY168" s="162">
        <v>3.3787060435649378E-2</v>
      </c>
      <c r="AZ168" s="178"/>
      <c r="BA168" s="69"/>
      <c r="BB168" s="162">
        <v>4.7641546363841297E-2</v>
      </c>
      <c r="BC168" s="54"/>
      <c r="BD168" s="20"/>
      <c r="BE168" s="162">
        <v>2.7292665947685261E-2</v>
      </c>
      <c r="BF168" s="178"/>
      <c r="BG168" s="178"/>
      <c r="BH168" s="178"/>
      <c r="BI168" s="178"/>
      <c r="BJ168" s="178"/>
    </row>
    <row r="169" spans="2:62" hidden="1" outlineLevel="1" x14ac:dyDescent="0.4">
      <c r="C169" s="56" t="s">
        <v>21</v>
      </c>
      <c r="D169" s="57"/>
      <c r="E169" s="153"/>
      <c r="F169" s="154"/>
      <c r="G169" s="54"/>
      <c r="H169" s="20"/>
      <c r="I169" s="162">
        <f t="shared" si="218"/>
        <v>4.3980381059386085E-3</v>
      </c>
      <c r="J169" s="54"/>
      <c r="K169" s="20"/>
      <c r="L169" s="162">
        <f t="shared" si="219"/>
        <v>2.6185109088189541E-2</v>
      </c>
      <c r="M169" s="54"/>
      <c r="N169" s="20"/>
      <c r="O169" s="162">
        <f t="shared" si="220"/>
        <v>2.0196694162057102E-2</v>
      </c>
      <c r="P169" s="54"/>
      <c r="Q169" s="20"/>
      <c r="R169" s="162">
        <f t="shared" si="221"/>
        <v>2.0196694162057102E-2</v>
      </c>
      <c r="S169" s="54"/>
      <c r="T169" s="20"/>
      <c r="U169" s="162">
        <f t="shared" si="222"/>
        <v>-4.7162228841953785E-2</v>
      </c>
      <c r="V169" s="54"/>
      <c r="W169" s="20"/>
      <c r="X169" s="162">
        <f t="shared" si="223"/>
        <v>6.8794211441404088E-2</v>
      </c>
      <c r="Y169" s="54"/>
      <c r="Z169" s="20"/>
      <c r="AA169" s="162">
        <f t="shared" si="224"/>
        <v>2.2918785378186399E-2</v>
      </c>
      <c r="AB169" s="54"/>
      <c r="AC169" s="20"/>
      <c r="AD169" s="162">
        <f t="shared" si="225"/>
        <v>3.3793131165862016E-2</v>
      </c>
      <c r="AE169" s="54"/>
      <c r="AF169" s="20"/>
      <c r="AG169" s="162">
        <f t="shared" si="226"/>
        <v>3.7389509584727129E-2</v>
      </c>
      <c r="AH169" s="178"/>
      <c r="AI169" s="69"/>
      <c r="AJ169" s="162">
        <f t="shared" si="214"/>
        <v>3.6354498822289992E-2</v>
      </c>
      <c r="AK169" s="54"/>
      <c r="AL169" s="20"/>
      <c r="AM169" s="162">
        <f t="shared" si="215"/>
        <v>1.0318740263423654E-2</v>
      </c>
      <c r="AN169" s="54"/>
      <c r="AO169" s="69"/>
      <c r="AP169" s="162">
        <f t="shared" si="216"/>
        <v>-2.3817138509355164E-2</v>
      </c>
      <c r="AQ169" s="54"/>
      <c r="AR169" s="20"/>
      <c r="AS169" s="162">
        <f t="shared" si="217"/>
        <v>7.0620438542621164E-3</v>
      </c>
      <c r="AT169" s="178"/>
      <c r="AU169" s="69"/>
      <c r="AV169" s="162">
        <v>-2.5613676564279781E-3</v>
      </c>
      <c r="AW169" s="54"/>
      <c r="AX169" s="20"/>
      <c r="AY169" s="162">
        <v>2.7070769321303475E-2</v>
      </c>
      <c r="AZ169" s="178"/>
      <c r="BA169" s="69"/>
      <c r="BB169" s="162">
        <v>5.7610269675217179E-2</v>
      </c>
      <c r="BC169" s="54"/>
      <c r="BD169" s="20"/>
      <c r="BE169" s="162">
        <v>3.0327465730465013E-2</v>
      </c>
      <c r="BF169" s="178"/>
      <c r="BG169" s="178"/>
      <c r="BH169" s="178"/>
      <c r="BI169" s="178"/>
      <c r="BJ169" s="178"/>
    </row>
    <row r="170" spans="2:62" hidden="1" outlineLevel="1" x14ac:dyDescent="0.4">
      <c r="C170" s="56" t="s">
        <v>22</v>
      </c>
      <c r="D170" s="57"/>
      <c r="E170" s="153"/>
      <c r="F170" s="154"/>
      <c r="G170" s="54"/>
      <c r="H170" s="20"/>
      <c r="I170" s="162">
        <f t="shared" si="218"/>
        <v>0</v>
      </c>
      <c r="J170" s="54"/>
      <c r="K170" s="20"/>
      <c r="L170" s="162">
        <f t="shared" si="219"/>
        <v>1.0281435157850757E-2</v>
      </c>
      <c r="M170" s="54"/>
      <c r="N170" s="20"/>
      <c r="O170" s="162">
        <f t="shared" si="220"/>
        <v>1.5981914083213974E-2</v>
      </c>
      <c r="P170" s="54"/>
      <c r="Q170" s="20"/>
      <c r="R170" s="162">
        <f t="shared" si="221"/>
        <v>1.5981914083213974E-2</v>
      </c>
      <c r="S170" s="54"/>
      <c r="T170" s="20"/>
      <c r="U170" s="162">
        <f t="shared" si="222"/>
        <v>0.40861379450414398</v>
      </c>
      <c r="V170" s="54"/>
      <c r="W170" s="20"/>
      <c r="X170" s="162">
        <f t="shared" si="223"/>
        <v>0.10869693629303459</v>
      </c>
      <c r="Y170" s="54"/>
      <c r="Z170" s="20"/>
      <c r="AA170" s="162">
        <f t="shared" si="224"/>
        <v>4.9643878630001796E-2</v>
      </c>
      <c r="AB170" s="54"/>
      <c r="AC170" s="20"/>
      <c r="AD170" s="162">
        <f t="shared" si="225"/>
        <v>3.4836375633941846E-2</v>
      </c>
      <c r="AE170" s="54"/>
      <c r="AF170" s="20"/>
      <c r="AG170" s="162">
        <f t="shared" si="226"/>
        <v>4.0079868858920814E-2</v>
      </c>
      <c r="AH170" s="178"/>
      <c r="AI170" s="69"/>
      <c r="AJ170" s="162">
        <f t="shared" si="214"/>
        <v>-1.6548669860459511E-3</v>
      </c>
      <c r="AK170" s="54"/>
      <c r="AL170" s="20"/>
      <c r="AM170" s="162">
        <f t="shared" si="215"/>
        <v>-6.8109056723970191E-4</v>
      </c>
      <c r="AN170" s="54"/>
      <c r="AO170" s="69"/>
      <c r="AP170" s="162">
        <f t="shared" si="216"/>
        <v>-3.1599151860313507E-2</v>
      </c>
      <c r="AQ170" s="54"/>
      <c r="AR170" s="20"/>
      <c r="AS170" s="162">
        <f t="shared" si="217"/>
        <v>6.8164902752225198E-3</v>
      </c>
      <c r="AT170" s="178"/>
      <c r="AU170" s="69"/>
      <c r="AV170" s="162">
        <v>3.6491242619987797E-2</v>
      </c>
      <c r="AW170" s="54"/>
      <c r="AX170" s="20"/>
      <c r="AY170" s="162">
        <v>4.0760959426160516E-2</v>
      </c>
      <c r="AZ170" s="178"/>
      <c r="BA170" s="69"/>
      <c r="BB170" s="162">
        <v>6.6435527494255353E-2</v>
      </c>
      <c r="BC170" s="54"/>
      <c r="BD170" s="20"/>
      <c r="BE170" s="162">
        <v>3.3263378583698294E-2</v>
      </c>
      <c r="BF170" s="178"/>
      <c r="BG170" s="178"/>
      <c r="BH170" s="178"/>
      <c r="BI170" s="178"/>
      <c r="BJ170" s="178"/>
    </row>
    <row r="171" spans="2:62" hidden="1" outlineLevel="1" x14ac:dyDescent="0.4">
      <c r="C171" s="56" t="s">
        <v>23</v>
      </c>
      <c r="D171" s="57"/>
      <c r="E171" s="153"/>
      <c r="F171" s="154"/>
      <c r="G171" s="54"/>
      <c r="H171" s="20"/>
      <c r="I171" s="162">
        <f t="shared" si="218"/>
        <v>0</v>
      </c>
      <c r="J171" s="54"/>
      <c r="K171" s="20"/>
      <c r="L171" s="162">
        <f t="shared" si="219"/>
        <v>1.0268527296702535E-2</v>
      </c>
      <c r="M171" s="54"/>
      <c r="N171" s="20"/>
      <c r="O171" s="162">
        <f t="shared" si="220"/>
        <v>1.4990731144813158E-2</v>
      </c>
      <c r="P171" s="54"/>
      <c r="Q171" s="20"/>
      <c r="R171" s="162">
        <f t="shared" si="221"/>
        <v>1.4990731144813158E-2</v>
      </c>
      <c r="S171" s="54"/>
      <c r="T171" s="20"/>
      <c r="U171" s="162">
        <f t="shared" si="222"/>
        <v>0.22010181776346091</v>
      </c>
      <c r="V171" s="54"/>
      <c r="W171" s="20"/>
      <c r="X171" s="162">
        <f t="shared" si="223"/>
        <v>7.2040640727949731E-2</v>
      </c>
      <c r="Y171" s="54"/>
      <c r="Z171" s="20"/>
      <c r="AA171" s="162">
        <f t="shared" si="224"/>
        <v>2.2033357888140044E-2</v>
      </c>
      <c r="AB171" s="54"/>
      <c r="AC171" s="20"/>
      <c r="AD171" s="162">
        <f t="shared" si="225"/>
        <v>3.3144357068321868E-2</v>
      </c>
      <c r="AE171" s="54"/>
      <c r="AF171" s="20"/>
      <c r="AG171" s="162">
        <f t="shared" si="226"/>
        <v>4.1733480497303181E-2</v>
      </c>
      <c r="AH171" s="178"/>
      <c r="AI171" s="69"/>
      <c r="AJ171" s="162">
        <f t="shared" si="214"/>
        <v>2.2634121152791065E-2</v>
      </c>
      <c r="AK171" s="54"/>
      <c r="AL171" s="20"/>
      <c r="AM171" s="162">
        <f t="shared" si="215"/>
        <v>-9.3477593806636644E-4</v>
      </c>
      <c r="AN171" s="54"/>
      <c r="AO171" s="69"/>
      <c r="AP171" s="162">
        <f t="shared" si="216"/>
        <v>-3.8399475026087461E-2</v>
      </c>
      <c r="AQ171" s="54"/>
      <c r="AR171" s="20"/>
      <c r="AS171" s="162">
        <f t="shared" si="217"/>
        <v>1.0300104496500172E-2</v>
      </c>
      <c r="AT171" s="178"/>
      <c r="AU171" s="69"/>
      <c r="AV171" s="162">
        <v>1.0510235915530802E-2</v>
      </c>
      <c r="AW171" s="54"/>
      <c r="AX171" s="20"/>
      <c r="AY171" s="162">
        <v>4.2668256435369548E-2</v>
      </c>
      <c r="AZ171" s="178"/>
      <c r="BA171" s="69"/>
      <c r="BB171" s="162">
        <v>7.1543832094409329E-2</v>
      </c>
      <c r="BC171" s="54"/>
      <c r="BD171" s="20"/>
      <c r="BE171" s="162">
        <v>3.1433376000803009E-2</v>
      </c>
      <c r="BF171" s="178"/>
      <c r="BG171" s="178"/>
      <c r="BH171" s="178"/>
      <c r="BI171" s="178"/>
      <c r="BJ171" s="178"/>
    </row>
    <row r="172" spans="2:62" hidden="1" outlineLevel="1" x14ac:dyDescent="0.4">
      <c r="C172" s="56" t="s">
        <v>24</v>
      </c>
      <c r="D172" s="57"/>
      <c r="E172" s="153"/>
      <c r="F172" s="154"/>
      <c r="G172" s="54"/>
      <c r="H172" s="20"/>
      <c r="I172" s="162">
        <f t="shared" si="218"/>
        <v>0</v>
      </c>
      <c r="J172" s="54"/>
      <c r="K172" s="20"/>
      <c r="L172" s="162">
        <f t="shared" si="219"/>
        <v>1.1416706257778044E-2</v>
      </c>
      <c r="M172" s="54"/>
      <c r="N172" s="20"/>
      <c r="O172" s="162">
        <f t="shared" si="220"/>
        <v>1.6020086513925582E-2</v>
      </c>
      <c r="P172" s="54"/>
      <c r="Q172" s="20"/>
      <c r="R172" s="162">
        <f t="shared" si="221"/>
        <v>1.6020086513925582E-2</v>
      </c>
      <c r="S172" s="54"/>
      <c r="T172" s="20"/>
      <c r="U172" s="162">
        <f t="shared" si="222"/>
        <v>0.13040412587130829</v>
      </c>
      <c r="V172" s="54"/>
      <c r="W172" s="20"/>
      <c r="X172" s="162">
        <f t="shared" si="223"/>
        <v>7.1019942613747694E-2</v>
      </c>
      <c r="Y172" s="54"/>
      <c r="Z172" s="20"/>
      <c r="AA172" s="162">
        <f t="shared" si="224"/>
        <v>2.1210507632232901E-2</v>
      </c>
      <c r="AB172" s="54"/>
      <c r="AC172" s="20"/>
      <c r="AD172" s="162">
        <f t="shared" si="225"/>
        <v>3.3832667072216792E-2</v>
      </c>
      <c r="AE172" s="54"/>
      <c r="AF172" s="20"/>
      <c r="AG172" s="162">
        <f t="shared" si="226"/>
        <v>3.9807503375520768E-2</v>
      </c>
      <c r="AH172" s="178"/>
      <c r="AI172" s="69"/>
      <c r="AJ172" s="162">
        <f t="shared" si="214"/>
        <v>-3.1013730772574272E-3</v>
      </c>
      <c r="AK172" s="54"/>
      <c r="AL172" s="20"/>
      <c r="AM172" s="162">
        <f t="shared" si="215"/>
        <v>-1.3423457696350449E-3</v>
      </c>
      <c r="AN172" s="54"/>
      <c r="AO172" s="69"/>
      <c r="AP172" s="162">
        <f t="shared" si="216"/>
        <v>-2.4050577909098904E-2</v>
      </c>
      <c r="AQ172" s="54"/>
      <c r="AR172" s="20"/>
      <c r="AS172" s="162">
        <f t="shared" si="217"/>
        <v>6.5629932121990461E-3</v>
      </c>
      <c r="AT172" s="178"/>
      <c r="AU172" s="69"/>
      <c r="AV172" s="162">
        <v>3.6934040149474219E-2</v>
      </c>
      <c r="AW172" s="54"/>
      <c r="AX172" s="20"/>
      <c r="AY172" s="162">
        <v>4.1149849145155813E-2</v>
      </c>
      <c r="AZ172" s="178"/>
      <c r="BA172" s="69"/>
      <c r="BB172" s="162">
        <v>5.7883244981315696E-2</v>
      </c>
      <c r="BC172" s="54"/>
      <c r="BD172" s="20"/>
      <c r="BE172" s="162">
        <v>3.3244510163321722E-2</v>
      </c>
      <c r="BF172" s="178"/>
      <c r="BG172" s="178"/>
      <c r="BH172" s="178"/>
      <c r="BI172" s="178"/>
      <c r="BJ172" s="178"/>
    </row>
    <row r="173" spans="2:62" hidden="1" outlineLevel="1" x14ac:dyDescent="0.4">
      <c r="C173" s="56"/>
      <c r="D173" s="57"/>
      <c r="E173" s="153"/>
      <c r="F173" s="154"/>
      <c r="G173" s="54"/>
      <c r="H173" s="20"/>
      <c r="I173" s="162"/>
      <c r="J173" s="54"/>
      <c r="K173" s="20"/>
      <c r="L173" s="162"/>
      <c r="M173" s="54"/>
      <c r="N173" s="20"/>
      <c r="O173" s="162"/>
      <c r="P173" s="54"/>
      <c r="Q173" s="20"/>
      <c r="R173" s="162"/>
      <c r="S173" s="54"/>
      <c r="T173" s="20"/>
      <c r="U173" s="162"/>
      <c r="V173" s="54"/>
      <c r="W173" s="20"/>
      <c r="X173" s="162"/>
      <c r="Y173" s="54"/>
      <c r="Z173" s="20"/>
      <c r="AA173" s="162"/>
      <c r="AB173" s="54"/>
      <c r="AC173" s="20"/>
      <c r="AD173" s="162"/>
      <c r="AE173" s="54"/>
      <c r="AF173" s="20"/>
      <c r="AG173" s="162"/>
      <c r="AH173" s="178"/>
      <c r="AI173" s="69"/>
      <c r="AJ173" s="162"/>
      <c r="AK173" s="54"/>
      <c r="AL173" s="20"/>
      <c r="AM173" s="162"/>
      <c r="AN173" s="54"/>
      <c r="AO173" s="69"/>
      <c r="AP173" s="162"/>
      <c r="AQ173" s="54"/>
      <c r="AR173" s="20"/>
      <c r="AS173" s="162"/>
      <c r="AT173" s="178"/>
      <c r="AU173" s="69"/>
      <c r="AV173" s="162"/>
      <c r="AW173" s="54"/>
      <c r="AX173" s="20"/>
      <c r="AY173" s="162"/>
      <c r="AZ173" s="178"/>
      <c r="BA173" s="69"/>
      <c r="BB173" s="162"/>
      <c r="BC173" s="54"/>
      <c r="BD173" s="20"/>
      <c r="BE173" s="162"/>
      <c r="BF173" s="178"/>
      <c r="BG173" s="178"/>
      <c r="BH173" s="178"/>
      <c r="BI173" s="178"/>
      <c r="BJ173" s="178"/>
    </row>
    <row r="174" spans="2:62" hidden="1" outlineLevel="1" x14ac:dyDescent="0.4">
      <c r="B174" s="51" t="s">
        <v>69</v>
      </c>
      <c r="E174" s="52"/>
      <c r="F174" s="53"/>
      <c r="G174" s="54"/>
      <c r="I174" s="53"/>
      <c r="J174" s="54"/>
      <c r="L174" s="53"/>
      <c r="M174" s="54"/>
      <c r="O174" s="53"/>
      <c r="P174" s="54"/>
      <c r="R174" s="53"/>
      <c r="S174" s="54"/>
      <c r="U174" s="53"/>
      <c r="V174" s="54"/>
      <c r="X174" s="53"/>
      <c r="Y174" s="54"/>
      <c r="AA174" s="53"/>
      <c r="AB174" s="54"/>
      <c r="AD174" s="53"/>
      <c r="AE174" s="54"/>
      <c r="AG174" s="53"/>
      <c r="AH174" s="178"/>
      <c r="AI174" s="22"/>
      <c r="AJ174" s="53"/>
      <c r="AK174" s="54"/>
      <c r="AM174" s="53"/>
      <c r="AN174" s="54"/>
      <c r="AO174" s="22"/>
      <c r="AP174" s="53"/>
      <c r="AQ174" s="54"/>
      <c r="AS174" s="53"/>
      <c r="AT174" s="178"/>
      <c r="AU174" s="22"/>
      <c r="AV174" s="53"/>
      <c r="AW174" s="54"/>
      <c r="AY174" s="53"/>
      <c r="AZ174" s="178"/>
      <c r="BA174" s="22"/>
      <c r="BB174" s="53"/>
      <c r="BC174" s="54"/>
      <c r="BE174" s="53"/>
      <c r="BF174" s="178"/>
      <c r="BG174" s="178"/>
      <c r="BH174" s="178"/>
      <c r="BI174" s="178"/>
      <c r="BJ174" s="178"/>
    </row>
    <row r="175" spans="2:62" hidden="1" outlineLevel="1" x14ac:dyDescent="0.4">
      <c r="B175" s="51"/>
      <c r="E175" s="52"/>
      <c r="F175" s="53"/>
      <c r="G175" s="54"/>
      <c r="I175" s="53"/>
      <c r="J175" s="54"/>
      <c r="L175" s="53"/>
      <c r="M175" s="54"/>
      <c r="O175" s="53"/>
      <c r="P175" s="54"/>
      <c r="R175" s="53"/>
      <c r="S175" s="54"/>
      <c r="U175" s="53"/>
      <c r="V175" s="54"/>
      <c r="X175" s="53"/>
      <c r="Y175" s="54"/>
      <c r="AA175" s="53"/>
      <c r="AB175" s="54"/>
      <c r="AD175" s="53"/>
      <c r="AE175" s="54"/>
      <c r="AG175" s="53"/>
      <c r="AH175" s="178"/>
      <c r="AI175" s="22"/>
      <c r="AJ175" s="53"/>
      <c r="AK175" s="54"/>
      <c r="AM175" s="53"/>
      <c r="AN175" s="54"/>
      <c r="AO175" s="22"/>
      <c r="AP175" s="53"/>
      <c r="AQ175" s="54"/>
      <c r="AS175" s="53"/>
      <c r="AT175" s="178"/>
      <c r="AU175" s="22"/>
      <c r="AV175" s="53"/>
      <c r="AW175" s="54"/>
      <c r="AY175" s="53"/>
      <c r="AZ175" s="178"/>
      <c r="BA175" s="22"/>
      <c r="BB175" s="53"/>
      <c r="BC175" s="54"/>
      <c r="BE175" s="53"/>
      <c r="BF175" s="178"/>
      <c r="BG175" s="178"/>
      <c r="BH175" s="178"/>
      <c r="BI175" s="178"/>
      <c r="BJ175" s="178"/>
    </row>
    <row r="176" spans="2:62" hidden="1" outlineLevel="1" x14ac:dyDescent="0.4">
      <c r="B176" s="51" t="s">
        <v>70</v>
      </c>
      <c r="E176" s="52"/>
      <c r="F176" s="53"/>
      <c r="G176" s="54"/>
      <c r="H176" s="171" t="s">
        <v>71</v>
      </c>
      <c r="I176" s="177" t="s">
        <v>72</v>
      </c>
      <c r="J176" s="54"/>
      <c r="K176" s="171" t="s">
        <v>71</v>
      </c>
      <c r="L176" s="177" t="s">
        <v>72</v>
      </c>
      <c r="M176" s="54"/>
      <c r="N176" s="171" t="s">
        <v>73</v>
      </c>
      <c r="O176" s="177" t="s">
        <v>72</v>
      </c>
      <c r="P176" s="54"/>
      <c r="Q176" s="171" t="s">
        <v>71</v>
      </c>
      <c r="R176" s="177" t="s">
        <v>72</v>
      </c>
      <c r="S176" s="54"/>
      <c r="T176" s="171" t="s">
        <v>73</v>
      </c>
      <c r="U176" s="177" t="s">
        <v>72</v>
      </c>
      <c r="V176" s="54"/>
      <c r="W176" s="171" t="s">
        <v>73</v>
      </c>
      <c r="X176" s="177" t="s">
        <v>72</v>
      </c>
      <c r="Y176" s="54"/>
      <c r="Z176" s="171" t="s">
        <v>73</v>
      </c>
      <c r="AA176" s="177" t="s">
        <v>72</v>
      </c>
      <c r="AB176" s="54"/>
      <c r="AC176" s="171" t="s">
        <v>73</v>
      </c>
      <c r="AD176" s="177" t="s">
        <v>72</v>
      </c>
      <c r="AE176" s="54"/>
      <c r="AF176" s="171" t="s">
        <v>73</v>
      </c>
      <c r="AG176" s="177" t="s">
        <v>72</v>
      </c>
      <c r="AH176" s="178"/>
      <c r="AI176" s="200" t="s">
        <v>73</v>
      </c>
      <c r="AJ176" s="177" t="s">
        <v>72</v>
      </c>
      <c r="AK176" s="54"/>
      <c r="AL176" s="171" t="s">
        <v>73</v>
      </c>
      <c r="AM176" s="177" t="s">
        <v>72</v>
      </c>
      <c r="AN176" s="54"/>
      <c r="AO176" s="200" t="s">
        <v>73</v>
      </c>
      <c r="AP176" s="177" t="s">
        <v>72</v>
      </c>
      <c r="AQ176" s="54"/>
      <c r="AR176" s="171" t="s">
        <v>73</v>
      </c>
      <c r="AS176" s="177" t="s">
        <v>72</v>
      </c>
      <c r="AT176" s="178"/>
      <c r="AU176" s="200" t="s">
        <v>73</v>
      </c>
      <c r="AV176" s="177" t="s">
        <v>72</v>
      </c>
      <c r="AW176" s="54"/>
      <c r="AX176" s="171" t="s">
        <v>73</v>
      </c>
      <c r="AY176" s="177" t="s">
        <v>72</v>
      </c>
      <c r="AZ176" s="178"/>
      <c r="BA176" s="200" t="s">
        <v>73</v>
      </c>
      <c r="BB176" s="177" t="s">
        <v>72</v>
      </c>
      <c r="BC176" s="54"/>
      <c r="BD176" s="171" t="s">
        <v>73</v>
      </c>
      <c r="BE176" s="177" t="s">
        <v>72</v>
      </c>
      <c r="BF176" s="178"/>
      <c r="BG176" s="178"/>
      <c r="BH176" s="178"/>
      <c r="BI176" s="178"/>
      <c r="BJ176" s="178"/>
    </row>
    <row r="177" spans="1:62" hidden="1" outlineLevel="1" x14ac:dyDescent="0.4">
      <c r="C177" s="56" t="s">
        <v>17</v>
      </c>
      <c r="D177" s="57"/>
      <c r="E177" s="58"/>
      <c r="F177" s="59">
        <v>9495.2999999999993</v>
      </c>
      <c r="G177" s="54"/>
      <c r="H177" s="201">
        <v>5211</v>
      </c>
      <c r="I177" s="59">
        <v>6784.75</v>
      </c>
      <c r="J177" s="54"/>
      <c r="K177" s="201">
        <v>4545</v>
      </c>
      <c r="L177" s="59">
        <f>ROUND((K177+H177)/2,0)</f>
        <v>4878</v>
      </c>
      <c r="M177" s="54"/>
      <c r="N177" s="201">
        <f>K177*0.8</f>
        <v>3636</v>
      </c>
      <c r="O177" s="59">
        <f>ROUND((N177+K177)/2,0)</f>
        <v>4091</v>
      </c>
      <c r="P177" s="54"/>
      <c r="Q177" s="202">
        <v>3975</v>
      </c>
      <c r="R177" s="59">
        <f>O177</f>
        <v>4091</v>
      </c>
      <c r="S177" s="54"/>
      <c r="T177" s="201">
        <f>Q177*0.95</f>
        <v>3776.25</v>
      </c>
      <c r="U177" s="59">
        <f>ROUND((T177+Q177)/2,0)</f>
        <v>3876</v>
      </c>
      <c r="V177" s="54"/>
      <c r="W177" s="201">
        <f>T177*0.8</f>
        <v>3021</v>
      </c>
      <c r="X177" s="59">
        <f>ROUND((W177+T177)/2,0)</f>
        <v>3399</v>
      </c>
      <c r="Y177" s="54"/>
      <c r="Z177" s="201">
        <f>W177*0.8</f>
        <v>2416.8000000000002</v>
      </c>
      <c r="AA177" s="59">
        <f>ROUND((Z177+W177)/2,0)</f>
        <v>2719</v>
      </c>
      <c r="AB177" s="54"/>
      <c r="AC177" s="201">
        <f>Z177*0.8</f>
        <v>1933.4400000000003</v>
      </c>
      <c r="AD177" s="59">
        <f>ROUND((AC177+Z177)/2,0)</f>
        <v>2175</v>
      </c>
      <c r="AE177" s="54"/>
      <c r="AF177" s="201">
        <f>AC177*0.8</f>
        <v>1546.7520000000004</v>
      </c>
      <c r="AG177" s="59">
        <f>ROUND((AF177+AC177)/2,0)</f>
        <v>1740</v>
      </c>
      <c r="AH177" s="178"/>
      <c r="AI177" s="203">
        <f t="shared" ref="AI177:AJ185" si="227">AC177-AU177</f>
        <v>0</v>
      </c>
      <c r="AJ177" s="59">
        <f t="shared" si="227"/>
        <v>0</v>
      </c>
      <c r="AK177" s="54"/>
      <c r="AL177" s="201">
        <f t="shared" ref="AL177:AM185" si="228">AF177-AX177</f>
        <v>0</v>
      </c>
      <c r="AM177" s="59">
        <f t="shared" si="228"/>
        <v>0</v>
      </c>
      <c r="AN177" s="54"/>
      <c r="AO177" s="203">
        <f t="shared" ref="AO177:AP185" si="229">AC177-BA177</f>
        <v>0</v>
      </c>
      <c r="AP177" s="59">
        <f t="shared" si="229"/>
        <v>0</v>
      </c>
      <c r="AQ177" s="54"/>
      <c r="AR177" s="201">
        <f t="shared" ref="AR177:AS185" si="230">AF177-BD177</f>
        <v>0</v>
      </c>
      <c r="AS177" s="59">
        <f t="shared" si="230"/>
        <v>0</v>
      </c>
      <c r="AT177" s="178"/>
      <c r="AU177" s="203">
        <v>1933.4400000000003</v>
      </c>
      <c r="AV177" s="59">
        <v>2175</v>
      </c>
      <c r="AW177" s="54"/>
      <c r="AX177" s="201">
        <v>1546.7520000000004</v>
      </c>
      <c r="AY177" s="59">
        <v>1740</v>
      </c>
      <c r="AZ177" s="178"/>
      <c r="BA177" s="203">
        <v>1933.4400000000003</v>
      </c>
      <c r="BB177" s="59">
        <v>2175</v>
      </c>
      <c r="BC177" s="54"/>
      <c r="BD177" s="201">
        <v>1546.7520000000004</v>
      </c>
      <c r="BE177" s="59">
        <v>1740</v>
      </c>
      <c r="BF177" s="178"/>
      <c r="BG177" s="178"/>
      <c r="BH177" s="178"/>
      <c r="BI177" s="178"/>
      <c r="BJ177" s="178"/>
    </row>
    <row r="178" spans="1:62" hidden="1" outlineLevel="1" x14ac:dyDescent="0.4">
      <c r="C178" s="56" t="s">
        <v>18</v>
      </c>
      <c r="D178" s="57"/>
      <c r="E178" s="58"/>
      <c r="F178" s="59">
        <v>600</v>
      </c>
      <c r="G178" s="54"/>
      <c r="H178" s="201">
        <v>430</v>
      </c>
      <c r="I178" s="59">
        <v>460</v>
      </c>
      <c r="J178" s="54"/>
      <c r="K178" s="201">
        <v>389</v>
      </c>
      <c r="L178" s="59">
        <f t="shared" ref="L178:L184" si="231">ROUND((K178+H178)/2,0)</f>
        <v>410</v>
      </c>
      <c r="M178" s="54"/>
      <c r="N178" s="201">
        <f t="shared" ref="N178:N179" si="232">K178*0.8</f>
        <v>311.20000000000005</v>
      </c>
      <c r="O178" s="59">
        <f t="shared" ref="O178:O184" si="233">ROUND((N178+K178)/2,0)</f>
        <v>350</v>
      </c>
      <c r="P178" s="54"/>
      <c r="Q178" s="202">
        <v>396</v>
      </c>
      <c r="R178" s="59">
        <f t="shared" ref="R178:R184" si="234">O178</f>
        <v>350</v>
      </c>
      <c r="S178" s="54"/>
      <c r="T178" s="201">
        <f t="shared" ref="T178:T179" si="235">Q178*0.95</f>
        <v>376.2</v>
      </c>
      <c r="U178" s="59">
        <f t="shared" ref="U178:U183" si="236">ROUND((T178+Q178)/2,0)</f>
        <v>386</v>
      </c>
      <c r="V178" s="54"/>
      <c r="W178" s="201">
        <f t="shared" ref="W178:W179" si="237">T178*0.8</f>
        <v>300.95999999999998</v>
      </c>
      <c r="X178" s="59">
        <f t="shared" ref="X178:X184" si="238">ROUND((W178+T178)/2,0)</f>
        <v>339</v>
      </c>
      <c r="Y178" s="54"/>
      <c r="Z178" s="201">
        <f t="shared" ref="Z178:Z179" si="239">W178*0.8</f>
        <v>240.768</v>
      </c>
      <c r="AA178" s="59">
        <f t="shared" ref="AA178:AA184" si="240">ROUND((Z178+W178)/2,0)</f>
        <v>271</v>
      </c>
      <c r="AB178" s="54"/>
      <c r="AC178" s="201">
        <f t="shared" ref="AC178:AC179" si="241">Z178*0.8</f>
        <v>192.61440000000002</v>
      </c>
      <c r="AD178" s="59">
        <f t="shared" ref="AD178:AD184" si="242">ROUND((AC178+Z178)/2,0)</f>
        <v>217</v>
      </c>
      <c r="AE178" s="54"/>
      <c r="AF178" s="201">
        <f t="shared" ref="AF178:AF179" si="243">AC178*0.8</f>
        <v>154.09152000000003</v>
      </c>
      <c r="AG178" s="59">
        <f t="shared" ref="AG178:AG184" si="244">ROUND((AF178+AC178)/2,0)</f>
        <v>173</v>
      </c>
      <c r="AH178" s="178"/>
      <c r="AI178" s="203">
        <f t="shared" si="227"/>
        <v>0</v>
      </c>
      <c r="AJ178" s="59">
        <f t="shared" si="227"/>
        <v>0</v>
      </c>
      <c r="AK178" s="54"/>
      <c r="AL178" s="201">
        <f t="shared" si="228"/>
        <v>0</v>
      </c>
      <c r="AM178" s="59">
        <f t="shared" si="228"/>
        <v>0</v>
      </c>
      <c r="AN178" s="54"/>
      <c r="AO178" s="203">
        <f t="shared" si="229"/>
        <v>0</v>
      </c>
      <c r="AP178" s="59">
        <f t="shared" si="229"/>
        <v>0</v>
      </c>
      <c r="AQ178" s="54"/>
      <c r="AR178" s="201">
        <f t="shared" si="230"/>
        <v>0</v>
      </c>
      <c r="AS178" s="59">
        <f t="shared" si="230"/>
        <v>0</v>
      </c>
      <c r="AT178" s="178"/>
      <c r="AU178" s="203">
        <v>192.61440000000002</v>
      </c>
      <c r="AV178" s="59">
        <v>217</v>
      </c>
      <c r="AW178" s="54"/>
      <c r="AX178" s="201">
        <v>154.09152000000003</v>
      </c>
      <c r="AY178" s="59">
        <v>173</v>
      </c>
      <c r="AZ178" s="178"/>
      <c r="BA178" s="203">
        <v>192.61440000000002</v>
      </c>
      <c r="BB178" s="59">
        <v>217</v>
      </c>
      <c r="BC178" s="54"/>
      <c r="BD178" s="201">
        <v>154.09152000000003</v>
      </c>
      <c r="BE178" s="59">
        <v>173</v>
      </c>
      <c r="BF178" s="178"/>
      <c r="BG178" s="178"/>
      <c r="BH178" s="178"/>
      <c r="BI178" s="178"/>
      <c r="BJ178" s="178"/>
    </row>
    <row r="179" spans="1:62" hidden="1" outlineLevel="1" x14ac:dyDescent="0.4">
      <c r="C179" s="56" t="s">
        <v>19</v>
      </c>
      <c r="D179" s="57"/>
      <c r="E179" s="58"/>
      <c r="F179" s="59">
        <v>160</v>
      </c>
      <c r="G179" s="54"/>
      <c r="H179" s="201">
        <v>141</v>
      </c>
      <c r="I179" s="59">
        <v>150</v>
      </c>
      <c r="J179" s="54"/>
      <c r="K179" s="201">
        <v>138</v>
      </c>
      <c r="L179" s="59">
        <f t="shared" si="231"/>
        <v>140</v>
      </c>
      <c r="M179" s="54"/>
      <c r="N179" s="201">
        <f t="shared" si="232"/>
        <v>110.4</v>
      </c>
      <c r="O179" s="59">
        <f t="shared" si="233"/>
        <v>124</v>
      </c>
      <c r="P179" s="54"/>
      <c r="Q179" s="202">
        <v>118</v>
      </c>
      <c r="R179" s="59">
        <f t="shared" si="234"/>
        <v>124</v>
      </c>
      <c r="S179" s="54"/>
      <c r="T179" s="201">
        <f t="shared" si="235"/>
        <v>112.1</v>
      </c>
      <c r="U179" s="59">
        <f t="shared" si="236"/>
        <v>115</v>
      </c>
      <c r="V179" s="54"/>
      <c r="W179" s="201">
        <f t="shared" si="237"/>
        <v>89.68</v>
      </c>
      <c r="X179" s="59">
        <f t="shared" si="238"/>
        <v>101</v>
      </c>
      <c r="Y179" s="54"/>
      <c r="Z179" s="201">
        <f t="shared" si="239"/>
        <v>71.744000000000014</v>
      </c>
      <c r="AA179" s="59">
        <f t="shared" si="240"/>
        <v>81</v>
      </c>
      <c r="AB179" s="54"/>
      <c r="AC179" s="201">
        <f t="shared" si="241"/>
        <v>57.395200000000017</v>
      </c>
      <c r="AD179" s="59">
        <f t="shared" si="242"/>
        <v>65</v>
      </c>
      <c r="AE179" s="54"/>
      <c r="AF179" s="201">
        <f t="shared" si="243"/>
        <v>45.916160000000019</v>
      </c>
      <c r="AG179" s="59">
        <f t="shared" si="244"/>
        <v>52</v>
      </c>
      <c r="AH179" s="178"/>
      <c r="AI179" s="203">
        <f t="shared" si="227"/>
        <v>0</v>
      </c>
      <c r="AJ179" s="59">
        <f t="shared" si="227"/>
        <v>0</v>
      </c>
      <c r="AK179" s="54"/>
      <c r="AL179" s="201">
        <f t="shared" si="228"/>
        <v>0</v>
      </c>
      <c r="AM179" s="59">
        <f t="shared" si="228"/>
        <v>0</v>
      </c>
      <c r="AN179" s="54"/>
      <c r="AO179" s="203">
        <f t="shared" si="229"/>
        <v>0</v>
      </c>
      <c r="AP179" s="59">
        <f t="shared" si="229"/>
        <v>0</v>
      </c>
      <c r="AQ179" s="54"/>
      <c r="AR179" s="201">
        <f t="shared" si="230"/>
        <v>0</v>
      </c>
      <c r="AS179" s="59">
        <f t="shared" si="230"/>
        <v>0</v>
      </c>
      <c r="AT179" s="178"/>
      <c r="AU179" s="203">
        <v>57.395200000000017</v>
      </c>
      <c r="AV179" s="59">
        <v>65</v>
      </c>
      <c r="AW179" s="54"/>
      <c r="AX179" s="201">
        <v>45.916160000000019</v>
      </c>
      <c r="AY179" s="59">
        <v>52</v>
      </c>
      <c r="AZ179" s="178"/>
      <c r="BA179" s="203">
        <v>57.395200000000017</v>
      </c>
      <c r="BB179" s="59">
        <v>65</v>
      </c>
      <c r="BC179" s="54"/>
      <c r="BD179" s="201">
        <v>45.916160000000019</v>
      </c>
      <c r="BE179" s="59">
        <v>52</v>
      </c>
      <c r="BF179" s="178"/>
      <c r="BG179" s="178"/>
      <c r="BH179" s="178"/>
      <c r="BI179" s="178"/>
      <c r="BJ179" s="178"/>
    </row>
    <row r="180" spans="1:62" hidden="1" outlineLevel="1" x14ac:dyDescent="0.4">
      <c r="C180" s="56" t="s">
        <v>20</v>
      </c>
      <c r="D180" s="57"/>
      <c r="E180" s="58"/>
      <c r="F180" s="59">
        <v>0</v>
      </c>
      <c r="G180" s="54"/>
      <c r="H180" s="201">
        <v>2</v>
      </c>
      <c r="I180" s="59">
        <v>0</v>
      </c>
      <c r="J180" s="54"/>
      <c r="K180" s="201">
        <v>0</v>
      </c>
      <c r="L180" s="59">
        <f t="shared" si="231"/>
        <v>1</v>
      </c>
      <c r="M180" s="54"/>
      <c r="N180" s="201">
        <v>0</v>
      </c>
      <c r="O180" s="59">
        <f t="shared" si="233"/>
        <v>0</v>
      </c>
      <c r="P180" s="54"/>
      <c r="Q180" s="202"/>
      <c r="R180" s="59">
        <f t="shared" si="234"/>
        <v>0</v>
      </c>
      <c r="S180" s="54"/>
      <c r="T180" s="201">
        <v>0</v>
      </c>
      <c r="U180" s="59">
        <f t="shared" si="236"/>
        <v>0</v>
      </c>
      <c r="V180" s="54"/>
      <c r="W180" s="201">
        <v>0</v>
      </c>
      <c r="X180" s="59">
        <f t="shared" si="238"/>
        <v>0</v>
      </c>
      <c r="Y180" s="54"/>
      <c r="Z180" s="201">
        <v>0</v>
      </c>
      <c r="AA180" s="59">
        <f t="shared" si="240"/>
        <v>0</v>
      </c>
      <c r="AB180" s="54"/>
      <c r="AC180" s="201">
        <v>0</v>
      </c>
      <c r="AD180" s="59">
        <f t="shared" si="242"/>
        <v>0</v>
      </c>
      <c r="AE180" s="54"/>
      <c r="AF180" s="201">
        <v>0</v>
      </c>
      <c r="AG180" s="59">
        <f t="shared" si="244"/>
        <v>0</v>
      </c>
      <c r="AH180" s="178"/>
      <c r="AI180" s="203">
        <f t="shared" si="227"/>
        <v>0</v>
      </c>
      <c r="AJ180" s="59">
        <f t="shared" si="227"/>
        <v>0</v>
      </c>
      <c r="AK180" s="54"/>
      <c r="AL180" s="201">
        <f t="shared" si="228"/>
        <v>0</v>
      </c>
      <c r="AM180" s="59">
        <f t="shared" si="228"/>
        <v>0</v>
      </c>
      <c r="AN180" s="54"/>
      <c r="AO180" s="203">
        <f t="shared" si="229"/>
        <v>0</v>
      </c>
      <c r="AP180" s="59">
        <f t="shared" si="229"/>
        <v>0</v>
      </c>
      <c r="AQ180" s="54"/>
      <c r="AR180" s="201">
        <f t="shared" si="230"/>
        <v>0</v>
      </c>
      <c r="AS180" s="59">
        <f t="shared" si="230"/>
        <v>0</v>
      </c>
      <c r="AT180" s="178"/>
      <c r="AU180" s="203">
        <v>0</v>
      </c>
      <c r="AV180" s="59">
        <v>0</v>
      </c>
      <c r="AW180" s="54"/>
      <c r="AX180" s="201">
        <v>0</v>
      </c>
      <c r="AY180" s="59">
        <v>0</v>
      </c>
      <c r="AZ180" s="178"/>
      <c r="BA180" s="203">
        <v>0</v>
      </c>
      <c r="BB180" s="59">
        <v>0</v>
      </c>
      <c r="BC180" s="54"/>
      <c r="BD180" s="201">
        <v>0</v>
      </c>
      <c r="BE180" s="59">
        <v>0</v>
      </c>
      <c r="BF180" s="178"/>
      <c r="BG180" s="178"/>
      <c r="BH180" s="178"/>
      <c r="BI180" s="178"/>
      <c r="BJ180" s="178"/>
    </row>
    <row r="181" spans="1:62" hidden="1" outlineLevel="1" x14ac:dyDescent="0.4">
      <c r="C181" s="56" t="s">
        <v>21</v>
      </c>
      <c r="D181" s="57"/>
      <c r="E181" s="58"/>
      <c r="F181" s="59">
        <v>1</v>
      </c>
      <c r="G181" s="54"/>
      <c r="H181" s="201">
        <v>1</v>
      </c>
      <c r="I181" s="59">
        <v>1</v>
      </c>
      <c r="J181" s="54"/>
      <c r="K181" s="201">
        <v>1</v>
      </c>
      <c r="L181" s="59">
        <f t="shared" si="231"/>
        <v>1</v>
      </c>
      <c r="M181" s="54"/>
      <c r="N181" s="201">
        <v>1</v>
      </c>
      <c r="O181" s="59">
        <f t="shared" si="233"/>
        <v>1</v>
      </c>
      <c r="P181" s="54"/>
      <c r="Q181" s="202">
        <v>1</v>
      </c>
      <c r="R181" s="59">
        <f t="shared" si="234"/>
        <v>1</v>
      </c>
      <c r="S181" s="54"/>
      <c r="T181" s="201">
        <v>1</v>
      </c>
      <c r="U181" s="59">
        <f t="shared" si="236"/>
        <v>1</v>
      </c>
      <c r="V181" s="54"/>
      <c r="W181" s="201">
        <v>1</v>
      </c>
      <c r="X181" s="59">
        <f t="shared" si="238"/>
        <v>1</v>
      </c>
      <c r="Y181" s="54"/>
      <c r="Z181" s="201">
        <v>1</v>
      </c>
      <c r="AA181" s="59">
        <f t="shared" si="240"/>
        <v>1</v>
      </c>
      <c r="AB181" s="54"/>
      <c r="AC181" s="201">
        <v>1</v>
      </c>
      <c r="AD181" s="59">
        <f t="shared" si="242"/>
        <v>1</v>
      </c>
      <c r="AE181" s="54"/>
      <c r="AF181" s="201">
        <v>1</v>
      </c>
      <c r="AG181" s="59">
        <f t="shared" si="244"/>
        <v>1</v>
      </c>
      <c r="AH181" s="178"/>
      <c r="AI181" s="203">
        <f t="shared" si="227"/>
        <v>0</v>
      </c>
      <c r="AJ181" s="59">
        <f t="shared" si="227"/>
        <v>0</v>
      </c>
      <c r="AK181" s="54"/>
      <c r="AL181" s="201">
        <f t="shared" si="228"/>
        <v>0</v>
      </c>
      <c r="AM181" s="59">
        <f t="shared" si="228"/>
        <v>0</v>
      </c>
      <c r="AN181" s="54"/>
      <c r="AO181" s="203">
        <f t="shared" si="229"/>
        <v>0</v>
      </c>
      <c r="AP181" s="59">
        <f t="shared" si="229"/>
        <v>0</v>
      </c>
      <c r="AQ181" s="54"/>
      <c r="AR181" s="201">
        <f t="shared" si="230"/>
        <v>0</v>
      </c>
      <c r="AS181" s="59">
        <f t="shared" si="230"/>
        <v>0</v>
      </c>
      <c r="AT181" s="178"/>
      <c r="AU181" s="203">
        <v>1</v>
      </c>
      <c r="AV181" s="59">
        <v>1</v>
      </c>
      <c r="AW181" s="54"/>
      <c r="AX181" s="201">
        <v>1</v>
      </c>
      <c r="AY181" s="59">
        <v>1</v>
      </c>
      <c r="AZ181" s="178"/>
      <c r="BA181" s="203">
        <v>1</v>
      </c>
      <c r="BB181" s="59">
        <v>1</v>
      </c>
      <c r="BC181" s="54"/>
      <c r="BD181" s="201">
        <v>1</v>
      </c>
      <c r="BE181" s="59">
        <v>1</v>
      </c>
      <c r="BF181" s="178"/>
      <c r="BG181" s="178"/>
      <c r="BH181" s="178"/>
      <c r="BI181" s="178"/>
      <c r="BJ181" s="178"/>
    </row>
    <row r="182" spans="1:62" hidden="1" outlineLevel="1" x14ac:dyDescent="0.4">
      <c r="C182" s="56" t="s">
        <v>22</v>
      </c>
      <c r="D182" s="57"/>
      <c r="E182" s="58"/>
      <c r="F182" s="59">
        <v>12761.899782618997</v>
      </c>
      <c r="G182" s="54"/>
      <c r="H182" s="201">
        <f>I24</f>
        <v>12221.75</v>
      </c>
      <c r="I182" s="59">
        <f>I24</f>
        <v>12221.75</v>
      </c>
      <c r="J182" s="54"/>
      <c r="K182" s="201">
        <f>L24</f>
        <v>12328</v>
      </c>
      <c r="L182" s="59">
        <f t="shared" si="231"/>
        <v>12275</v>
      </c>
      <c r="M182" s="54"/>
      <c r="N182" s="201">
        <v>12423</v>
      </c>
      <c r="O182" s="59">
        <f t="shared" si="233"/>
        <v>12376</v>
      </c>
      <c r="P182" s="54"/>
      <c r="Q182" s="202"/>
      <c r="R182" s="59">
        <f t="shared" si="234"/>
        <v>12376</v>
      </c>
      <c r="S182" s="54"/>
      <c r="T182" s="201">
        <f>U24</f>
        <v>12709.846964330369</v>
      </c>
      <c r="U182" s="59">
        <f t="shared" si="236"/>
        <v>6355</v>
      </c>
      <c r="V182" s="54"/>
      <c r="W182" s="201">
        <f>X24</f>
        <v>12960.023254578835</v>
      </c>
      <c r="X182" s="59">
        <f t="shared" si="238"/>
        <v>12835</v>
      </c>
      <c r="Y182" s="54"/>
      <c r="Z182" s="201">
        <f>AA24</f>
        <v>13215.123929548703</v>
      </c>
      <c r="AA182" s="59">
        <f t="shared" si="240"/>
        <v>13088</v>
      </c>
      <c r="AB182" s="54"/>
      <c r="AC182" s="201">
        <f>AD24</f>
        <v>13466.045919148317</v>
      </c>
      <c r="AD182" s="59">
        <f t="shared" si="242"/>
        <v>13341</v>
      </c>
      <c r="AE182" s="54"/>
      <c r="AF182" s="201">
        <f>AG24</f>
        <v>13721.988061221264</v>
      </c>
      <c r="AG182" s="59">
        <f t="shared" si="244"/>
        <v>13594</v>
      </c>
      <c r="AH182" s="178"/>
      <c r="AI182" s="203">
        <f t="shared" si="227"/>
        <v>-6.1728538368552108</v>
      </c>
      <c r="AJ182" s="59">
        <f t="shared" si="227"/>
        <v>-3</v>
      </c>
      <c r="AK182" s="54"/>
      <c r="AL182" s="201">
        <f t="shared" si="228"/>
        <v>-15.207511083097415</v>
      </c>
      <c r="AM182" s="59">
        <f t="shared" si="228"/>
        <v>-11</v>
      </c>
      <c r="AN182" s="54"/>
      <c r="AO182" s="203">
        <f t="shared" si="229"/>
        <v>-9.2000000000007276</v>
      </c>
      <c r="AP182" s="59">
        <f t="shared" si="229"/>
        <v>-4</v>
      </c>
      <c r="AQ182" s="54"/>
      <c r="AR182" s="201">
        <f t="shared" si="230"/>
        <v>-18.5</v>
      </c>
      <c r="AS182" s="59">
        <f t="shared" si="230"/>
        <v>-14</v>
      </c>
      <c r="AT182" s="178"/>
      <c r="AU182" s="203">
        <v>13472.218772985172</v>
      </c>
      <c r="AV182" s="59">
        <v>13344</v>
      </c>
      <c r="AW182" s="54"/>
      <c r="AX182" s="201">
        <v>13737.195572304361</v>
      </c>
      <c r="AY182" s="59">
        <v>13605</v>
      </c>
      <c r="AZ182" s="178"/>
      <c r="BA182" s="203">
        <v>13475.245919148318</v>
      </c>
      <c r="BB182" s="59">
        <v>13345</v>
      </c>
      <c r="BC182" s="54"/>
      <c r="BD182" s="201">
        <v>13740.488061221264</v>
      </c>
      <c r="BE182" s="59">
        <v>13608</v>
      </c>
      <c r="BF182" s="178"/>
      <c r="BG182" s="178"/>
      <c r="BH182" s="178"/>
      <c r="BI182" s="178"/>
      <c r="BJ182" s="178"/>
    </row>
    <row r="183" spans="1:62" hidden="1" outlineLevel="1" x14ac:dyDescent="0.4">
      <c r="C183" s="56" t="s">
        <v>23</v>
      </c>
      <c r="D183" s="57"/>
      <c r="E183" s="58"/>
      <c r="F183" s="59">
        <v>0</v>
      </c>
      <c r="G183" s="54"/>
      <c r="H183" s="201">
        <v>0</v>
      </c>
      <c r="I183" s="59">
        <v>0</v>
      </c>
      <c r="J183" s="54"/>
      <c r="K183" s="201">
        <v>1</v>
      </c>
      <c r="L183" s="59">
        <f t="shared" si="231"/>
        <v>1</v>
      </c>
      <c r="M183" s="54"/>
      <c r="N183" s="201">
        <v>1</v>
      </c>
      <c r="O183" s="59">
        <f t="shared" si="233"/>
        <v>1</v>
      </c>
      <c r="P183" s="54"/>
      <c r="Q183" s="202">
        <v>1</v>
      </c>
      <c r="R183" s="59">
        <f t="shared" si="234"/>
        <v>1</v>
      </c>
      <c r="S183" s="54"/>
      <c r="T183" s="201">
        <v>1</v>
      </c>
      <c r="U183" s="59">
        <f t="shared" si="236"/>
        <v>1</v>
      </c>
      <c r="V183" s="54"/>
      <c r="W183" s="201">
        <v>1</v>
      </c>
      <c r="X183" s="59">
        <f t="shared" si="238"/>
        <v>1</v>
      </c>
      <c r="Y183" s="54"/>
      <c r="Z183" s="201">
        <v>1</v>
      </c>
      <c r="AA183" s="59">
        <f t="shared" si="240"/>
        <v>1</v>
      </c>
      <c r="AB183" s="54"/>
      <c r="AC183" s="201">
        <v>1</v>
      </c>
      <c r="AD183" s="59">
        <f t="shared" si="242"/>
        <v>1</v>
      </c>
      <c r="AE183" s="54"/>
      <c r="AF183" s="201">
        <v>1</v>
      </c>
      <c r="AG183" s="59">
        <f t="shared" si="244"/>
        <v>1</v>
      </c>
      <c r="AH183" s="178"/>
      <c r="AI183" s="203">
        <f t="shared" si="227"/>
        <v>0</v>
      </c>
      <c r="AJ183" s="59">
        <f t="shared" si="227"/>
        <v>0</v>
      </c>
      <c r="AK183" s="54"/>
      <c r="AL183" s="201">
        <f t="shared" si="228"/>
        <v>0</v>
      </c>
      <c r="AM183" s="59">
        <f t="shared" si="228"/>
        <v>0</v>
      </c>
      <c r="AN183" s="54"/>
      <c r="AO183" s="203">
        <f t="shared" si="229"/>
        <v>0</v>
      </c>
      <c r="AP183" s="59">
        <f t="shared" si="229"/>
        <v>0</v>
      </c>
      <c r="AQ183" s="54"/>
      <c r="AR183" s="201">
        <f t="shared" si="230"/>
        <v>0</v>
      </c>
      <c r="AS183" s="59">
        <f t="shared" si="230"/>
        <v>0</v>
      </c>
      <c r="AT183" s="178"/>
      <c r="AU183" s="203">
        <v>1</v>
      </c>
      <c r="AV183" s="59">
        <v>1</v>
      </c>
      <c r="AW183" s="54"/>
      <c r="AX183" s="201">
        <v>1</v>
      </c>
      <c r="AY183" s="59">
        <v>1</v>
      </c>
      <c r="AZ183" s="178"/>
      <c r="BA183" s="203">
        <v>1</v>
      </c>
      <c r="BB183" s="59">
        <v>1</v>
      </c>
      <c r="BC183" s="54"/>
      <c r="BD183" s="201">
        <v>1</v>
      </c>
      <c r="BE183" s="59">
        <v>1</v>
      </c>
      <c r="BF183" s="178"/>
      <c r="BG183" s="178"/>
      <c r="BH183" s="178"/>
      <c r="BI183" s="178"/>
      <c r="BJ183" s="178"/>
    </row>
    <row r="184" spans="1:62" hidden="1" outlineLevel="1" x14ac:dyDescent="0.4">
      <c r="C184" s="56" t="s">
        <v>24</v>
      </c>
      <c r="D184" s="57"/>
      <c r="E184" s="58"/>
      <c r="F184" s="59">
        <v>22.307657589073369</v>
      </c>
      <c r="G184" s="54"/>
      <c r="H184" s="201">
        <f>H26</f>
        <v>0</v>
      </c>
      <c r="I184" s="59">
        <f>I26</f>
        <v>0</v>
      </c>
      <c r="J184" s="54"/>
      <c r="K184" s="201">
        <f>L26</f>
        <v>0</v>
      </c>
      <c r="L184" s="59">
        <f t="shared" si="231"/>
        <v>0</v>
      </c>
      <c r="M184" s="54"/>
      <c r="N184" s="201">
        <v>0</v>
      </c>
      <c r="O184" s="59">
        <f t="shared" si="233"/>
        <v>0</v>
      </c>
      <c r="P184" s="54"/>
      <c r="Q184" s="202">
        <v>3</v>
      </c>
      <c r="R184" s="59">
        <f t="shared" si="234"/>
        <v>0</v>
      </c>
      <c r="S184" s="54"/>
      <c r="T184" s="201">
        <f>U26</f>
        <v>23.221124933174856</v>
      </c>
      <c r="U184" s="59">
        <f>T184</f>
        <v>23.221124933174856</v>
      </c>
      <c r="V184" s="54"/>
      <c r="W184" s="201">
        <f>X26</f>
        <v>22.46752679842146</v>
      </c>
      <c r="X184" s="59">
        <f t="shared" si="238"/>
        <v>23</v>
      </c>
      <c r="Y184" s="54"/>
      <c r="Z184" s="201">
        <f>AA26</f>
        <v>21.738385280233285</v>
      </c>
      <c r="AA184" s="59">
        <f t="shared" si="240"/>
        <v>22</v>
      </c>
      <c r="AB184" s="54"/>
      <c r="AC184" s="201">
        <f>AD26</f>
        <v>21.032906684907768</v>
      </c>
      <c r="AD184" s="59">
        <f t="shared" si="242"/>
        <v>21</v>
      </c>
      <c r="AE184" s="54"/>
      <c r="AF184" s="201">
        <f>AG26</f>
        <v>20.350323076585497</v>
      </c>
      <c r="AG184" s="59">
        <f t="shared" si="244"/>
        <v>21</v>
      </c>
      <c r="AH184" s="178"/>
      <c r="AI184" s="203">
        <f t="shared" si="227"/>
        <v>-1.6638540620755435</v>
      </c>
      <c r="AJ184" s="59">
        <f t="shared" si="227"/>
        <v>-1</v>
      </c>
      <c r="AK184" s="54"/>
      <c r="AL184" s="201">
        <f t="shared" si="228"/>
        <v>-1.7216012565861085</v>
      </c>
      <c r="AM184" s="59">
        <f t="shared" si="228"/>
        <v>-1</v>
      </c>
      <c r="AN184" s="54"/>
      <c r="AO184" s="203">
        <f t="shared" si="229"/>
        <v>0</v>
      </c>
      <c r="AP184" s="59">
        <f t="shared" si="229"/>
        <v>0</v>
      </c>
      <c r="AQ184" s="54"/>
      <c r="AR184" s="201">
        <f t="shared" si="230"/>
        <v>0</v>
      </c>
      <c r="AS184" s="59">
        <f t="shared" si="230"/>
        <v>0</v>
      </c>
      <c r="AT184" s="178"/>
      <c r="AU184" s="203">
        <v>22.696760746983312</v>
      </c>
      <c r="AV184" s="59">
        <v>22</v>
      </c>
      <c r="AW184" s="54"/>
      <c r="AX184" s="201">
        <v>22.071924333171605</v>
      </c>
      <c r="AY184" s="59">
        <v>22</v>
      </c>
      <c r="AZ184" s="178"/>
      <c r="BA184" s="203">
        <v>21.032906684907768</v>
      </c>
      <c r="BB184" s="59">
        <v>21</v>
      </c>
      <c r="BC184" s="54"/>
      <c r="BD184" s="201">
        <v>20.350323076585497</v>
      </c>
      <c r="BE184" s="59">
        <v>21</v>
      </c>
      <c r="BF184" s="178"/>
      <c r="BG184" s="178"/>
      <c r="BH184" s="178"/>
      <c r="BI184" s="178"/>
      <c r="BJ184" s="178"/>
    </row>
    <row r="185" spans="1:62" hidden="1" outlineLevel="1" x14ac:dyDescent="0.4">
      <c r="C185" s="64" t="s">
        <v>25</v>
      </c>
      <c r="D185" s="65"/>
      <c r="E185" s="63"/>
      <c r="F185" s="66">
        <f>SUM(F177:F184)</f>
        <v>23040.507440208072</v>
      </c>
      <c r="G185" s="54"/>
      <c r="H185" s="131">
        <f>SUM(H177:H184)</f>
        <v>18006.75</v>
      </c>
      <c r="I185" s="66">
        <f>SUM(I177:I184)</f>
        <v>19617.5</v>
      </c>
      <c r="J185" s="54"/>
      <c r="K185" s="131">
        <f>SUM(K177:K184)</f>
        <v>17402</v>
      </c>
      <c r="L185" s="66">
        <f>SUM(L177:L184)</f>
        <v>17706</v>
      </c>
      <c r="M185" s="54"/>
      <c r="N185" s="131">
        <f>SUM(N177:N184)</f>
        <v>16482.599999999999</v>
      </c>
      <c r="O185" s="66">
        <f>SUM(O177:O184)</f>
        <v>16943</v>
      </c>
      <c r="P185" s="54"/>
      <c r="Q185" s="131">
        <f>SUM(Q177:Q184)</f>
        <v>4494</v>
      </c>
      <c r="R185" s="66">
        <f>SUM(R177:R184)</f>
        <v>16943</v>
      </c>
      <c r="S185" s="54"/>
      <c r="T185" s="131">
        <f>SUM(T177:T184)</f>
        <v>16999.618089263542</v>
      </c>
      <c r="U185" s="66">
        <f>SUM(U177:U184)</f>
        <v>10757.221124933174</v>
      </c>
      <c r="V185" s="54"/>
      <c r="W185" s="131">
        <f>SUM(W177:W184)</f>
        <v>16396.130781377255</v>
      </c>
      <c r="X185" s="66">
        <f>SUM(X177:X184)</f>
        <v>16699</v>
      </c>
      <c r="Y185" s="54"/>
      <c r="Z185" s="131">
        <f>SUM(Z177:Z184)</f>
        <v>15968.174314828937</v>
      </c>
      <c r="AA185" s="66">
        <f>SUM(AA177:AA184)</f>
        <v>16183</v>
      </c>
      <c r="AB185" s="54"/>
      <c r="AC185" s="131">
        <f>SUM(AC177:AC184)</f>
        <v>15672.528425833225</v>
      </c>
      <c r="AD185" s="66">
        <f>SUM(AD177:AD184)</f>
        <v>15821</v>
      </c>
      <c r="AE185" s="54"/>
      <c r="AF185" s="131">
        <f>SUM(AF177:AF184)</f>
        <v>15491.09806429785</v>
      </c>
      <c r="AG185" s="66">
        <f>SUM(AG177:AG184)</f>
        <v>15582</v>
      </c>
      <c r="AH185" s="178"/>
      <c r="AI185" s="133">
        <f t="shared" si="227"/>
        <v>-7.8367078989303991</v>
      </c>
      <c r="AJ185" s="66">
        <f t="shared" si="227"/>
        <v>-4</v>
      </c>
      <c r="AK185" s="54"/>
      <c r="AL185" s="131">
        <f t="shared" si="228"/>
        <v>-16.929112339683343</v>
      </c>
      <c r="AM185" s="66">
        <f t="shared" si="228"/>
        <v>-12</v>
      </c>
      <c r="AN185" s="54"/>
      <c r="AO185" s="133">
        <f t="shared" si="229"/>
        <v>-9.2000000000007276</v>
      </c>
      <c r="AP185" s="66">
        <f t="shared" si="229"/>
        <v>-4</v>
      </c>
      <c r="AQ185" s="54"/>
      <c r="AR185" s="131">
        <f t="shared" si="230"/>
        <v>-18.5</v>
      </c>
      <c r="AS185" s="66">
        <f t="shared" si="230"/>
        <v>-14</v>
      </c>
      <c r="AT185" s="178"/>
      <c r="AU185" s="133">
        <v>15680.365133732155</v>
      </c>
      <c r="AV185" s="66">
        <v>15825</v>
      </c>
      <c r="AW185" s="54"/>
      <c r="AX185" s="131">
        <v>15508.027176637534</v>
      </c>
      <c r="AY185" s="66">
        <v>15594</v>
      </c>
      <c r="AZ185" s="178"/>
      <c r="BA185" s="133">
        <v>15681.728425833226</v>
      </c>
      <c r="BB185" s="66">
        <v>15825</v>
      </c>
      <c r="BC185" s="54"/>
      <c r="BD185" s="131">
        <v>15509.59806429785</v>
      </c>
      <c r="BE185" s="66">
        <v>15596</v>
      </c>
      <c r="BF185" s="178"/>
      <c r="BG185" s="178"/>
      <c r="BH185" s="178"/>
      <c r="BI185" s="178"/>
      <c r="BJ185" s="178"/>
    </row>
    <row r="186" spans="1:62" s="128" customFormat="1" hidden="1" outlineLevel="1" x14ac:dyDescent="0.4">
      <c r="A186" s="126"/>
      <c r="B186" s="127"/>
      <c r="C186" s="56"/>
      <c r="D186" s="57"/>
      <c r="E186" s="58"/>
      <c r="F186" s="71"/>
      <c r="G186" s="72"/>
      <c r="H186" s="20"/>
      <c r="I186" s="71"/>
      <c r="J186" s="72"/>
      <c r="K186" s="20"/>
      <c r="L186" s="71"/>
      <c r="M186" s="72"/>
      <c r="N186" s="20"/>
      <c r="O186" s="71"/>
      <c r="P186" s="72"/>
      <c r="Q186" s="20"/>
      <c r="R186" s="71"/>
      <c r="S186" s="72"/>
      <c r="T186" s="20"/>
      <c r="U186" s="71"/>
      <c r="V186" s="72"/>
      <c r="W186" s="20"/>
      <c r="X186" s="71"/>
      <c r="Y186" s="72"/>
      <c r="Z186" s="20"/>
      <c r="AA186" s="71"/>
      <c r="AB186" s="72"/>
      <c r="AC186" s="20"/>
      <c r="AD186" s="71"/>
      <c r="AE186" s="72"/>
      <c r="AF186" s="20"/>
      <c r="AG186" s="71"/>
      <c r="AH186" s="178"/>
      <c r="AI186" s="69"/>
      <c r="AJ186" s="71"/>
      <c r="AK186" s="72"/>
      <c r="AL186" s="20"/>
      <c r="AM186" s="71"/>
      <c r="AN186" s="72"/>
      <c r="AO186" s="69"/>
      <c r="AP186" s="71"/>
      <c r="AQ186" s="72"/>
      <c r="AR186" s="20"/>
      <c r="AS186" s="71"/>
      <c r="AT186" s="178"/>
      <c r="AU186" s="69"/>
      <c r="AV186" s="71"/>
      <c r="AW186" s="72"/>
      <c r="AX186" s="20"/>
      <c r="AY186" s="71"/>
      <c r="AZ186" s="178"/>
      <c r="BA186" s="69"/>
      <c r="BB186" s="71"/>
      <c r="BC186" s="72"/>
      <c r="BD186" s="20"/>
      <c r="BE186" s="71"/>
      <c r="BF186" s="178"/>
      <c r="BG186" s="178"/>
      <c r="BH186" s="178"/>
      <c r="BI186" s="178"/>
      <c r="BJ186" s="178"/>
    </row>
    <row r="187" spans="1:62" s="128" customFormat="1" hidden="1" outlineLevel="1" x14ac:dyDescent="0.4">
      <c r="A187" s="126"/>
      <c r="B187" s="127"/>
      <c r="C187" s="56"/>
      <c r="D187" s="57"/>
      <c r="E187" s="58"/>
      <c r="F187" s="71"/>
      <c r="G187" s="72"/>
      <c r="H187" s="60"/>
      <c r="I187" s="71"/>
      <c r="J187" s="72"/>
      <c r="K187" s="60"/>
      <c r="L187" s="71"/>
      <c r="M187" s="72"/>
      <c r="N187" s="60"/>
      <c r="O187" s="71"/>
      <c r="P187" s="72"/>
      <c r="Q187" s="60"/>
      <c r="R187" s="71"/>
      <c r="S187" s="72"/>
      <c r="T187" s="60"/>
      <c r="U187" s="71"/>
      <c r="V187" s="72"/>
      <c r="W187" s="60"/>
      <c r="X187" s="71"/>
      <c r="Y187" s="72"/>
      <c r="Z187" s="60"/>
      <c r="AA187" s="71"/>
      <c r="AB187" s="72"/>
      <c r="AC187" s="60"/>
      <c r="AD187" s="71"/>
      <c r="AE187" s="72"/>
      <c r="AF187" s="60"/>
      <c r="AG187" s="71"/>
      <c r="AH187" s="178"/>
      <c r="AI187" s="62"/>
      <c r="AJ187" s="71"/>
      <c r="AK187" s="72"/>
      <c r="AL187" s="60"/>
      <c r="AM187" s="71"/>
      <c r="AN187" s="72"/>
      <c r="AO187" s="62"/>
      <c r="AP187" s="71"/>
      <c r="AQ187" s="72"/>
      <c r="AR187" s="60"/>
      <c r="AS187" s="71"/>
      <c r="AT187" s="178"/>
      <c r="AU187" s="62"/>
      <c r="AV187" s="71"/>
      <c r="AW187" s="72"/>
      <c r="AX187" s="60"/>
      <c r="AY187" s="71"/>
      <c r="AZ187" s="178"/>
      <c r="BA187" s="62"/>
      <c r="BB187" s="71"/>
      <c r="BC187" s="72"/>
      <c r="BD187" s="60"/>
      <c r="BE187" s="71"/>
      <c r="BF187" s="178"/>
      <c r="BG187" s="178"/>
      <c r="BH187" s="178"/>
      <c r="BI187" s="178"/>
      <c r="BJ187" s="178"/>
    </row>
    <row r="188" spans="1:62" hidden="1" outlineLevel="1" x14ac:dyDescent="0.4">
      <c r="B188" s="103" t="s">
        <v>74</v>
      </c>
      <c r="F188" s="104"/>
      <c r="I188" s="105" t="s">
        <v>12</v>
      </c>
      <c r="K188" s="204" t="s">
        <v>75</v>
      </c>
      <c r="L188" s="105" t="s">
        <v>12</v>
      </c>
      <c r="O188" s="104"/>
      <c r="R188" s="104"/>
      <c r="U188" s="104"/>
      <c r="X188" s="104"/>
      <c r="AA188" s="104"/>
      <c r="AD188" s="104"/>
      <c r="AG188" s="104"/>
      <c r="AH188" s="178"/>
      <c r="AI188" s="22"/>
      <c r="AJ188" s="104"/>
      <c r="AM188" s="104"/>
      <c r="AO188" s="22"/>
      <c r="AP188" s="104"/>
      <c r="AS188" s="104"/>
      <c r="AT188" s="178"/>
      <c r="AU188" s="22"/>
      <c r="AV188" s="104"/>
      <c r="AY188" s="104"/>
      <c r="AZ188" s="178"/>
      <c r="BA188" s="22"/>
      <c r="BB188" s="104"/>
      <c r="BE188" s="104"/>
      <c r="BF188" s="178"/>
      <c r="BG188" s="178"/>
      <c r="BH188" s="178"/>
      <c r="BI188" s="178"/>
      <c r="BJ188" s="178"/>
    </row>
    <row r="189" spans="1:62" hidden="1" outlineLevel="1" x14ac:dyDescent="0.4">
      <c r="C189" s="56" t="s">
        <v>17</v>
      </c>
      <c r="D189" s="57"/>
      <c r="F189" s="112">
        <f t="shared" ref="F189:F196" si="245">0.25*12*(F19-F177)</f>
        <v>121273.27622093871</v>
      </c>
      <c r="G189" s="54"/>
      <c r="H189" s="167"/>
      <c r="I189" s="112">
        <v>129713.32</v>
      </c>
      <c r="J189" s="54"/>
      <c r="K189" s="205">
        <f t="shared" ref="K189:K196" si="246">0.25*12*(L19-L177)</f>
        <v>134027.5</v>
      </c>
      <c r="L189" s="112">
        <v>135370.92000000001</v>
      </c>
      <c r="M189" s="54"/>
      <c r="N189" s="167"/>
      <c r="O189" s="112">
        <f t="shared" ref="O189:O196" si="247">0.25*12*(O19-O177)</f>
        <v>137739</v>
      </c>
      <c r="P189" s="54"/>
      <c r="Q189" s="167"/>
      <c r="R189" s="112">
        <f t="shared" ref="R189:R196" si="248">0.25*12*(R19-R177)</f>
        <v>138336</v>
      </c>
      <c r="S189" s="54"/>
      <c r="T189" s="167"/>
      <c r="U189" s="112">
        <f t="shared" ref="U189:U196" si="249">0.25*12*(U19-U177)</f>
        <v>141303.98222649557</v>
      </c>
      <c r="V189" s="54"/>
      <c r="W189" s="167"/>
      <c r="X189" s="112">
        <f t="shared" ref="X189:X196" si="250">0.25*12*(X19-X177)</f>
        <v>145028.99595877581</v>
      </c>
      <c r="Y189" s="54"/>
      <c r="Z189" s="167"/>
      <c r="AA189" s="112">
        <f t="shared" ref="AA189:AA196" si="251">0.25*12*(AA19-AA177)</f>
        <v>149397.41140942046</v>
      </c>
      <c r="AB189" s="54"/>
      <c r="AC189" s="167"/>
      <c r="AD189" s="112">
        <f t="shared" ref="AD189:AD196" si="252">0.25*12*(AD19-AD177)</f>
        <v>154022.90378735747</v>
      </c>
      <c r="AE189" s="54"/>
      <c r="AF189" s="167"/>
      <c r="AG189" s="112">
        <f t="shared" ref="AG189:AG196" si="253">0.25*12*(AG19-AG177)</f>
        <v>158379.05336529313</v>
      </c>
      <c r="AH189" s="178"/>
      <c r="AI189" s="206"/>
      <c r="AJ189" s="112">
        <f t="shared" ref="AJ189:AJ197" si="254">AD189-AV189</f>
        <v>-890.63117536672507</v>
      </c>
      <c r="AK189" s="54"/>
      <c r="AL189" s="167"/>
      <c r="AM189" s="112">
        <f t="shared" ref="AM189:AM197" si="255">AG189-AY189</f>
        <v>-745.45435550919501</v>
      </c>
      <c r="AN189" s="54"/>
      <c r="AO189" s="206"/>
      <c r="AP189" s="112">
        <f t="shared" ref="AP189:AP197" si="256">AD189-BB189</f>
        <v>-1733.1000000000058</v>
      </c>
      <c r="AQ189" s="54"/>
      <c r="AR189" s="167"/>
      <c r="AS189" s="112">
        <f t="shared" ref="AS189:AS197" si="257">AG189-BE189</f>
        <v>-3550.5</v>
      </c>
      <c r="AT189" s="178"/>
      <c r="AU189" s="206"/>
      <c r="AV189" s="112">
        <v>154913.5349627242</v>
      </c>
      <c r="AW189" s="54"/>
      <c r="AX189" s="167"/>
      <c r="AY189" s="112">
        <v>159124.50772080233</v>
      </c>
      <c r="AZ189" s="178"/>
      <c r="BA189" s="206"/>
      <c r="BB189" s="112">
        <v>155756.00378735748</v>
      </c>
      <c r="BC189" s="54"/>
      <c r="BD189" s="167"/>
      <c r="BE189" s="112">
        <v>161929.55336529313</v>
      </c>
      <c r="BF189" s="178"/>
      <c r="BG189" s="178"/>
      <c r="BH189" s="178"/>
      <c r="BI189" s="178"/>
      <c r="BJ189" s="178"/>
    </row>
    <row r="190" spans="1:62" hidden="1" outlineLevel="1" x14ac:dyDescent="0.4">
      <c r="C190" s="56" t="s">
        <v>18</v>
      </c>
      <c r="D190" s="57"/>
      <c r="F190" s="112">
        <f t="shared" si="245"/>
        <v>10083</v>
      </c>
      <c r="G190" s="54"/>
      <c r="H190" s="167"/>
      <c r="I190" s="112">
        <v>10182.709999999999</v>
      </c>
      <c r="J190" s="54"/>
      <c r="K190" s="205">
        <f t="shared" si="246"/>
        <v>10501.5</v>
      </c>
      <c r="L190" s="112">
        <v>10451.58</v>
      </c>
      <c r="M190" s="54"/>
      <c r="N190" s="167"/>
      <c r="O190" s="112">
        <f t="shared" si="247"/>
        <v>10722</v>
      </c>
      <c r="P190" s="54"/>
      <c r="Q190" s="167"/>
      <c r="R190" s="112">
        <f t="shared" si="248"/>
        <v>10809</v>
      </c>
      <c r="S190" s="54"/>
      <c r="T190" s="167"/>
      <c r="U190" s="112">
        <f t="shared" si="249"/>
        <v>10849.404898767974</v>
      </c>
      <c r="V190" s="54"/>
      <c r="W190" s="167"/>
      <c r="X190" s="112">
        <f t="shared" si="250"/>
        <v>11170.479195884687</v>
      </c>
      <c r="Y190" s="54"/>
      <c r="Z190" s="167"/>
      <c r="AA190" s="112">
        <f t="shared" si="251"/>
        <v>11557.125844705932</v>
      </c>
      <c r="AB190" s="54"/>
      <c r="AC190" s="167"/>
      <c r="AD190" s="112">
        <f t="shared" si="252"/>
        <v>11955.04781716939</v>
      </c>
      <c r="AE190" s="54"/>
      <c r="AF190" s="167"/>
      <c r="AG190" s="112">
        <f t="shared" si="253"/>
        <v>12327.048103911558</v>
      </c>
      <c r="AH190" s="178"/>
      <c r="AI190" s="206"/>
      <c r="AJ190" s="112">
        <f t="shared" si="254"/>
        <v>-57.401122822662728</v>
      </c>
      <c r="AK190" s="54"/>
      <c r="AL190" s="167"/>
      <c r="AM190" s="112">
        <f t="shared" si="255"/>
        <v>-45.28364872671591</v>
      </c>
      <c r="AN190" s="54"/>
      <c r="AO190" s="206"/>
      <c r="AP190" s="112">
        <f t="shared" si="256"/>
        <v>-135.29999999999927</v>
      </c>
      <c r="AQ190" s="54"/>
      <c r="AR190" s="167"/>
      <c r="AS190" s="112">
        <f t="shared" si="257"/>
        <v>-277.5</v>
      </c>
      <c r="AT190" s="178"/>
      <c r="AU190" s="206"/>
      <c r="AV190" s="112">
        <v>12012.448939992053</v>
      </c>
      <c r="AW190" s="54"/>
      <c r="AX190" s="167"/>
      <c r="AY190" s="112">
        <v>12372.331752638274</v>
      </c>
      <c r="AZ190" s="178"/>
      <c r="BA190" s="206"/>
      <c r="BB190" s="112">
        <v>12090.34781716939</v>
      </c>
      <c r="BC190" s="54"/>
      <c r="BD190" s="167"/>
      <c r="BE190" s="112">
        <v>12604.548103911558</v>
      </c>
      <c r="BF190" s="178"/>
      <c r="BG190" s="178"/>
      <c r="BH190" s="178"/>
      <c r="BI190" s="178"/>
      <c r="BJ190" s="178"/>
    </row>
    <row r="191" spans="1:62" hidden="1" outlineLevel="1" x14ac:dyDescent="0.4">
      <c r="C191" s="56" t="s">
        <v>19</v>
      </c>
      <c r="D191" s="57"/>
      <c r="F191" s="112">
        <f t="shared" si="245"/>
        <v>1074</v>
      </c>
      <c r="G191" s="54"/>
      <c r="H191" s="167"/>
      <c r="I191" s="112">
        <v>1100.73</v>
      </c>
      <c r="J191" s="54"/>
      <c r="K191" s="205">
        <f t="shared" si="246"/>
        <v>1077</v>
      </c>
      <c r="L191" s="112">
        <v>1108.05</v>
      </c>
      <c r="M191" s="54"/>
      <c r="N191" s="167"/>
      <c r="O191" s="112">
        <f t="shared" si="247"/>
        <v>1128</v>
      </c>
      <c r="P191" s="54"/>
      <c r="Q191" s="167"/>
      <c r="R191" s="112">
        <f t="shared" si="248"/>
        <v>1137</v>
      </c>
      <c r="S191" s="54"/>
      <c r="T191" s="167"/>
      <c r="U191" s="112">
        <f t="shared" si="249"/>
        <v>1176</v>
      </c>
      <c r="V191" s="54"/>
      <c r="W191" s="167"/>
      <c r="X191" s="112">
        <f t="shared" si="250"/>
        <v>1240.8000000000002</v>
      </c>
      <c r="Y191" s="54"/>
      <c r="Z191" s="167"/>
      <c r="AA191" s="112">
        <f t="shared" si="251"/>
        <v>1323.8999999999999</v>
      </c>
      <c r="AB191" s="54"/>
      <c r="AC191" s="167"/>
      <c r="AD191" s="112">
        <f t="shared" si="252"/>
        <v>1401</v>
      </c>
      <c r="AE191" s="54"/>
      <c r="AF191" s="167"/>
      <c r="AG191" s="112">
        <f t="shared" si="253"/>
        <v>1470</v>
      </c>
      <c r="AH191" s="178"/>
      <c r="AI191" s="206"/>
      <c r="AJ191" s="112">
        <f t="shared" si="254"/>
        <v>18.600000000000136</v>
      </c>
      <c r="AK191" s="54"/>
      <c r="AL191" s="167"/>
      <c r="AM191" s="112">
        <f t="shared" si="255"/>
        <v>20.100000000000136</v>
      </c>
      <c r="AN191" s="54"/>
      <c r="AO191" s="206"/>
      <c r="AP191" s="112">
        <f t="shared" si="256"/>
        <v>-18</v>
      </c>
      <c r="AQ191" s="54"/>
      <c r="AR191" s="167"/>
      <c r="AS191" s="112">
        <f t="shared" si="257"/>
        <v>-36.300000000000182</v>
      </c>
      <c r="AT191" s="178"/>
      <c r="AU191" s="206"/>
      <c r="AV191" s="112">
        <v>1382.3999999999999</v>
      </c>
      <c r="AW191" s="54"/>
      <c r="AX191" s="167"/>
      <c r="AY191" s="112">
        <v>1449.8999999999999</v>
      </c>
      <c r="AZ191" s="178"/>
      <c r="BA191" s="206"/>
      <c r="BB191" s="112">
        <v>1419</v>
      </c>
      <c r="BC191" s="54"/>
      <c r="BD191" s="167"/>
      <c r="BE191" s="112">
        <v>1506.3000000000002</v>
      </c>
      <c r="BF191" s="178"/>
      <c r="BG191" s="178"/>
      <c r="BH191" s="178"/>
      <c r="BI191" s="178"/>
      <c r="BJ191" s="178"/>
    </row>
    <row r="192" spans="1:62" hidden="1" outlineLevel="1" x14ac:dyDescent="0.4">
      <c r="C192" s="56" t="s">
        <v>20</v>
      </c>
      <c r="D192" s="57"/>
      <c r="F192" s="112">
        <f t="shared" si="245"/>
        <v>30</v>
      </c>
      <c r="G192" s="54"/>
      <c r="H192" s="167"/>
      <c r="I192" s="112">
        <f t="shared" ref="I192" si="258">0.25*12*(I22-I180)</f>
        <v>30.75</v>
      </c>
      <c r="J192" s="54"/>
      <c r="K192" s="205">
        <f t="shared" si="246"/>
        <v>30</v>
      </c>
      <c r="L192" s="112">
        <f>0.25*12*(L22-K180)</f>
        <v>33</v>
      </c>
      <c r="M192" s="54"/>
      <c r="N192" s="167"/>
      <c r="O192" s="112">
        <f t="shared" si="247"/>
        <v>33</v>
      </c>
      <c r="P192" s="54"/>
      <c r="Q192" s="167"/>
      <c r="R192" s="112">
        <f t="shared" si="248"/>
        <v>33</v>
      </c>
      <c r="S192" s="54"/>
      <c r="T192" s="167"/>
      <c r="U192" s="112">
        <f t="shared" si="249"/>
        <v>36</v>
      </c>
      <c r="V192" s="54"/>
      <c r="W192" s="167"/>
      <c r="X192" s="112">
        <f t="shared" si="250"/>
        <v>36</v>
      </c>
      <c r="Y192" s="54"/>
      <c r="Z192" s="167"/>
      <c r="AA192" s="112">
        <f t="shared" si="251"/>
        <v>36</v>
      </c>
      <c r="AB192" s="54"/>
      <c r="AC192" s="167"/>
      <c r="AD192" s="112">
        <f t="shared" si="252"/>
        <v>36</v>
      </c>
      <c r="AE192" s="54"/>
      <c r="AF192" s="167"/>
      <c r="AG192" s="112">
        <f t="shared" si="253"/>
        <v>36</v>
      </c>
      <c r="AH192" s="178"/>
      <c r="AI192" s="206"/>
      <c r="AJ192" s="112">
        <f t="shared" si="254"/>
        <v>-3.5999999999999943</v>
      </c>
      <c r="AK192" s="54"/>
      <c r="AL192" s="167"/>
      <c r="AM192" s="112">
        <f t="shared" si="255"/>
        <v>-6.5999999999999943</v>
      </c>
      <c r="AN192" s="54"/>
      <c r="AO192" s="206"/>
      <c r="AP192" s="112">
        <f t="shared" si="256"/>
        <v>-3</v>
      </c>
      <c r="AQ192" s="54"/>
      <c r="AR192" s="167"/>
      <c r="AS192" s="112">
        <f t="shared" si="257"/>
        <v>-3</v>
      </c>
      <c r="AT192" s="178"/>
      <c r="AU192" s="206"/>
      <c r="AV192" s="112">
        <v>39.599999999999994</v>
      </c>
      <c r="AW192" s="54"/>
      <c r="AX192" s="167"/>
      <c r="AY192" s="112">
        <v>42.599999999999994</v>
      </c>
      <c r="AZ192" s="178"/>
      <c r="BA192" s="206"/>
      <c r="BB192" s="112">
        <v>39</v>
      </c>
      <c r="BC192" s="54"/>
      <c r="BD192" s="167"/>
      <c r="BE192" s="112">
        <v>39</v>
      </c>
      <c r="BF192" s="178"/>
      <c r="BG192" s="178"/>
      <c r="BH192" s="178"/>
      <c r="BI192" s="178"/>
      <c r="BJ192" s="178"/>
    </row>
    <row r="193" spans="1:62" hidden="1" outlineLevel="1" x14ac:dyDescent="0.4">
      <c r="C193" s="56" t="s">
        <v>21</v>
      </c>
      <c r="D193" s="57"/>
      <c r="F193" s="112">
        <f t="shared" si="245"/>
        <v>0</v>
      </c>
      <c r="G193" s="54"/>
      <c r="H193" s="167"/>
      <c r="I193" s="112">
        <v>0</v>
      </c>
      <c r="J193" s="54"/>
      <c r="K193" s="205">
        <f t="shared" si="246"/>
        <v>0</v>
      </c>
      <c r="L193" s="112">
        <v>0</v>
      </c>
      <c r="M193" s="54"/>
      <c r="N193" s="167"/>
      <c r="O193" s="112">
        <f t="shared" si="247"/>
        <v>0</v>
      </c>
      <c r="P193" s="54"/>
      <c r="Q193" s="167"/>
      <c r="R193" s="112">
        <f t="shared" si="248"/>
        <v>0</v>
      </c>
      <c r="S193" s="54"/>
      <c r="T193" s="167"/>
      <c r="U193" s="112">
        <f t="shared" si="249"/>
        <v>0</v>
      </c>
      <c r="V193" s="54"/>
      <c r="W193" s="167"/>
      <c r="X193" s="112">
        <f t="shared" si="250"/>
        <v>0</v>
      </c>
      <c r="Y193" s="54"/>
      <c r="Z193" s="167"/>
      <c r="AA193" s="112">
        <f t="shared" si="251"/>
        <v>0</v>
      </c>
      <c r="AB193" s="54"/>
      <c r="AC193" s="167"/>
      <c r="AD193" s="112">
        <f t="shared" si="252"/>
        <v>0</v>
      </c>
      <c r="AE193" s="54"/>
      <c r="AF193" s="167"/>
      <c r="AG193" s="112">
        <f t="shared" si="253"/>
        <v>0</v>
      </c>
      <c r="AH193" s="178"/>
      <c r="AI193" s="206"/>
      <c r="AJ193" s="112">
        <f t="shared" si="254"/>
        <v>0</v>
      </c>
      <c r="AK193" s="54"/>
      <c r="AL193" s="167"/>
      <c r="AM193" s="112">
        <f t="shared" si="255"/>
        <v>0</v>
      </c>
      <c r="AN193" s="54"/>
      <c r="AO193" s="206"/>
      <c r="AP193" s="112">
        <f t="shared" si="256"/>
        <v>0</v>
      </c>
      <c r="AQ193" s="54"/>
      <c r="AR193" s="167"/>
      <c r="AS193" s="112">
        <f t="shared" si="257"/>
        <v>0</v>
      </c>
      <c r="AT193" s="178"/>
      <c r="AU193" s="206"/>
      <c r="AV193" s="112">
        <v>0</v>
      </c>
      <c r="AW193" s="54"/>
      <c r="AX193" s="167"/>
      <c r="AY193" s="112">
        <v>0</v>
      </c>
      <c r="AZ193" s="178"/>
      <c r="BA193" s="206"/>
      <c r="BB193" s="112">
        <v>0</v>
      </c>
      <c r="BC193" s="54"/>
      <c r="BD193" s="167"/>
      <c r="BE193" s="112">
        <v>0</v>
      </c>
      <c r="BF193" s="178"/>
      <c r="BG193" s="178"/>
      <c r="BH193" s="178"/>
      <c r="BI193" s="178"/>
      <c r="BJ193" s="178"/>
    </row>
    <row r="194" spans="1:62" hidden="1" outlineLevel="1" x14ac:dyDescent="0.4">
      <c r="C194" s="56" t="s">
        <v>22</v>
      </c>
      <c r="D194" s="57"/>
      <c r="F194" s="112">
        <f t="shared" si="245"/>
        <v>0</v>
      </c>
      <c r="G194" s="54"/>
      <c r="H194" s="167"/>
      <c r="I194" s="112">
        <v>40.380000000000003</v>
      </c>
      <c r="J194" s="54"/>
      <c r="K194" s="205">
        <f t="shared" si="246"/>
        <v>159</v>
      </c>
      <c r="L194" s="112">
        <v>42.2</v>
      </c>
      <c r="M194" s="54"/>
      <c r="N194" s="167"/>
      <c r="O194" s="112">
        <f t="shared" si="247"/>
        <v>321</v>
      </c>
      <c r="P194" s="54"/>
      <c r="Q194" s="167"/>
      <c r="R194" s="112">
        <f t="shared" si="248"/>
        <v>267</v>
      </c>
      <c r="S194" s="54"/>
      <c r="T194" s="167"/>
      <c r="U194" s="207">
        <v>801.69647454200458</v>
      </c>
      <c r="V194" s="54"/>
      <c r="W194" s="167"/>
      <c r="X194" s="112">
        <f t="shared" si="250"/>
        <v>375.06976373650468</v>
      </c>
      <c r="Y194" s="54"/>
      <c r="Z194" s="167"/>
      <c r="AA194" s="112">
        <f t="shared" si="251"/>
        <v>381.37178864610905</v>
      </c>
      <c r="AB194" s="54"/>
      <c r="AC194" s="167"/>
      <c r="AD194" s="112">
        <f t="shared" si="252"/>
        <v>375.13775744495069</v>
      </c>
      <c r="AE194" s="54"/>
      <c r="AF194" s="167"/>
      <c r="AG194" s="112">
        <f t="shared" si="253"/>
        <v>383.96418366379112</v>
      </c>
      <c r="AH194" s="178"/>
      <c r="AI194" s="206"/>
      <c r="AJ194" s="112">
        <f t="shared" si="254"/>
        <v>-9.5185615105656325</v>
      </c>
      <c r="AK194" s="54"/>
      <c r="AL194" s="167"/>
      <c r="AM194" s="112">
        <f t="shared" si="255"/>
        <v>-12.622533249292246</v>
      </c>
      <c r="AN194" s="54"/>
      <c r="AO194" s="206"/>
      <c r="AP194" s="112">
        <f t="shared" si="256"/>
        <v>-15.600000000002183</v>
      </c>
      <c r="AQ194" s="54"/>
      <c r="AR194" s="167"/>
      <c r="AS194" s="112">
        <f t="shared" si="257"/>
        <v>-13.5</v>
      </c>
      <c r="AT194" s="178"/>
      <c r="AU194" s="206"/>
      <c r="AV194" s="112">
        <v>384.65631895551633</v>
      </c>
      <c r="AW194" s="54"/>
      <c r="AX194" s="167"/>
      <c r="AY194" s="112">
        <v>396.58671691308336</v>
      </c>
      <c r="AZ194" s="178"/>
      <c r="BA194" s="206"/>
      <c r="BB194" s="112">
        <v>390.73775744495288</v>
      </c>
      <c r="BC194" s="54"/>
      <c r="BD194" s="167"/>
      <c r="BE194" s="112">
        <v>397.46418366379112</v>
      </c>
      <c r="BF194" s="178"/>
      <c r="BG194" s="178"/>
      <c r="BH194" s="178"/>
      <c r="BI194" s="178"/>
      <c r="BJ194" s="178"/>
    </row>
    <row r="195" spans="1:62" hidden="1" outlineLevel="1" x14ac:dyDescent="0.4">
      <c r="C195" s="56" t="s">
        <v>23</v>
      </c>
      <c r="D195" s="57"/>
      <c r="F195" s="112">
        <f t="shared" si="245"/>
        <v>939.23815348935841</v>
      </c>
      <c r="G195" s="54"/>
      <c r="H195" s="167"/>
      <c r="I195" s="112">
        <v>848.5</v>
      </c>
      <c r="J195" s="54"/>
      <c r="K195" s="205">
        <f t="shared" si="246"/>
        <v>882</v>
      </c>
      <c r="L195" s="112">
        <v>832.59</v>
      </c>
      <c r="M195" s="54"/>
      <c r="N195" s="167"/>
      <c r="O195" s="112">
        <f t="shared" si="247"/>
        <v>882</v>
      </c>
      <c r="P195" s="54"/>
      <c r="Q195" s="167"/>
      <c r="R195" s="112">
        <f t="shared" si="248"/>
        <v>885</v>
      </c>
      <c r="S195" s="54"/>
      <c r="T195" s="167"/>
      <c r="U195" s="112">
        <f t="shared" si="249"/>
        <v>884.46076371694744</v>
      </c>
      <c r="V195" s="54"/>
      <c r="W195" s="167"/>
      <c r="X195" s="112">
        <f t="shared" si="250"/>
        <v>885.42256868253537</v>
      </c>
      <c r="Y195" s="54"/>
      <c r="Z195" s="167"/>
      <c r="AA195" s="112">
        <f t="shared" si="251"/>
        <v>886.38541602523969</v>
      </c>
      <c r="AB195" s="54"/>
      <c r="AC195" s="167"/>
      <c r="AD195" s="112">
        <f t="shared" si="252"/>
        <v>887.34930687475946</v>
      </c>
      <c r="AE195" s="54"/>
      <c r="AF195" s="167"/>
      <c r="AG195" s="112">
        <f t="shared" si="253"/>
        <v>888.31424236201792</v>
      </c>
      <c r="AH195" s="178"/>
      <c r="AI195" s="206"/>
      <c r="AJ195" s="112">
        <f t="shared" si="254"/>
        <v>78.069927452150864</v>
      </c>
      <c r="AK195" s="54"/>
      <c r="AL195" s="167"/>
      <c r="AM195" s="112">
        <f t="shared" si="255"/>
        <v>83.114235442812515</v>
      </c>
      <c r="AN195" s="54"/>
      <c r="AO195" s="206"/>
      <c r="AP195" s="112">
        <f t="shared" si="256"/>
        <v>0</v>
      </c>
      <c r="AQ195" s="54"/>
      <c r="AR195" s="167"/>
      <c r="AS195" s="112">
        <f t="shared" si="257"/>
        <v>0</v>
      </c>
      <c r="AT195" s="178"/>
      <c r="AU195" s="206"/>
      <c r="AV195" s="112">
        <v>809.2793794226086</v>
      </c>
      <c r="AW195" s="54"/>
      <c r="AX195" s="167"/>
      <c r="AY195" s="112">
        <v>805.20000691920541</v>
      </c>
      <c r="AZ195" s="178"/>
      <c r="BA195" s="206"/>
      <c r="BB195" s="112">
        <v>887.34930687475946</v>
      </c>
      <c r="BC195" s="54"/>
      <c r="BD195" s="167"/>
      <c r="BE195" s="112">
        <v>888.31424236201792</v>
      </c>
      <c r="BF195" s="178"/>
      <c r="BG195" s="178"/>
      <c r="BH195" s="178"/>
      <c r="BI195" s="178"/>
      <c r="BJ195" s="178"/>
    </row>
    <row r="196" spans="1:62" hidden="1" outlineLevel="1" x14ac:dyDescent="0.4">
      <c r="C196" s="56" t="s">
        <v>24</v>
      </c>
      <c r="D196" s="57"/>
      <c r="F196" s="112">
        <f t="shared" si="245"/>
        <v>0</v>
      </c>
      <c r="G196" s="54"/>
      <c r="H196" s="167"/>
      <c r="I196" s="112">
        <v>64.89</v>
      </c>
      <c r="J196" s="54"/>
      <c r="K196" s="205">
        <f t="shared" si="246"/>
        <v>0</v>
      </c>
      <c r="L196" s="112">
        <v>63.07</v>
      </c>
      <c r="M196" s="54"/>
      <c r="N196" s="167"/>
      <c r="O196" s="112">
        <f t="shared" si="247"/>
        <v>36</v>
      </c>
      <c r="P196" s="54"/>
      <c r="Q196" s="167"/>
      <c r="R196" s="112">
        <f t="shared" si="248"/>
        <v>0</v>
      </c>
      <c r="S196" s="54"/>
      <c r="T196" s="167"/>
      <c r="U196" s="112">
        <f t="shared" si="249"/>
        <v>0</v>
      </c>
      <c r="V196" s="54"/>
      <c r="W196" s="167"/>
      <c r="X196" s="112">
        <f t="shared" si="250"/>
        <v>-1.5974196047356202</v>
      </c>
      <c r="Y196" s="54"/>
      <c r="Z196" s="167"/>
      <c r="AA196" s="112">
        <f t="shared" si="251"/>
        <v>-0.78484415930014606</v>
      </c>
      <c r="AB196" s="54"/>
      <c r="AC196" s="167"/>
      <c r="AD196" s="112">
        <f t="shared" si="252"/>
        <v>9.872005472330514E-2</v>
      </c>
      <c r="AE196" s="54"/>
      <c r="AF196" s="167"/>
      <c r="AG196" s="112">
        <f t="shared" si="253"/>
        <v>-1.9490307702435103</v>
      </c>
      <c r="AH196" s="178"/>
      <c r="AI196" s="206"/>
      <c r="AJ196" s="112">
        <f t="shared" si="254"/>
        <v>-1.9915621862266306</v>
      </c>
      <c r="AK196" s="54"/>
      <c r="AL196" s="167"/>
      <c r="AM196" s="112">
        <f t="shared" si="255"/>
        <v>-2.1648037697583256</v>
      </c>
      <c r="AN196" s="54"/>
      <c r="AO196" s="206"/>
      <c r="AP196" s="112">
        <f t="shared" si="256"/>
        <v>0</v>
      </c>
      <c r="AQ196" s="54"/>
      <c r="AR196" s="167"/>
      <c r="AS196" s="112">
        <f t="shared" si="257"/>
        <v>0</v>
      </c>
      <c r="AT196" s="178"/>
      <c r="AU196" s="206"/>
      <c r="AV196" s="112">
        <v>2.0902822409499358</v>
      </c>
      <c r="AW196" s="54"/>
      <c r="AX196" s="167"/>
      <c r="AY196" s="112">
        <v>0.21577299951481521</v>
      </c>
      <c r="AZ196" s="178"/>
      <c r="BA196" s="206"/>
      <c r="BB196" s="112">
        <v>9.872005472330514E-2</v>
      </c>
      <c r="BC196" s="54"/>
      <c r="BD196" s="167"/>
      <c r="BE196" s="112">
        <v>-1.9490307702435103</v>
      </c>
      <c r="BF196" s="178"/>
      <c r="BG196" s="178"/>
      <c r="BH196" s="178"/>
      <c r="BI196" s="178"/>
      <c r="BJ196" s="178"/>
    </row>
    <row r="197" spans="1:62" ht="14.25" hidden="1" outlineLevel="1" thickBot="1" x14ac:dyDescent="0.45">
      <c r="C197" s="64" t="s">
        <v>76</v>
      </c>
      <c r="D197" s="65"/>
      <c r="F197" s="208">
        <f>SUM(F189:F196)</f>
        <v>133399.51437442808</v>
      </c>
      <c r="G197" s="54"/>
      <c r="H197" s="143"/>
      <c r="I197" s="208">
        <f>SUM(I189:I196)</f>
        <v>141981.28000000003</v>
      </c>
      <c r="J197" s="54"/>
      <c r="K197" s="209">
        <f>SUM(K189:K196)</f>
        <v>146677</v>
      </c>
      <c r="L197" s="208">
        <f>SUM(L189:L196)</f>
        <v>147901.41</v>
      </c>
      <c r="M197" s="54"/>
      <c r="N197" s="143"/>
      <c r="O197" s="208">
        <f>SUM(O189:O196)</f>
        <v>150861</v>
      </c>
      <c r="P197" s="54"/>
      <c r="Q197" s="143"/>
      <c r="R197" s="208">
        <f>SUM(R189:R196)</f>
        <v>151467</v>
      </c>
      <c r="S197" s="54"/>
      <c r="T197" s="143"/>
      <c r="U197" s="208">
        <f>SUM(U189:U196)</f>
        <v>155051.54436352249</v>
      </c>
      <c r="V197" s="54"/>
      <c r="W197" s="143"/>
      <c r="X197" s="208">
        <f>SUM(X189:X196)</f>
        <v>158735.17006747477</v>
      </c>
      <c r="Y197" s="54"/>
      <c r="Z197" s="143"/>
      <c r="AA197" s="208">
        <f>SUM(AA189:AA196)</f>
        <v>163581.40961463845</v>
      </c>
      <c r="AB197" s="54"/>
      <c r="AC197" s="143"/>
      <c r="AD197" s="208">
        <f>SUM(AD189:AD196)</f>
        <v>168677.53738890131</v>
      </c>
      <c r="AE197" s="54"/>
      <c r="AF197" s="143"/>
      <c r="AG197" s="208">
        <f>SUM(AG189:AG196)</f>
        <v>173482.43086446027</v>
      </c>
      <c r="AH197" s="178"/>
      <c r="AI197" s="144"/>
      <c r="AJ197" s="208">
        <f t="shared" si="254"/>
        <v>-866.47249443401233</v>
      </c>
      <c r="AK197" s="54"/>
      <c r="AL197" s="143"/>
      <c r="AM197" s="208">
        <f t="shared" si="255"/>
        <v>-708.91110581214889</v>
      </c>
      <c r="AN197" s="54"/>
      <c r="AO197" s="144"/>
      <c r="AP197" s="208">
        <f t="shared" si="256"/>
        <v>-1905</v>
      </c>
      <c r="AQ197" s="54"/>
      <c r="AR197" s="143"/>
      <c r="AS197" s="208">
        <f t="shared" si="257"/>
        <v>-3880.7999999999884</v>
      </c>
      <c r="AT197" s="178"/>
      <c r="AU197" s="144"/>
      <c r="AV197" s="208">
        <v>169544.00988333533</v>
      </c>
      <c r="AW197" s="54"/>
      <c r="AX197" s="143"/>
      <c r="AY197" s="208">
        <v>174191.34197027242</v>
      </c>
      <c r="AZ197" s="178"/>
      <c r="BA197" s="144"/>
      <c r="BB197" s="208">
        <v>170582.53738890131</v>
      </c>
      <c r="BC197" s="54"/>
      <c r="BD197" s="143"/>
      <c r="BE197" s="208">
        <v>177363.23086446026</v>
      </c>
      <c r="BF197" s="178"/>
      <c r="BG197" s="178"/>
      <c r="BH197" s="178"/>
      <c r="BI197" s="178"/>
      <c r="BJ197" s="178"/>
    </row>
    <row r="198" spans="1:62" collapsed="1" x14ac:dyDescent="0.4">
      <c r="C198" s="39"/>
      <c r="D198" s="39"/>
      <c r="F198" s="70"/>
      <c r="G198" s="54"/>
      <c r="H198" s="20"/>
      <c r="I198" s="70"/>
      <c r="J198" s="72"/>
      <c r="K198" s="210"/>
      <c r="L198" s="70"/>
      <c r="M198" s="72"/>
      <c r="N198" s="210"/>
      <c r="O198" s="70"/>
      <c r="P198" s="72"/>
      <c r="Q198" s="210"/>
      <c r="R198" s="70"/>
      <c r="S198" s="72"/>
      <c r="T198" s="210"/>
      <c r="U198" s="70"/>
      <c r="V198" s="72"/>
      <c r="W198" s="210"/>
      <c r="X198" s="70"/>
      <c r="Y198" s="72"/>
      <c r="Z198" s="210"/>
      <c r="AA198" s="70"/>
      <c r="AB198" s="72"/>
      <c r="AC198" s="210"/>
      <c r="AD198" s="70"/>
      <c r="AE198" s="72"/>
      <c r="AF198" s="210"/>
      <c r="AG198" s="70"/>
      <c r="AH198" s="178"/>
      <c r="AI198" s="211"/>
      <c r="AJ198" s="70"/>
      <c r="AK198" s="72"/>
      <c r="AL198" s="210"/>
      <c r="AM198" s="70"/>
      <c r="AN198" s="72"/>
      <c r="AO198" s="211"/>
      <c r="AP198" s="70"/>
      <c r="AQ198" s="72"/>
      <c r="AR198" s="210"/>
      <c r="AS198" s="70"/>
      <c r="AT198" s="178"/>
      <c r="AU198" s="211"/>
      <c r="AV198" s="70"/>
      <c r="AW198" s="72"/>
      <c r="AX198" s="210"/>
      <c r="AY198" s="70"/>
      <c r="AZ198" s="178"/>
      <c r="BA198" s="211"/>
      <c r="BB198" s="70"/>
      <c r="BC198" s="72"/>
      <c r="BD198" s="210"/>
      <c r="BE198" s="70"/>
      <c r="BF198" s="178"/>
      <c r="BG198" s="178"/>
      <c r="BH198" s="178"/>
      <c r="BI198" s="178"/>
      <c r="BJ198" s="178"/>
    </row>
    <row r="199" spans="1:62" s="49" customFormat="1" x14ac:dyDescent="0.4">
      <c r="A199" s="42" t="s">
        <v>77</v>
      </c>
      <c r="B199" s="43"/>
      <c r="C199" s="44"/>
      <c r="D199" s="44"/>
      <c r="E199" s="45"/>
      <c r="F199" s="46"/>
      <c r="G199" s="47"/>
      <c r="H199" s="48"/>
      <c r="I199" s="46"/>
      <c r="J199" s="47"/>
      <c r="K199" s="48"/>
      <c r="L199" s="46"/>
      <c r="M199" s="47"/>
      <c r="N199" s="48"/>
      <c r="O199" s="46"/>
      <c r="P199" s="47"/>
      <c r="Q199" s="48"/>
      <c r="R199" s="46"/>
      <c r="S199" s="47"/>
      <c r="T199" s="48"/>
      <c r="U199" s="46"/>
      <c r="V199" s="47"/>
      <c r="W199" s="48"/>
      <c r="X199" s="46"/>
      <c r="Y199" s="47"/>
      <c r="Z199" s="48"/>
      <c r="AA199" s="46"/>
      <c r="AB199" s="47"/>
      <c r="AC199" s="48"/>
      <c r="AD199" s="46"/>
      <c r="AE199" s="47"/>
      <c r="AF199" s="48"/>
      <c r="AG199" s="46"/>
      <c r="AH199" s="212"/>
      <c r="AI199" s="50"/>
      <c r="AJ199" s="46"/>
      <c r="AK199" s="47"/>
      <c r="AL199" s="48"/>
      <c r="AM199" s="46"/>
      <c r="AN199" s="47"/>
      <c r="AO199" s="50"/>
      <c r="AP199" s="46"/>
      <c r="AQ199" s="47"/>
      <c r="AR199" s="48"/>
      <c r="AS199" s="46"/>
      <c r="AT199" s="212"/>
      <c r="AU199" s="50"/>
      <c r="AV199" s="46"/>
      <c r="AW199" s="47"/>
      <c r="AX199" s="48"/>
      <c r="AY199" s="46"/>
      <c r="AZ199" s="212"/>
      <c r="BA199" s="50"/>
      <c r="BB199" s="46"/>
      <c r="BC199" s="47"/>
      <c r="BD199" s="48"/>
      <c r="BE199" s="46"/>
      <c r="BF199" s="212"/>
      <c r="BG199" s="212"/>
      <c r="BH199" s="212"/>
      <c r="BI199" s="212"/>
      <c r="BJ199" s="212"/>
    </row>
    <row r="200" spans="1:62" x14ac:dyDescent="0.4">
      <c r="C200" s="39"/>
      <c r="D200" s="39"/>
      <c r="E200" s="52"/>
      <c r="F200" s="53"/>
      <c r="G200" s="54"/>
      <c r="H200" s="20"/>
      <c r="I200" s="53"/>
      <c r="J200" s="54"/>
      <c r="K200" s="20"/>
      <c r="L200" s="53"/>
      <c r="M200" s="54"/>
      <c r="N200" s="20"/>
      <c r="O200" s="53"/>
      <c r="P200" s="54"/>
      <c r="Q200" s="20"/>
      <c r="R200" s="53"/>
      <c r="S200" s="54"/>
      <c r="T200" s="20"/>
      <c r="U200" s="53"/>
      <c r="V200" s="54"/>
      <c r="W200" s="20"/>
      <c r="X200" s="53"/>
      <c r="Y200" s="54"/>
      <c r="Z200" s="20"/>
      <c r="AA200" s="53"/>
      <c r="AB200" s="54"/>
      <c r="AC200" s="20"/>
      <c r="AD200" s="53"/>
      <c r="AE200" s="54"/>
      <c r="AF200" s="20"/>
      <c r="AG200" s="53"/>
      <c r="AH200" s="178"/>
      <c r="AI200" s="213"/>
      <c r="AJ200" s="214"/>
      <c r="AK200" s="215"/>
      <c r="AL200" s="216"/>
      <c r="AM200" s="214"/>
      <c r="AN200" s="54"/>
      <c r="AO200" s="69"/>
      <c r="AP200" s="53"/>
      <c r="AQ200" s="54"/>
      <c r="AR200" s="20"/>
      <c r="AS200" s="53"/>
      <c r="AT200" s="178"/>
      <c r="AU200" s="69"/>
      <c r="AV200" s="53"/>
      <c r="AW200" s="54"/>
      <c r="AX200" s="20"/>
      <c r="AY200" s="53"/>
      <c r="AZ200" s="178"/>
      <c r="BA200" s="69"/>
      <c r="BB200" s="53"/>
      <c r="BC200" s="54"/>
      <c r="BD200" s="20"/>
      <c r="BE200" s="53"/>
      <c r="BF200" s="178"/>
      <c r="BG200" s="178"/>
      <c r="BH200" s="178"/>
      <c r="BI200" s="178"/>
      <c r="BJ200" s="178"/>
    </row>
    <row r="201" spans="1:62" x14ac:dyDescent="0.4">
      <c r="B201" s="2" t="s">
        <v>78</v>
      </c>
      <c r="C201" s="217"/>
      <c r="D201" s="218"/>
      <c r="E201" s="52"/>
      <c r="F201" s="219" t="s">
        <v>67</v>
      </c>
      <c r="G201" s="54"/>
      <c r="H201" s="20"/>
      <c r="I201" s="219" t="s">
        <v>67</v>
      </c>
      <c r="J201" s="54"/>
      <c r="K201" s="20"/>
      <c r="L201" s="219" t="s">
        <v>67</v>
      </c>
      <c r="M201" s="54"/>
      <c r="N201" s="20"/>
      <c r="O201" s="219" t="s">
        <v>67</v>
      </c>
      <c r="P201" s="54"/>
      <c r="Q201" s="20"/>
      <c r="R201" s="219" t="s">
        <v>67</v>
      </c>
      <c r="S201" s="54"/>
      <c r="T201" s="20"/>
      <c r="U201" s="219" t="s">
        <v>67</v>
      </c>
      <c r="V201" s="54"/>
      <c r="W201" s="20"/>
      <c r="X201" s="219" t="s">
        <v>67</v>
      </c>
      <c r="Y201" s="54"/>
      <c r="Z201" s="20"/>
      <c r="AA201" s="219" t="s">
        <v>67</v>
      </c>
      <c r="AB201" s="54"/>
      <c r="AC201" s="20"/>
      <c r="AD201" s="219" t="s">
        <v>67</v>
      </c>
      <c r="AE201" s="54"/>
      <c r="AF201" s="20"/>
      <c r="AG201" s="219" t="s">
        <v>67</v>
      </c>
      <c r="AH201" s="178"/>
      <c r="AI201" s="69"/>
      <c r="AJ201" s="219" t="s">
        <v>67</v>
      </c>
      <c r="AK201" s="54"/>
      <c r="AL201" s="20"/>
      <c r="AM201" s="219" t="s">
        <v>67</v>
      </c>
      <c r="AN201" s="54"/>
      <c r="AO201" s="69"/>
      <c r="AP201" s="219" t="s">
        <v>67</v>
      </c>
      <c r="AQ201" s="54"/>
      <c r="AR201" s="20"/>
      <c r="AS201" s="219" t="s">
        <v>67</v>
      </c>
      <c r="AT201" s="178"/>
      <c r="AU201" s="69"/>
      <c r="AV201" s="219" t="s">
        <v>67</v>
      </c>
      <c r="AW201" s="54"/>
      <c r="AX201" s="20"/>
      <c r="AY201" s="219" t="s">
        <v>67</v>
      </c>
      <c r="AZ201" s="178"/>
      <c r="BA201" s="69"/>
      <c r="BB201" s="219" t="s">
        <v>67</v>
      </c>
      <c r="BC201" s="54"/>
      <c r="BD201" s="20"/>
      <c r="BE201" s="219" t="s">
        <v>67</v>
      </c>
      <c r="BF201" s="178"/>
      <c r="BG201" s="178"/>
      <c r="BH201" s="178"/>
      <c r="BI201" s="178"/>
      <c r="BJ201" s="178"/>
    </row>
    <row r="202" spans="1:62" x14ac:dyDescent="0.4">
      <c r="C202" s="217" t="s">
        <v>79</v>
      </c>
      <c r="D202" s="218"/>
      <c r="E202" s="52"/>
      <c r="F202" s="70">
        <f>F236+F247</f>
        <v>76536632.328015983</v>
      </c>
      <c r="G202" s="54"/>
      <c r="H202" s="20"/>
      <c r="I202" s="70">
        <v>58754296.199999996</v>
      </c>
      <c r="J202" s="54"/>
      <c r="K202" s="20"/>
      <c r="L202" s="70">
        <v>62384861.699999996</v>
      </c>
      <c r="M202" s="54"/>
      <c r="N202" s="20"/>
      <c r="O202" s="70">
        <f>O236+O247</f>
        <v>63763054.108103275</v>
      </c>
      <c r="P202" s="54"/>
      <c r="Q202" s="20"/>
      <c r="R202" s="70">
        <f>R236+R247</f>
        <v>63412133.73016753</v>
      </c>
      <c r="S202" s="54"/>
      <c r="T202" s="20"/>
      <c r="U202" s="70">
        <f>U236+U247</f>
        <v>64204299.54114417</v>
      </c>
      <c r="V202" s="54"/>
      <c r="W202" s="20"/>
      <c r="X202" s="70">
        <f>X236+X247</f>
        <v>64531017.966297053</v>
      </c>
      <c r="Y202" s="54"/>
      <c r="Z202" s="20"/>
      <c r="AA202" s="70">
        <f>AA236+AA247</f>
        <v>64652346.764707625</v>
      </c>
      <c r="AB202" s="54"/>
      <c r="AC202" s="20"/>
      <c r="AD202" s="70">
        <f>AD236+AD247+SUM(AD318:AD329)</f>
        <v>61476898.868033484</v>
      </c>
      <c r="AE202" s="54"/>
      <c r="AF202" s="20"/>
      <c r="AG202" s="70">
        <f>AG236+AG247+SUM(AG318:AG329)</f>
        <v>61707085.859804586</v>
      </c>
      <c r="AH202" s="178"/>
      <c r="AI202" s="69"/>
      <c r="AJ202" s="70">
        <f t="shared" ref="AJ202:AJ210" si="259">AD202-AV202</f>
        <v>6451349.0911865681</v>
      </c>
      <c r="AK202" s="54"/>
      <c r="AL202" s="20"/>
      <c r="AM202" s="70">
        <f t="shared" ref="AM202:AM210" si="260">AG202-AY202</f>
        <v>5735692.4023459628</v>
      </c>
      <c r="AN202" s="54"/>
      <c r="AO202" s="69"/>
      <c r="AP202" s="70">
        <f t="shared" ref="AP202:AP210" si="261">AD202-BB202</f>
        <v>-4222789.1653891206</v>
      </c>
      <c r="AQ202" s="54"/>
      <c r="AR202" s="20"/>
      <c r="AS202" s="70">
        <f t="shared" ref="AS202:AS210" si="262">AG202-BE202</f>
        <v>-4956992.7430401966</v>
      </c>
      <c r="AT202" s="178"/>
      <c r="AU202" s="69"/>
      <c r="AV202" s="70">
        <v>55025549.776846915</v>
      </c>
      <c r="AW202" s="54"/>
      <c r="AX202" s="20"/>
      <c r="AY202" s="70">
        <v>55971393.457458623</v>
      </c>
      <c r="AZ202" s="178"/>
      <c r="BA202" s="69"/>
      <c r="BB202" s="70">
        <v>65699688.033422604</v>
      </c>
      <c r="BC202" s="54"/>
      <c r="BD202" s="20"/>
      <c r="BE202" s="70">
        <v>66664078.602844782</v>
      </c>
      <c r="BF202" s="178"/>
      <c r="BG202" s="178"/>
      <c r="BH202" s="178"/>
      <c r="BI202" s="178"/>
      <c r="BJ202" s="178"/>
    </row>
    <row r="203" spans="1:62" x14ac:dyDescent="0.4">
      <c r="C203" s="217" t="s">
        <v>80</v>
      </c>
      <c r="D203" s="218"/>
      <c r="E203" s="52"/>
      <c r="F203" s="70">
        <f>F258</f>
        <v>0</v>
      </c>
      <c r="G203" s="54"/>
      <c r="H203" s="20"/>
      <c r="I203" s="70">
        <v>19539865.149999999</v>
      </c>
      <c r="J203" s="54"/>
      <c r="K203" s="20"/>
      <c r="L203" s="70">
        <v>20878745.510000002</v>
      </c>
      <c r="M203" s="54"/>
      <c r="N203" s="20"/>
      <c r="O203" s="70">
        <f>O258</f>
        <v>38437493.620110415</v>
      </c>
      <c r="P203" s="54"/>
      <c r="Q203" s="20"/>
      <c r="R203" s="70">
        <f>R258</f>
        <v>37931180.745413125</v>
      </c>
      <c r="S203" s="54"/>
      <c r="T203" s="20"/>
      <c r="U203" s="70">
        <f>U258</f>
        <v>46107560.15176931</v>
      </c>
      <c r="V203" s="54"/>
      <c r="W203" s="20"/>
      <c r="X203" s="70">
        <f>X258</f>
        <v>46136511.94907517</v>
      </c>
      <c r="Y203" s="54"/>
      <c r="Z203" s="20"/>
      <c r="AA203" s="70">
        <f>AA258</f>
        <v>46238325.487699278</v>
      </c>
      <c r="AB203" s="54"/>
      <c r="AC203" s="20"/>
      <c r="AD203" s="70">
        <f>AD258+SUM(AD332:AD339)</f>
        <v>47131361.094540142</v>
      </c>
      <c r="AE203" s="54"/>
      <c r="AF203" s="20"/>
      <c r="AG203" s="70">
        <f>AG258+SUM(AG332:AG339)</f>
        <v>47296218.303055532</v>
      </c>
      <c r="AH203" s="178"/>
      <c r="AI203" s="69"/>
      <c r="AJ203" s="70">
        <f t="shared" si="259"/>
        <v>8411716.1816025004</v>
      </c>
      <c r="AK203" s="54"/>
      <c r="AL203" s="20"/>
      <c r="AM203" s="70">
        <f t="shared" si="260"/>
        <v>7803094.3147074431</v>
      </c>
      <c r="AN203" s="54"/>
      <c r="AO203" s="69"/>
      <c r="AP203" s="70">
        <f t="shared" si="261"/>
        <v>-249527.29126472026</v>
      </c>
      <c r="AQ203" s="54"/>
      <c r="AR203" s="20"/>
      <c r="AS203" s="70">
        <f t="shared" si="262"/>
        <v>-684328.63335378468</v>
      </c>
      <c r="AT203" s="178"/>
      <c r="AU203" s="69"/>
      <c r="AV203" s="70">
        <v>38719644.912937641</v>
      </c>
      <c r="AW203" s="54"/>
      <c r="AX203" s="20"/>
      <c r="AY203" s="70">
        <v>39493123.988348089</v>
      </c>
      <c r="AZ203" s="178"/>
      <c r="BA203" s="69"/>
      <c r="BB203" s="70">
        <v>47380888.385804862</v>
      </c>
      <c r="BC203" s="54"/>
      <c r="BD203" s="20"/>
      <c r="BE203" s="70">
        <v>47980546.936409317</v>
      </c>
      <c r="BF203" s="178"/>
      <c r="BG203" s="178"/>
      <c r="BH203" s="178"/>
      <c r="BI203" s="178"/>
      <c r="BJ203" s="178"/>
    </row>
    <row r="204" spans="1:62" x14ac:dyDescent="0.4">
      <c r="C204" s="217" t="s">
        <v>81</v>
      </c>
      <c r="D204" s="218"/>
      <c r="E204" s="52"/>
      <c r="F204" s="70">
        <f>F291</f>
        <v>6037114.6962666214</v>
      </c>
      <c r="G204" s="54"/>
      <c r="H204" s="20"/>
      <c r="I204" s="70">
        <v>5750632.0300000003</v>
      </c>
      <c r="J204" s="54"/>
      <c r="K204" s="20"/>
      <c r="L204" s="70">
        <v>5760863.21</v>
      </c>
      <c r="M204" s="54"/>
      <c r="N204" s="20"/>
      <c r="O204" s="70">
        <f>O291</f>
        <v>5961010.2854987271</v>
      </c>
      <c r="P204" s="54"/>
      <c r="Q204" s="20"/>
      <c r="R204" s="70">
        <f>R291</f>
        <v>5911059.8649855163</v>
      </c>
      <c r="S204" s="54"/>
      <c r="T204" s="20"/>
      <c r="U204" s="70">
        <f>U291</f>
        <v>6009127.7702760641</v>
      </c>
      <c r="V204" s="54"/>
      <c r="W204" s="20"/>
      <c r="X204" s="70">
        <f>X291</f>
        <v>6028551.4698720798</v>
      </c>
      <c r="Y204" s="54"/>
      <c r="Z204" s="20"/>
      <c r="AA204" s="70">
        <f>AA291</f>
        <v>6040703.432221693</v>
      </c>
      <c r="AB204" s="54"/>
      <c r="AC204" s="20"/>
      <c r="AD204" s="70">
        <f>AD291</f>
        <v>4176821.3757625567</v>
      </c>
      <c r="AE204" s="54"/>
      <c r="AF204" s="20"/>
      <c r="AG204" s="70">
        <f>AG291</f>
        <v>4192719.811895018</v>
      </c>
      <c r="AH204" s="178"/>
      <c r="AI204" s="69"/>
      <c r="AJ204" s="70">
        <f t="shared" si="259"/>
        <v>657756.49944703048</v>
      </c>
      <c r="AK204" s="54"/>
      <c r="AL204" s="20"/>
      <c r="AM204" s="70">
        <f t="shared" si="260"/>
        <v>679268.13572642999</v>
      </c>
      <c r="AN204" s="54"/>
      <c r="AO204" s="69"/>
      <c r="AP204" s="70">
        <f t="shared" si="261"/>
        <v>-1983082.0214220844</v>
      </c>
      <c r="AQ204" s="54"/>
      <c r="AR204" s="20"/>
      <c r="AS204" s="70">
        <f t="shared" si="262"/>
        <v>-2052405.6887931204</v>
      </c>
      <c r="AT204" s="178"/>
      <c r="AU204" s="69"/>
      <c r="AV204" s="70">
        <v>3519064.8763155262</v>
      </c>
      <c r="AW204" s="54"/>
      <c r="AX204" s="20"/>
      <c r="AY204" s="70">
        <v>3513451.676168588</v>
      </c>
      <c r="AZ204" s="178"/>
      <c r="BA204" s="69"/>
      <c r="BB204" s="70">
        <v>6159903.3971846411</v>
      </c>
      <c r="BC204" s="54"/>
      <c r="BD204" s="20"/>
      <c r="BE204" s="70">
        <v>6245125.5006881384</v>
      </c>
      <c r="BF204" s="178"/>
      <c r="BG204" s="178"/>
      <c r="BH204" s="178"/>
      <c r="BI204" s="178"/>
      <c r="BJ204" s="178"/>
    </row>
    <row r="205" spans="1:62" x14ac:dyDescent="0.4">
      <c r="C205" s="217" t="s">
        <v>82</v>
      </c>
      <c r="D205" s="218"/>
      <c r="E205" s="52"/>
      <c r="F205" s="70">
        <f>F269</f>
        <v>7275370.131061445</v>
      </c>
      <c r="G205" s="54"/>
      <c r="H205" s="20"/>
      <c r="I205" s="70">
        <v>5989027.4400000004</v>
      </c>
      <c r="J205" s="54"/>
      <c r="K205" s="20"/>
      <c r="L205" s="70">
        <v>6591755.0899999999</v>
      </c>
      <c r="M205" s="54"/>
      <c r="N205" s="20"/>
      <c r="O205" s="70">
        <f>O269</f>
        <v>7178759.1932169087</v>
      </c>
      <c r="P205" s="54"/>
      <c r="Q205" s="20"/>
      <c r="R205" s="70">
        <f>R269</f>
        <v>7094829.2939361222</v>
      </c>
      <c r="S205" s="54"/>
      <c r="T205" s="20"/>
      <c r="U205" s="70">
        <f>U269</f>
        <v>7234162.4800462723</v>
      </c>
      <c r="V205" s="54"/>
      <c r="W205" s="20"/>
      <c r="X205" s="70">
        <f>X269</f>
        <v>7265788.739600894</v>
      </c>
      <c r="Y205" s="54"/>
      <c r="Z205" s="20"/>
      <c r="AA205" s="70">
        <f>AA269</f>
        <v>7281337.5451034168</v>
      </c>
      <c r="AB205" s="54"/>
      <c r="AC205" s="20"/>
      <c r="AD205" s="70">
        <f>AD269</f>
        <v>7759984.2077739043</v>
      </c>
      <c r="AE205" s="54"/>
      <c r="AF205" s="20"/>
      <c r="AG205" s="70">
        <f>AG269</f>
        <v>7787710.8816625802</v>
      </c>
      <c r="AH205" s="178"/>
      <c r="AI205" s="69"/>
      <c r="AJ205" s="70">
        <f t="shared" si="259"/>
        <v>10676.890309768729</v>
      </c>
      <c r="AK205" s="54"/>
      <c r="AL205" s="20"/>
      <c r="AM205" s="70">
        <f t="shared" si="260"/>
        <v>-101662.54779035971</v>
      </c>
      <c r="AN205" s="54"/>
      <c r="AO205" s="69"/>
      <c r="AP205" s="70">
        <f t="shared" si="261"/>
        <v>337613.34126681648</v>
      </c>
      <c r="AQ205" s="54"/>
      <c r="AR205" s="20"/>
      <c r="AS205" s="70">
        <f t="shared" si="262"/>
        <v>262417.93473995384</v>
      </c>
      <c r="AT205" s="178"/>
      <c r="AU205" s="69"/>
      <c r="AV205" s="70">
        <v>7749307.3174641356</v>
      </c>
      <c r="AW205" s="54"/>
      <c r="AX205" s="20"/>
      <c r="AY205" s="70">
        <v>7889373.4294529399</v>
      </c>
      <c r="AZ205" s="178"/>
      <c r="BA205" s="69"/>
      <c r="BB205" s="70">
        <v>7422370.8665070878</v>
      </c>
      <c r="BC205" s="54"/>
      <c r="BD205" s="20"/>
      <c r="BE205" s="70">
        <v>7525292.9469226263</v>
      </c>
      <c r="BF205" s="178"/>
      <c r="BG205" s="178"/>
      <c r="BH205" s="178"/>
      <c r="BI205" s="178"/>
      <c r="BJ205" s="178"/>
    </row>
    <row r="206" spans="1:62" x14ac:dyDescent="0.4">
      <c r="C206" s="217" t="s">
        <v>83</v>
      </c>
      <c r="D206" s="218"/>
      <c r="E206" s="52"/>
      <c r="F206" s="70">
        <f>F280</f>
        <v>6166389.3238722766</v>
      </c>
      <c r="G206" s="54"/>
      <c r="H206" s="20"/>
      <c r="I206" s="70">
        <v>6148166.6900000004</v>
      </c>
      <c r="J206" s="54"/>
      <c r="K206" s="20"/>
      <c r="L206" s="70">
        <v>6071129.1900000004</v>
      </c>
      <c r="M206" s="54"/>
      <c r="N206" s="20"/>
      <c r="O206" s="70">
        <f>O280</f>
        <v>6081932.3802741552</v>
      </c>
      <c r="P206" s="54"/>
      <c r="Q206" s="20"/>
      <c r="R206" s="70">
        <f>R280</f>
        <v>6011747.1788534485</v>
      </c>
      <c r="S206" s="54"/>
      <c r="T206" s="20"/>
      <c r="U206" s="70">
        <f>U280</f>
        <v>6127670.6568814414</v>
      </c>
      <c r="V206" s="54"/>
      <c r="W206" s="20"/>
      <c r="X206" s="70">
        <f>X280</f>
        <v>6146250.0205586972</v>
      </c>
      <c r="Y206" s="54"/>
      <c r="Z206" s="20"/>
      <c r="AA206" s="70">
        <f>AA280</f>
        <v>6158425.8048751624</v>
      </c>
      <c r="AB206" s="54"/>
      <c r="AC206" s="20"/>
      <c r="AD206" s="70">
        <f>AD280</f>
        <v>7443953.7269479763</v>
      </c>
      <c r="AE206" s="54"/>
      <c r="AF206" s="20"/>
      <c r="AG206" s="70">
        <f>AG280</f>
        <v>7470820.6803892013</v>
      </c>
      <c r="AH206" s="178"/>
      <c r="AI206" s="69"/>
      <c r="AJ206" s="70">
        <f t="shared" si="259"/>
        <v>584663.56043405365</v>
      </c>
      <c r="AK206" s="54"/>
      <c r="AL206" s="20"/>
      <c r="AM206" s="70">
        <f t="shared" si="260"/>
        <v>487276.88018669654</v>
      </c>
      <c r="AN206" s="54"/>
      <c r="AO206" s="69"/>
      <c r="AP206" s="70">
        <f t="shared" si="261"/>
        <v>1166725.3809912857</v>
      </c>
      <c r="AQ206" s="54"/>
      <c r="AR206" s="20"/>
      <c r="AS206" s="70">
        <f t="shared" si="262"/>
        <v>1106464.5476634605</v>
      </c>
      <c r="AT206" s="178"/>
      <c r="AU206" s="69"/>
      <c r="AV206" s="70">
        <v>6859290.1665139226</v>
      </c>
      <c r="AW206" s="54"/>
      <c r="AX206" s="20"/>
      <c r="AY206" s="70">
        <v>6983543.8002025047</v>
      </c>
      <c r="AZ206" s="178"/>
      <c r="BA206" s="69"/>
      <c r="BB206" s="70">
        <v>6277228.3459566906</v>
      </c>
      <c r="BC206" s="54"/>
      <c r="BD206" s="20"/>
      <c r="BE206" s="70">
        <v>6364356.1327257408</v>
      </c>
      <c r="BF206" s="178"/>
      <c r="BG206" s="178"/>
      <c r="BH206" s="178"/>
      <c r="BI206" s="178"/>
      <c r="BJ206" s="178"/>
    </row>
    <row r="207" spans="1:62" x14ac:dyDescent="0.4">
      <c r="C207" s="217" t="s">
        <v>84</v>
      </c>
      <c r="D207" s="218"/>
      <c r="E207" s="52"/>
      <c r="F207" s="70">
        <f>F302</f>
        <v>1509278.6740666553</v>
      </c>
      <c r="G207" s="54"/>
      <c r="H207" s="20"/>
      <c r="I207" s="70"/>
      <c r="J207" s="54"/>
      <c r="K207" s="20"/>
      <c r="L207" s="70">
        <v>0</v>
      </c>
      <c r="M207" s="54"/>
      <c r="N207" s="20"/>
      <c r="O207" s="70">
        <f>O302</f>
        <v>1452040.9669804592</v>
      </c>
      <c r="P207" s="54"/>
      <c r="Q207" s="20"/>
      <c r="R207" s="70">
        <f>R302</f>
        <v>1439873.5568554464</v>
      </c>
      <c r="S207" s="54"/>
      <c r="T207" s="20"/>
      <c r="U207" s="70">
        <f>U302</f>
        <v>1502281.942569016</v>
      </c>
      <c r="V207" s="54"/>
      <c r="W207" s="20"/>
      <c r="X207" s="70">
        <f>X302</f>
        <v>1507137.8674680199</v>
      </c>
      <c r="Y207" s="54"/>
      <c r="Z207" s="20"/>
      <c r="AA207" s="70">
        <f>AA302</f>
        <v>1510175.8580554232</v>
      </c>
      <c r="AB207" s="54"/>
      <c r="AC207" s="20"/>
      <c r="AD207" s="70">
        <f>AD302</f>
        <v>349561.61931625352</v>
      </c>
      <c r="AE207" s="54"/>
      <c r="AF207" s="20"/>
      <c r="AG207" s="70">
        <f>AG302</f>
        <v>350879.95779606531</v>
      </c>
      <c r="AH207" s="178"/>
      <c r="AI207" s="69"/>
      <c r="AJ207" s="70">
        <f t="shared" si="259"/>
        <v>19649.287161673012</v>
      </c>
      <c r="AK207" s="54"/>
      <c r="AL207" s="20"/>
      <c r="AM207" s="70">
        <f t="shared" si="260"/>
        <v>21493.863155260333</v>
      </c>
      <c r="AN207" s="54"/>
      <c r="AO207" s="69"/>
      <c r="AP207" s="70">
        <f t="shared" si="261"/>
        <v>-1190414.2299799067</v>
      </c>
      <c r="AQ207" s="54"/>
      <c r="AR207" s="20"/>
      <c r="AS207" s="70">
        <f t="shared" si="262"/>
        <v>-1210401.4173759692</v>
      </c>
      <c r="AT207" s="178"/>
      <c r="AU207" s="69"/>
      <c r="AV207" s="70">
        <v>329912.33215458051</v>
      </c>
      <c r="AW207" s="54"/>
      <c r="AX207" s="20"/>
      <c r="AY207" s="70">
        <v>329386.09464080498</v>
      </c>
      <c r="AZ207" s="178"/>
      <c r="BA207" s="69"/>
      <c r="BB207" s="70">
        <v>1539975.8492961603</v>
      </c>
      <c r="BC207" s="54"/>
      <c r="BD207" s="20"/>
      <c r="BE207" s="70">
        <v>1561281.3751720346</v>
      </c>
      <c r="BF207" s="178"/>
      <c r="BG207" s="178"/>
      <c r="BH207" s="178"/>
      <c r="BI207" s="178"/>
      <c r="BJ207" s="178"/>
    </row>
    <row r="208" spans="1:62" x14ac:dyDescent="0.4">
      <c r="C208" s="217" t="s">
        <v>85</v>
      </c>
      <c r="D208" s="218"/>
      <c r="E208" s="52"/>
      <c r="F208" s="53"/>
      <c r="G208" s="54"/>
      <c r="H208" s="20"/>
      <c r="I208" s="53"/>
      <c r="J208" s="54"/>
      <c r="K208" s="20"/>
      <c r="L208" s="70">
        <v>324701.21999999997</v>
      </c>
      <c r="M208" s="54"/>
      <c r="N208" s="20"/>
      <c r="O208" s="70">
        <f>O350</f>
        <v>-10855826.973598793</v>
      </c>
      <c r="P208" s="54"/>
      <c r="Q208" s="20"/>
      <c r="R208" s="70">
        <f>R350</f>
        <v>-10659053.067995375</v>
      </c>
      <c r="S208" s="54"/>
      <c r="T208" s="20"/>
      <c r="U208" s="70">
        <f>U350</f>
        <v>-11427179.874496548</v>
      </c>
      <c r="V208" s="54"/>
      <c r="W208" s="20"/>
      <c r="X208" s="70">
        <f>X350</f>
        <v>-11512915.699549906</v>
      </c>
      <c r="Y208" s="54"/>
      <c r="Z208" s="20"/>
      <c r="AA208" s="70">
        <f>AA350</f>
        <v>-11550541.88721473</v>
      </c>
      <c r="AB208" s="54"/>
      <c r="AC208" s="20"/>
      <c r="AD208" s="70">
        <f>AD309</f>
        <v>547166.48707030492</v>
      </c>
      <c r="AE208" s="54"/>
      <c r="AF208" s="20"/>
      <c r="AG208" s="70">
        <f>AG309</f>
        <v>557566.52064268675</v>
      </c>
      <c r="AH208" s="178"/>
      <c r="AI208" s="69"/>
      <c r="AJ208" s="70">
        <f t="shared" si="259"/>
        <v>-2995.7820622784784</v>
      </c>
      <c r="AK208" s="54"/>
      <c r="AL208" s="20"/>
      <c r="AM208" s="70">
        <f t="shared" si="260"/>
        <v>-2498.7320933855372</v>
      </c>
      <c r="AN208" s="54"/>
      <c r="AO208" s="69"/>
      <c r="AP208" s="70">
        <f t="shared" si="261"/>
        <v>12279074.029071296</v>
      </c>
      <c r="AQ208" s="54"/>
      <c r="AR208" s="20"/>
      <c r="AS208" s="70">
        <f t="shared" si="262"/>
        <v>12486614.155924376</v>
      </c>
      <c r="AT208" s="178"/>
      <c r="AU208" s="69"/>
      <c r="AV208" s="70">
        <v>550162.2691325834</v>
      </c>
      <c r="AW208" s="54"/>
      <c r="AX208" s="20"/>
      <c r="AY208" s="70">
        <v>560065.25273607229</v>
      </c>
      <c r="AZ208" s="178"/>
      <c r="BA208" s="69"/>
      <c r="BB208" s="70">
        <v>-11731907.54200099</v>
      </c>
      <c r="BC208" s="54"/>
      <c r="BD208" s="20"/>
      <c r="BE208" s="70">
        <v>-11929047.635281689</v>
      </c>
      <c r="BF208" s="178"/>
      <c r="BG208" s="178"/>
      <c r="BH208" s="178"/>
      <c r="BI208" s="178"/>
      <c r="BJ208" s="178"/>
    </row>
    <row r="209" spans="2:62" ht="14.25" thickBot="1" x14ac:dyDescent="0.45">
      <c r="C209" s="64" t="s">
        <v>25</v>
      </c>
      <c r="D209" s="65"/>
      <c r="E209" s="52"/>
      <c r="F209" s="208">
        <f>SUM(F202:F208)</f>
        <v>97524785.153283</v>
      </c>
      <c r="G209" s="54"/>
      <c r="H209" s="20"/>
      <c r="I209" s="208">
        <f>SUM(I202:I208)</f>
        <v>96181987.50999999</v>
      </c>
      <c r="J209" s="54"/>
      <c r="K209" s="20"/>
      <c r="L209" s="208">
        <f>SUM(L202:L208)</f>
        <v>102012055.91999999</v>
      </c>
      <c r="M209" s="54"/>
      <c r="N209" s="20"/>
      <c r="O209" s="208">
        <f>SUM(O202:O208)</f>
        <v>112018463.58058515</v>
      </c>
      <c r="P209" s="54"/>
      <c r="Q209" s="20"/>
      <c r="R209" s="208">
        <f>SUM(R202:R208)</f>
        <v>111141771.30221581</v>
      </c>
      <c r="S209" s="54"/>
      <c r="T209" s="20"/>
      <c r="U209" s="208">
        <f>SUM(U202:U208)</f>
        <v>119757922.66818972</v>
      </c>
      <c r="V209" s="54"/>
      <c r="W209" s="20"/>
      <c r="X209" s="208">
        <f>SUM(X202:X208)</f>
        <v>120102342.31332201</v>
      </c>
      <c r="Y209" s="54"/>
      <c r="Z209" s="20"/>
      <c r="AA209" s="208">
        <f>SUM(AA202:AA208)</f>
        <v>120330773.00544786</v>
      </c>
      <c r="AB209" s="54"/>
      <c r="AC209" s="220">
        <f>132055964-AD209</f>
        <v>3170216.6205553859</v>
      </c>
      <c r="AD209" s="208">
        <f>SUM(AD202:AD208)</f>
        <v>128885747.37944461</v>
      </c>
      <c r="AE209" s="54"/>
      <c r="AF209" s="220">
        <f>132560791-AG209</f>
        <v>3197788.9847543389</v>
      </c>
      <c r="AG209" s="208">
        <f>SUM(AG202:AG208)</f>
        <v>129363002.01524566</v>
      </c>
      <c r="AH209" s="221"/>
      <c r="AI209" s="69"/>
      <c r="AJ209" s="208">
        <f t="shared" si="259"/>
        <v>16132815.728079319</v>
      </c>
      <c r="AK209" s="54"/>
      <c r="AL209" s="20"/>
      <c r="AM209" s="208">
        <f t="shared" si="260"/>
        <v>14622664.316238031</v>
      </c>
      <c r="AN209" s="54"/>
      <c r="AO209" s="69"/>
      <c r="AP209" s="208">
        <f t="shared" si="261"/>
        <v>6137600.0432735682</v>
      </c>
      <c r="AQ209" s="54"/>
      <c r="AR209" s="20"/>
      <c r="AS209" s="208">
        <f t="shared" si="262"/>
        <v>4951368.1557646841</v>
      </c>
      <c r="AT209" s="178"/>
      <c r="AU209" s="69"/>
      <c r="AV209" s="208">
        <v>112752931.6513653</v>
      </c>
      <c r="AW209" s="54"/>
      <c r="AX209" s="20"/>
      <c r="AY209" s="208">
        <v>114740337.69900763</v>
      </c>
      <c r="AZ209" s="178"/>
      <c r="BA209" s="69"/>
      <c r="BB209" s="208">
        <v>122748147.33617105</v>
      </c>
      <c r="BC209" s="54"/>
      <c r="BD209" s="20"/>
      <c r="BE209" s="208">
        <v>124411633.85948098</v>
      </c>
      <c r="BF209" s="178"/>
      <c r="BG209" s="178"/>
      <c r="BH209" s="178"/>
      <c r="BI209" s="178"/>
      <c r="BJ209" s="178"/>
    </row>
    <row r="210" spans="2:62" ht="14.25" thickTop="1" x14ac:dyDescent="0.4">
      <c r="C210" s="222" t="s">
        <v>86</v>
      </c>
      <c r="D210" s="218"/>
      <c r="E210" s="52"/>
      <c r="F210" s="53"/>
      <c r="G210" s="54"/>
      <c r="H210" s="20"/>
      <c r="I210" s="223">
        <f>(I209/F209)-1</f>
        <v>-1.3768783403854568E-2</v>
      </c>
      <c r="J210" s="54"/>
      <c r="K210" s="20"/>
      <c r="L210" s="223">
        <f>(L209/I209)-1</f>
        <v>6.0614971274053131E-2</v>
      </c>
      <c r="M210" s="54"/>
      <c r="N210" s="20"/>
      <c r="O210" s="223">
        <f>(O209/I209)-1</f>
        <v>0.16465116266118596</v>
      </c>
      <c r="P210" s="54"/>
      <c r="Q210" s="20"/>
      <c r="R210" s="223">
        <f>(R209/L209)-1</f>
        <v>8.9496435493619853E-2</v>
      </c>
      <c r="S210" s="54"/>
      <c r="T210" s="20"/>
      <c r="U210" s="223">
        <f>(U209/R209)-1</f>
        <v>7.7523970196092584E-2</v>
      </c>
      <c r="V210" s="54"/>
      <c r="W210" s="20"/>
      <c r="X210" s="223">
        <f>(X209/U209)-1</f>
        <v>2.8759654264089995E-3</v>
      </c>
      <c r="Y210" s="54"/>
      <c r="Z210" s="20"/>
      <c r="AA210" s="223">
        <f>(AA209/X209)-1</f>
        <v>1.9019670035238523E-3</v>
      </c>
      <c r="AB210" s="54"/>
      <c r="AC210" s="224">
        <v>3618380.7236112356</v>
      </c>
      <c r="AD210" s="223">
        <f>(AD209/AA209)-1</f>
        <v>7.1095482562963497E-2</v>
      </c>
      <c r="AE210" s="54"/>
      <c r="AF210" s="224">
        <v>3647789.246824652</v>
      </c>
      <c r="AG210" s="223">
        <f>(AG209/AD209)-1</f>
        <v>3.7029279459115383E-3</v>
      </c>
      <c r="AH210" s="178"/>
      <c r="AI210" s="69"/>
      <c r="AJ210" s="223">
        <f t="shared" si="259"/>
        <v>0.13407057334659445</v>
      </c>
      <c r="AK210" s="54"/>
      <c r="AL210" s="20"/>
      <c r="AM210" s="223">
        <f t="shared" si="260"/>
        <v>-1.3923274925579543E-2</v>
      </c>
      <c r="AN210" s="54"/>
      <c r="AO210" s="69"/>
      <c r="AP210" s="223">
        <f t="shared" si="261"/>
        <v>5.1006071763502137E-2</v>
      </c>
      <c r="AQ210" s="54"/>
      <c r="AR210" s="20"/>
      <c r="AS210" s="223">
        <f t="shared" si="262"/>
        <v>-9.8491016318069669E-3</v>
      </c>
      <c r="AT210" s="178"/>
      <c r="AU210" s="69"/>
      <c r="AV210" s="223">
        <v>-6.2975090783630949E-2</v>
      </c>
      <c r="AW210" s="54"/>
      <c r="AX210" s="20"/>
      <c r="AY210" s="223">
        <v>1.7626202871491081E-2</v>
      </c>
      <c r="AZ210" s="178"/>
      <c r="BA210" s="69"/>
      <c r="BB210" s="223">
        <v>2.008941079946136E-2</v>
      </c>
      <c r="BC210" s="54"/>
      <c r="BD210" s="20"/>
      <c r="BE210" s="223">
        <v>1.3552029577718505E-2</v>
      </c>
      <c r="BF210" s="178"/>
      <c r="BG210" s="178"/>
      <c r="BH210" s="178"/>
      <c r="BI210" s="178"/>
      <c r="BJ210" s="178"/>
    </row>
    <row r="211" spans="2:62" ht="3" customHeight="1" x14ac:dyDescent="0.4">
      <c r="C211" s="222"/>
      <c r="D211" s="218"/>
      <c r="E211" s="52"/>
      <c r="F211" s="53"/>
      <c r="G211" s="54"/>
      <c r="H211" s="20"/>
      <c r="I211" s="223"/>
      <c r="J211" s="54"/>
      <c r="K211" s="20"/>
      <c r="L211" s="223"/>
      <c r="M211" s="54"/>
      <c r="N211" s="20"/>
      <c r="O211" s="223"/>
      <c r="P211" s="54"/>
      <c r="Q211" s="20"/>
      <c r="R211" s="223"/>
      <c r="S211" s="54"/>
      <c r="T211" s="20"/>
      <c r="U211" s="223"/>
      <c r="V211" s="54"/>
      <c r="W211" s="20"/>
      <c r="X211" s="223"/>
      <c r="Y211" s="54"/>
      <c r="Z211" s="20"/>
      <c r="AA211" s="223"/>
      <c r="AB211" s="54"/>
      <c r="AC211" s="225"/>
      <c r="AD211" s="223"/>
      <c r="AE211" s="54"/>
      <c r="AF211" s="225"/>
      <c r="AG211" s="223"/>
      <c r="AH211" s="178"/>
      <c r="AI211" s="69"/>
      <c r="AJ211" s="223"/>
      <c r="AK211" s="54"/>
      <c r="AL211" s="20"/>
      <c r="AM211" s="223"/>
      <c r="AN211" s="54"/>
      <c r="AO211" s="69"/>
      <c r="AP211" s="223"/>
      <c r="AQ211" s="54"/>
      <c r="AR211" s="20"/>
      <c r="AS211" s="223"/>
      <c r="AT211" s="178"/>
      <c r="AU211" s="69"/>
      <c r="AV211" s="223"/>
      <c r="AW211" s="54"/>
      <c r="AX211" s="20"/>
      <c r="AY211" s="223"/>
      <c r="AZ211" s="178"/>
      <c r="BA211" s="69"/>
      <c r="BB211" s="223"/>
      <c r="BC211" s="54"/>
      <c r="BD211" s="20"/>
      <c r="BE211" s="223"/>
      <c r="BF211" s="178"/>
      <c r="BG211" s="178"/>
      <c r="BH211" s="178"/>
      <c r="BI211" s="178"/>
      <c r="BJ211" s="178"/>
    </row>
    <row r="212" spans="2:62" x14ac:dyDescent="0.4">
      <c r="B212" s="2" t="s">
        <v>87</v>
      </c>
      <c r="C212" s="226"/>
      <c r="D212" s="227"/>
      <c r="E212" s="52"/>
      <c r="F212" s="53"/>
      <c r="G212" s="54"/>
      <c r="H212" s="228"/>
      <c r="I212" s="70"/>
      <c r="J212" s="72"/>
      <c r="K212" s="229"/>
      <c r="L212" s="70"/>
      <c r="M212" s="54"/>
      <c r="N212" s="229"/>
      <c r="O212" s="70"/>
      <c r="P212" s="54"/>
      <c r="Q212" s="20"/>
      <c r="R212" s="223"/>
      <c r="S212" s="54"/>
      <c r="T212" s="20"/>
      <c r="U212" s="53"/>
      <c r="V212" s="54"/>
      <c r="W212" s="20"/>
      <c r="X212" s="53"/>
      <c r="Y212" s="54"/>
      <c r="Z212" s="20"/>
      <c r="AA212" s="53"/>
      <c r="AB212" s="54"/>
      <c r="AC212" s="230">
        <v>-448164.10305584967</v>
      </c>
      <c r="AD212" s="231"/>
      <c r="AE212" s="54"/>
      <c r="AF212" s="230">
        <v>-450000.2620703131</v>
      </c>
      <c r="AG212" s="231"/>
      <c r="AH212" s="178"/>
      <c r="AI212" s="69"/>
      <c r="AJ212" s="53"/>
      <c r="AK212" s="54"/>
      <c r="AL212" s="20"/>
      <c r="AM212" s="53"/>
      <c r="AN212" s="54"/>
      <c r="AO212" s="69"/>
      <c r="AP212" s="53"/>
      <c r="AQ212" s="54"/>
      <c r="AR212" s="20"/>
      <c r="AS212" s="53"/>
      <c r="AT212" s="178"/>
      <c r="AU212" s="69"/>
      <c r="AV212" s="53"/>
      <c r="AW212" s="54"/>
      <c r="AX212" s="20"/>
      <c r="AY212" s="53"/>
      <c r="AZ212" s="178"/>
      <c r="BA212" s="69"/>
      <c r="BB212" s="53"/>
      <c r="BC212" s="54"/>
      <c r="BD212" s="20"/>
      <c r="BE212" s="53"/>
      <c r="BF212" s="178"/>
      <c r="BG212" s="178"/>
      <c r="BH212" s="178"/>
      <c r="BI212" s="178"/>
      <c r="BJ212" s="178"/>
    </row>
    <row r="213" spans="2:62" x14ac:dyDescent="0.4">
      <c r="C213" s="56" t="s">
        <v>17</v>
      </c>
      <c r="D213" s="57"/>
      <c r="E213" s="52"/>
      <c r="F213" s="232">
        <v>1.0430310698432668</v>
      </c>
      <c r="G213" s="54"/>
      <c r="H213" s="20"/>
      <c r="I213" s="232">
        <v>1.0430310698432668</v>
      </c>
      <c r="J213" s="54"/>
      <c r="K213" s="20"/>
      <c r="L213" s="232">
        <v>1.0430310698432668</v>
      </c>
      <c r="M213" s="54"/>
      <c r="N213" s="20"/>
      <c r="O213" s="232">
        <v>1.0486</v>
      </c>
      <c r="P213" s="54"/>
      <c r="Q213" s="20"/>
      <c r="R213" s="233">
        <v>1.0486</v>
      </c>
      <c r="S213" s="54"/>
      <c r="T213" s="20"/>
      <c r="U213" s="232">
        <v>1.0486</v>
      </c>
      <c r="V213" s="54"/>
      <c r="W213" s="20"/>
      <c r="X213" s="232">
        <f>U213</f>
        <v>1.0486</v>
      </c>
      <c r="Y213" s="54"/>
      <c r="Z213" s="20"/>
      <c r="AA213" s="232">
        <f>X213</f>
        <v>1.0486</v>
      </c>
      <c r="AB213" s="54"/>
      <c r="AC213" s="20"/>
      <c r="AD213" s="156">
        <f>AA213</f>
        <v>1.0486</v>
      </c>
      <c r="AE213" s="54"/>
      <c r="AF213" s="20"/>
      <c r="AG213" s="234">
        <f>AD213</f>
        <v>1.0486</v>
      </c>
      <c r="AH213" s="178"/>
      <c r="AI213" s="69"/>
      <c r="AJ213" s="232">
        <f t="shared" ref="AJ213:AJ220" si="263">AD213-AV213</f>
        <v>1.2699999999999934E-2</v>
      </c>
      <c r="AK213" s="54"/>
      <c r="AL213" s="20"/>
      <c r="AM213" s="232">
        <f t="shared" ref="AM213:AM220" si="264">AG213-AY213</f>
        <v>1.2699999999999934E-2</v>
      </c>
      <c r="AN213" s="54"/>
      <c r="AO213" s="69"/>
      <c r="AP213" s="232">
        <f t="shared" ref="AP213:AP220" si="265">AD213-BB213</f>
        <v>0</v>
      </c>
      <c r="AQ213" s="54"/>
      <c r="AR213" s="20"/>
      <c r="AS213" s="232">
        <f t="shared" ref="AS213:AS220" si="266">AG213-BE213</f>
        <v>0</v>
      </c>
      <c r="AT213" s="178"/>
      <c r="AU213" s="69"/>
      <c r="AV213" s="156">
        <v>1.0359</v>
      </c>
      <c r="AW213" s="54"/>
      <c r="AX213" s="20"/>
      <c r="AY213" s="234">
        <v>1.0359</v>
      </c>
      <c r="AZ213" s="178"/>
      <c r="BA213" s="69"/>
      <c r="BB213" s="232">
        <v>1.0486</v>
      </c>
      <c r="BC213" s="54"/>
      <c r="BD213" s="20"/>
      <c r="BE213" s="232">
        <v>1.0486</v>
      </c>
      <c r="BF213" s="178"/>
      <c r="BG213" s="178"/>
      <c r="BH213" s="178"/>
      <c r="BI213" s="178"/>
      <c r="BJ213" s="178"/>
    </row>
    <row r="214" spans="2:62" x14ac:dyDescent="0.4">
      <c r="C214" s="56" t="s">
        <v>18</v>
      </c>
      <c r="D214" s="57"/>
      <c r="E214" s="52"/>
      <c r="F214" s="232">
        <v>1.0430310698432668</v>
      </c>
      <c r="G214" s="54"/>
      <c r="H214" s="20"/>
      <c r="I214" s="232">
        <v>1.0430310698432668</v>
      </c>
      <c r="J214" s="54"/>
      <c r="K214" s="20"/>
      <c r="L214" s="232">
        <v>1.0430310698432668</v>
      </c>
      <c r="M214" s="54"/>
      <c r="N214" s="20"/>
      <c r="O214" s="232">
        <v>1.0486</v>
      </c>
      <c r="P214" s="54"/>
      <c r="Q214" s="20"/>
      <c r="R214" s="233">
        <f>R$213</f>
        <v>1.0486</v>
      </c>
      <c r="S214" s="54"/>
      <c r="T214" s="20"/>
      <c r="U214" s="232">
        <f>U$213</f>
        <v>1.0486</v>
      </c>
      <c r="V214" s="54"/>
      <c r="W214" s="20"/>
      <c r="X214" s="232">
        <f t="shared" ref="X214:X220" si="267">U214</f>
        <v>1.0486</v>
      </c>
      <c r="Y214" s="54"/>
      <c r="Z214" s="20"/>
      <c r="AA214" s="232">
        <f t="shared" ref="AA214:AA220" si="268">X214</f>
        <v>1.0486</v>
      </c>
      <c r="AB214" s="54"/>
      <c r="AC214" s="20"/>
      <c r="AD214" s="234">
        <f>AD$213</f>
        <v>1.0486</v>
      </c>
      <c r="AE214" s="54"/>
      <c r="AF214" s="20"/>
      <c r="AG214" s="234">
        <f t="shared" ref="AG214:AG220" si="269">AD214</f>
        <v>1.0486</v>
      </c>
      <c r="AH214" s="178"/>
      <c r="AI214" s="69"/>
      <c r="AJ214" s="232">
        <f t="shared" si="263"/>
        <v>1.2699999999999934E-2</v>
      </c>
      <c r="AK214" s="54"/>
      <c r="AL214" s="20"/>
      <c r="AM214" s="232">
        <f t="shared" si="264"/>
        <v>1.2699999999999934E-2</v>
      </c>
      <c r="AN214" s="54"/>
      <c r="AO214" s="69"/>
      <c r="AP214" s="232">
        <f t="shared" si="265"/>
        <v>0</v>
      </c>
      <c r="AQ214" s="54"/>
      <c r="AR214" s="20"/>
      <c r="AS214" s="232">
        <f t="shared" si="266"/>
        <v>0</v>
      </c>
      <c r="AT214" s="178"/>
      <c r="AU214" s="69"/>
      <c r="AV214" s="234">
        <v>1.0359</v>
      </c>
      <c r="AW214" s="54"/>
      <c r="AX214" s="20"/>
      <c r="AY214" s="234">
        <v>1.0359</v>
      </c>
      <c r="AZ214" s="178"/>
      <c r="BA214" s="69"/>
      <c r="BB214" s="232">
        <v>1.0486</v>
      </c>
      <c r="BC214" s="54"/>
      <c r="BD214" s="20"/>
      <c r="BE214" s="232">
        <v>1.0486</v>
      </c>
      <c r="BF214" s="178"/>
      <c r="BG214" s="178"/>
      <c r="BH214" s="178"/>
      <c r="BI214" s="178"/>
      <c r="BJ214" s="178"/>
    </row>
    <row r="215" spans="2:62" x14ac:dyDescent="0.4">
      <c r="C215" s="56" t="s">
        <v>19</v>
      </c>
      <c r="D215" s="57"/>
      <c r="E215" s="52"/>
      <c r="F215" s="232">
        <v>1.0430310698432668</v>
      </c>
      <c r="G215" s="54"/>
      <c r="H215" s="20"/>
      <c r="I215" s="232">
        <v>1.0430310698432668</v>
      </c>
      <c r="J215" s="54"/>
      <c r="K215" s="20"/>
      <c r="L215" s="232">
        <v>1.0430310698432668</v>
      </c>
      <c r="M215" s="54"/>
      <c r="N215" s="20"/>
      <c r="O215" s="232">
        <v>1.0486</v>
      </c>
      <c r="P215" s="54"/>
      <c r="Q215" s="20"/>
      <c r="R215" s="233">
        <f t="shared" ref="R215:R220" si="270">R$213</f>
        <v>1.0486</v>
      </c>
      <c r="S215" s="54"/>
      <c r="T215" s="20"/>
      <c r="U215" s="232">
        <f t="shared" ref="U215:U216" si="271">U$213</f>
        <v>1.0486</v>
      </c>
      <c r="V215" s="54"/>
      <c r="W215" s="20"/>
      <c r="X215" s="232">
        <f t="shared" si="267"/>
        <v>1.0486</v>
      </c>
      <c r="Y215" s="54"/>
      <c r="Z215" s="20"/>
      <c r="AA215" s="232">
        <f t="shared" si="268"/>
        <v>1.0486</v>
      </c>
      <c r="AB215" s="54"/>
      <c r="AC215" s="20"/>
      <c r="AD215" s="234">
        <f t="shared" ref="AD215:AD220" si="272">AD$213</f>
        <v>1.0486</v>
      </c>
      <c r="AE215" s="54"/>
      <c r="AF215" s="20"/>
      <c r="AG215" s="234">
        <f t="shared" si="269"/>
        <v>1.0486</v>
      </c>
      <c r="AH215" s="178"/>
      <c r="AI215" s="69"/>
      <c r="AJ215" s="232">
        <f t="shared" si="263"/>
        <v>1.2699999999999934E-2</v>
      </c>
      <c r="AK215" s="54"/>
      <c r="AL215" s="20"/>
      <c r="AM215" s="232">
        <f t="shared" si="264"/>
        <v>1.2699999999999934E-2</v>
      </c>
      <c r="AN215" s="54"/>
      <c r="AO215" s="69"/>
      <c r="AP215" s="232">
        <f t="shared" si="265"/>
        <v>0</v>
      </c>
      <c r="AQ215" s="54"/>
      <c r="AR215" s="20"/>
      <c r="AS215" s="232">
        <f t="shared" si="266"/>
        <v>0</v>
      </c>
      <c r="AT215" s="178"/>
      <c r="AU215" s="69"/>
      <c r="AV215" s="234">
        <v>1.0359</v>
      </c>
      <c r="AW215" s="54"/>
      <c r="AX215" s="20"/>
      <c r="AY215" s="234">
        <v>1.0359</v>
      </c>
      <c r="AZ215" s="178"/>
      <c r="BA215" s="69"/>
      <c r="BB215" s="232">
        <v>1.0486</v>
      </c>
      <c r="BC215" s="54"/>
      <c r="BD215" s="20"/>
      <c r="BE215" s="232">
        <v>1.0486</v>
      </c>
      <c r="BF215" s="178"/>
      <c r="BG215" s="178"/>
      <c r="BH215" s="178"/>
      <c r="BI215" s="178"/>
      <c r="BJ215" s="178"/>
    </row>
    <row r="216" spans="2:62" x14ac:dyDescent="0.4">
      <c r="C216" s="56" t="s">
        <v>20</v>
      </c>
      <c r="D216" s="57"/>
      <c r="E216" s="52"/>
      <c r="F216" s="232">
        <v>1.0430310698432668</v>
      </c>
      <c r="G216" s="54"/>
      <c r="H216" s="20"/>
      <c r="I216" s="232">
        <v>1.0430310698432668</v>
      </c>
      <c r="J216" s="54"/>
      <c r="K216" s="20"/>
      <c r="L216" s="232">
        <v>1.0430310698432668</v>
      </c>
      <c r="M216" s="54"/>
      <c r="N216" s="20"/>
      <c r="O216" s="232">
        <v>1.0486</v>
      </c>
      <c r="P216" s="54"/>
      <c r="Q216" s="20"/>
      <c r="R216" s="233">
        <f t="shared" si="270"/>
        <v>1.0486</v>
      </c>
      <c r="S216" s="54"/>
      <c r="T216" s="20"/>
      <c r="U216" s="232">
        <f t="shared" si="271"/>
        <v>1.0486</v>
      </c>
      <c r="V216" s="54"/>
      <c r="W216" s="20"/>
      <c r="X216" s="232">
        <f t="shared" si="267"/>
        <v>1.0486</v>
      </c>
      <c r="Y216" s="54"/>
      <c r="Z216" s="20"/>
      <c r="AA216" s="232">
        <f t="shared" si="268"/>
        <v>1.0486</v>
      </c>
      <c r="AB216" s="54"/>
      <c r="AC216" s="20"/>
      <c r="AD216" s="234">
        <f t="shared" si="272"/>
        <v>1.0486</v>
      </c>
      <c r="AE216" s="54"/>
      <c r="AF216" s="20"/>
      <c r="AG216" s="234">
        <f t="shared" si="269"/>
        <v>1.0486</v>
      </c>
      <c r="AH216" s="178"/>
      <c r="AI216" s="69"/>
      <c r="AJ216" s="232">
        <f t="shared" si="263"/>
        <v>1.2699999999999934E-2</v>
      </c>
      <c r="AK216" s="54"/>
      <c r="AL216" s="20"/>
      <c r="AM216" s="232">
        <f t="shared" si="264"/>
        <v>1.2699999999999934E-2</v>
      </c>
      <c r="AN216" s="54"/>
      <c r="AO216" s="69"/>
      <c r="AP216" s="232">
        <f t="shared" si="265"/>
        <v>0</v>
      </c>
      <c r="AQ216" s="54"/>
      <c r="AR216" s="20"/>
      <c r="AS216" s="232">
        <f t="shared" si="266"/>
        <v>0</v>
      </c>
      <c r="AT216" s="178"/>
      <c r="AU216" s="69"/>
      <c r="AV216" s="234">
        <v>1.0359</v>
      </c>
      <c r="AW216" s="54"/>
      <c r="AX216" s="20"/>
      <c r="AY216" s="234">
        <v>1.0359</v>
      </c>
      <c r="AZ216" s="178"/>
      <c r="BA216" s="69"/>
      <c r="BB216" s="232">
        <v>1.0486</v>
      </c>
      <c r="BC216" s="54"/>
      <c r="BD216" s="20"/>
      <c r="BE216" s="232">
        <v>1.0486</v>
      </c>
      <c r="BF216" s="178"/>
      <c r="BG216" s="178"/>
      <c r="BH216" s="178"/>
      <c r="BI216" s="178"/>
      <c r="BJ216" s="178"/>
    </row>
    <row r="217" spans="2:62" x14ac:dyDescent="0.4">
      <c r="C217" s="56" t="s">
        <v>21</v>
      </c>
      <c r="D217" s="57"/>
      <c r="E217" s="52"/>
      <c r="F217" s="232">
        <v>1.0145</v>
      </c>
      <c r="G217" s="54"/>
      <c r="H217" s="20"/>
      <c r="I217" s="232">
        <v>1.0145</v>
      </c>
      <c r="J217" s="54"/>
      <c r="K217" s="20"/>
      <c r="L217" s="232">
        <v>1.0145</v>
      </c>
      <c r="M217" s="54"/>
      <c r="N217" s="20"/>
      <c r="O217" s="232">
        <v>1.0486</v>
      </c>
      <c r="P217" s="54"/>
      <c r="Q217" s="20"/>
      <c r="R217" s="233">
        <f t="shared" si="270"/>
        <v>1.0486</v>
      </c>
      <c r="S217" s="54"/>
      <c r="T217" s="20"/>
      <c r="U217" s="232">
        <f>U216</f>
        <v>1.0486</v>
      </c>
      <c r="V217" s="54"/>
      <c r="W217" s="20"/>
      <c r="X217" s="232">
        <f t="shared" si="267"/>
        <v>1.0486</v>
      </c>
      <c r="Y217" s="54"/>
      <c r="Z217" s="20"/>
      <c r="AA217" s="232">
        <f t="shared" si="268"/>
        <v>1.0486</v>
      </c>
      <c r="AB217" s="54"/>
      <c r="AC217" s="20"/>
      <c r="AD217" s="234">
        <f t="shared" si="272"/>
        <v>1.0486</v>
      </c>
      <c r="AE217" s="54"/>
      <c r="AF217" s="20"/>
      <c r="AG217" s="234">
        <f t="shared" si="269"/>
        <v>1.0486</v>
      </c>
      <c r="AH217" s="178"/>
      <c r="AI217" s="69"/>
      <c r="AJ217" s="233">
        <f t="shared" si="263"/>
        <v>1.2699999999999934E-2</v>
      </c>
      <c r="AK217" s="54"/>
      <c r="AL217" s="20"/>
      <c r="AM217" s="233">
        <f t="shared" si="264"/>
        <v>1.2699999999999934E-2</v>
      </c>
      <c r="AN217" s="54"/>
      <c r="AO217" s="69"/>
      <c r="AP217" s="233">
        <f t="shared" si="265"/>
        <v>0</v>
      </c>
      <c r="AQ217" s="54"/>
      <c r="AR217" s="20"/>
      <c r="AS217" s="233">
        <f t="shared" si="266"/>
        <v>0</v>
      </c>
      <c r="AT217" s="178"/>
      <c r="AU217" s="69"/>
      <c r="AV217" s="234">
        <v>1.0359</v>
      </c>
      <c r="AW217" s="54"/>
      <c r="AX217" s="20"/>
      <c r="AY217" s="234">
        <v>1.0359</v>
      </c>
      <c r="AZ217" s="178"/>
      <c r="BA217" s="69"/>
      <c r="BB217" s="233">
        <v>1.0486</v>
      </c>
      <c r="BC217" s="54"/>
      <c r="BD217" s="20"/>
      <c r="BE217" s="233">
        <v>1.0486</v>
      </c>
      <c r="BF217" s="178"/>
      <c r="BG217" s="178"/>
      <c r="BH217" s="178"/>
      <c r="BI217" s="178"/>
      <c r="BJ217" s="178"/>
    </row>
    <row r="218" spans="2:62" x14ac:dyDescent="0.4">
      <c r="C218" s="56" t="s">
        <v>22</v>
      </c>
      <c r="D218" s="57"/>
      <c r="E218" s="52"/>
      <c r="F218" s="232">
        <v>1.0430310698432668</v>
      </c>
      <c r="G218" s="54"/>
      <c r="H218" s="20"/>
      <c r="I218" s="232">
        <v>1.0430310698432668</v>
      </c>
      <c r="J218" s="54"/>
      <c r="K218" s="20"/>
      <c r="L218" s="232">
        <v>1.0430310698432668</v>
      </c>
      <c r="M218" s="54"/>
      <c r="N218" s="20"/>
      <c r="O218" s="232">
        <v>1.0486</v>
      </c>
      <c r="P218" s="54"/>
      <c r="Q218" s="20"/>
      <c r="R218" s="233">
        <f t="shared" si="270"/>
        <v>1.0486</v>
      </c>
      <c r="S218" s="54"/>
      <c r="T218" s="20"/>
      <c r="U218" s="232">
        <f t="shared" ref="U218:U220" si="273">U$213</f>
        <v>1.0486</v>
      </c>
      <c r="V218" s="54"/>
      <c r="W218" s="20"/>
      <c r="X218" s="232">
        <f t="shared" si="267"/>
        <v>1.0486</v>
      </c>
      <c r="Y218" s="54"/>
      <c r="Z218" s="20"/>
      <c r="AA218" s="232">
        <f t="shared" si="268"/>
        <v>1.0486</v>
      </c>
      <c r="AB218" s="54"/>
      <c r="AC218" s="20"/>
      <c r="AD218" s="234">
        <f t="shared" si="272"/>
        <v>1.0486</v>
      </c>
      <c r="AE218" s="54"/>
      <c r="AF218" s="20"/>
      <c r="AG218" s="234">
        <f t="shared" si="269"/>
        <v>1.0486</v>
      </c>
      <c r="AH218" s="178"/>
      <c r="AI218" s="69"/>
      <c r="AJ218" s="232">
        <f t="shared" si="263"/>
        <v>1.2699999999999934E-2</v>
      </c>
      <c r="AK218" s="54"/>
      <c r="AL218" s="20"/>
      <c r="AM218" s="232">
        <f t="shared" si="264"/>
        <v>1.2699999999999934E-2</v>
      </c>
      <c r="AN218" s="54"/>
      <c r="AO218" s="69"/>
      <c r="AP218" s="232">
        <f t="shared" si="265"/>
        <v>0</v>
      </c>
      <c r="AQ218" s="54"/>
      <c r="AR218" s="20"/>
      <c r="AS218" s="232">
        <f t="shared" si="266"/>
        <v>0</v>
      </c>
      <c r="AT218" s="178"/>
      <c r="AU218" s="69"/>
      <c r="AV218" s="234">
        <v>1.0359</v>
      </c>
      <c r="AW218" s="54"/>
      <c r="AX218" s="20"/>
      <c r="AY218" s="234">
        <v>1.0359</v>
      </c>
      <c r="AZ218" s="178"/>
      <c r="BA218" s="69"/>
      <c r="BB218" s="232">
        <v>1.0486</v>
      </c>
      <c r="BC218" s="54"/>
      <c r="BD218" s="20"/>
      <c r="BE218" s="232">
        <v>1.0486</v>
      </c>
      <c r="BF218" s="178"/>
      <c r="BG218" s="178"/>
      <c r="BH218" s="178"/>
      <c r="BI218" s="178"/>
      <c r="BJ218" s="178"/>
    </row>
    <row r="219" spans="2:62" x14ac:dyDescent="0.4">
      <c r="C219" s="56" t="s">
        <v>23</v>
      </c>
      <c r="D219" s="57"/>
      <c r="E219" s="52"/>
      <c r="F219" s="232">
        <v>1.0430310698432668</v>
      </c>
      <c r="G219" s="54"/>
      <c r="H219" s="20"/>
      <c r="I219" s="232">
        <v>1.0430310698432668</v>
      </c>
      <c r="J219" s="54"/>
      <c r="K219" s="20"/>
      <c r="L219" s="232">
        <v>1.0430310698432668</v>
      </c>
      <c r="M219" s="54"/>
      <c r="N219" s="20"/>
      <c r="O219" s="232">
        <v>1.0486</v>
      </c>
      <c r="P219" s="54"/>
      <c r="Q219" s="20"/>
      <c r="R219" s="233">
        <f t="shared" si="270"/>
        <v>1.0486</v>
      </c>
      <c r="S219" s="54"/>
      <c r="T219" s="20"/>
      <c r="U219" s="232">
        <f t="shared" si="273"/>
        <v>1.0486</v>
      </c>
      <c r="V219" s="54"/>
      <c r="W219" s="20"/>
      <c r="X219" s="232">
        <f t="shared" si="267"/>
        <v>1.0486</v>
      </c>
      <c r="Y219" s="54"/>
      <c r="Z219" s="20"/>
      <c r="AA219" s="232">
        <f t="shared" si="268"/>
        <v>1.0486</v>
      </c>
      <c r="AB219" s="54"/>
      <c r="AC219" s="20"/>
      <c r="AD219" s="234">
        <f t="shared" si="272"/>
        <v>1.0486</v>
      </c>
      <c r="AE219" s="54"/>
      <c r="AF219" s="20"/>
      <c r="AG219" s="234">
        <f t="shared" si="269"/>
        <v>1.0486</v>
      </c>
      <c r="AH219" s="178"/>
      <c r="AI219" s="69"/>
      <c r="AJ219" s="232">
        <f t="shared" si="263"/>
        <v>1.2699999999999934E-2</v>
      </c>
      <c r="AK219" s="54"/>
      <c r="AL219" s="20"/>
      <c r="AM219" s="232">
        <f t="shared" si="264"/>
        <v>1.2699999999999934E-2</v>
      </c>
      <c r="AN219" s="54"/>
      <c r="AO219" s="69"/>
      <c r="AP219" s="232">
        <f t="shared" si="265"/>
        <v>0</v>
      </c>
      <c r="AQ219" s="54"/>
      <c r="AR219" s="20"/>
      <c r="AS219" s="232">
        <f t="shared" si="266"/>
        <v>0</v>
      </c>
      <c r="AT219" s="178"/>
      <c r="AU219" s="69"/>
      <c r="AV219" s="234">
        <v>1.0359</v>
      </c>
      <c r="AW219" s="54"/>
      <c r="AX219" s="20"/>
      <c r="AY219" s="234">
        <v>1.0359</v>
      </c>
      <c r="AZ219" s="178"/>
      <c r="BA219" s="69"/>
      <c r="BB219" s="232">
        <v>1.0486</v>
      </c>
      <c r="BC219" s="54"/>
      <c r="BD219" s="20"/>
      <c r="BE219" s="232">
        <v>1.0486</v>
      </c>
      <c r="BF219" s="178"/>
      <c r="BG219" s="178"/>
      <c r="BH219" s="178"/>
      <c r="BI219" s="178"/>
      <c r="BJ219" s="178"/>
    </row>
    <row r="220" spans="2:62" x14ac:dyDescent="0.4">
      <c r="C220" s="56" t="s">
        <v>24</v>
      </c>
      <c r="D220" s="57"/>
      <c r="E220" s="52"/>
      <c r="F220" s="232">
        <v>1.0430310698432668</v>
      </c>
      <c r="G220" s="54"/>
      <c r="H220" s="20"/>
      <c r="I220" s="232">
        <v>1.0430310698432668</v>
      </c>
      <c r="J220" s="54"/>
      <c r="K220" s="20"/>
      <c r="L220" s="232">
        <v>1.0430310698432668</v>
      </c>
      <c r="M220" s="54"/>
      <c r="N220" s="20"/>
      <c r="O220" s="232">
        <v>1.0486</v>
      </c>
      <c r="P220" s="54"/>
      <c r="Q220" s="20"/>
      <c r="R220" s="233">
        <f t="shared" si="270"/>
        <v>1.0486</v>
      </c>
      <c r="S220" s="54"/>
      <c r="T220" s="20"/>
      <c r="U220" s="232">
        <f t="shared" si="273"/>
        <v>1.0486</v>
      </c>
      <c r="V220" s="54"/>
      <c r="W220" s="20"/>
      <c r="X220" s="232">
        <f t="shared" si="267"/>
        <v>1.0486</v>
      </c>
      <c r="Y220" s="54"/>
      <c r="Z220" s="20"/>
      <c r="AA220" s="232">
        <f t="shared" si="268"/>
        <v>1.0486</v>
      </c>
      <c r="AB220" s="54"/>
      <c r="AC220" s="20"/>
      <c r="AD220" s="234">
        <f t="shared" si="272"/>
        <v>1.0486</v>
      </c>
      <c r="AE220" s="54"/>
      <c r="AF220" s="20"/>
      <c r="AG220" s="234">
        <f t="shared" si="269"/>
        <v>1.0486</v>
      </c>
      <c r="AH220" s="178"/>
      <c r="AI220" s="69"/>
      <c r="AJ220" s="232">
        <f t="shared" si="263"/>
        <v>1.2699999999999934E-2</v>
      </c>
      <c r="AK220" s="54"/>
      <c r="AL220" s="20"/>
      <c r="AM220" s="232">
        <f t="shared" si="264"/>
        <v>1.2699999999999934E-2</v>
      </c>
      <c r="AN220" s="54"/>
      <c r="AO220" s="69"/>
      <c r="AP220" s="232">
        <f t="shared" si="265"/>
        <v>0</v>
      </c>
      <c r="AQ220" s="54"/>
      <c r="AR220" s="20"/>
      <c r="AS220" s="232">
        <f t="shared" si="266"/>
        <v>0</v>
      </c>
      <c r="AT220" s="178"/>
      <c r="AU220" s="69"/>
      <c r="AV220" s="234">
        <v>1.0359</v>
      </c>
      <c r="AW220" s="54"/>
      <c r="AX220" s="20"/>
      <c r="AY220" s="234">
        <v>1.0359</v>
      </c>
      <c r="AZ220" s="178"/>
      <c r="BA220" s="69"/>
      <c r="BB220" s="232">
        <v>1.0486</v>
      </c>
      <c r="BC220" s="54"/>
      <c r="BD220" s="20"/>
      <c r="BE220" s="232">
        <v>1.0486</v>
      </c>
      <c r="BF220" s="178"/>
      <c r="BG220" s="178"/>
      <c r="BH220" s="178"/>
      <c r="BI220" s="178"/>
      <c r="BJ220" s="178"/>
    </row>
    <row r="221" spans="2:62" x14ac:dyDescent="0.4">
      <c r="C221" s="235"/>
      <c r="D221" s="236"/>
      <c r="E221" s="52"/>
      <c r="F221" s="53"/>
      <c r="G221" s="54"/>
      <c r="H221" s="20"/>
      <c r="I221" s="53"/>
      <c r="J221" s="54"/>
      <c r="K221" s="20"/>
      <c r="L221" s="53"/>
      <c r="M221" s="54"/>
      <c r="N221" s="20"/>
      <c r="O221" s="53"/>
      <c r="P221" s="54"/>
      <c r="Q221" s="20"/>
      <c r="R221" s="53"/>
      <c r="S221" s="54"/>
      <c r="T221" s="20"/>
      <c r="U221" s="53"/>
      <c r="V221" s="54"/>
      <c r="W221" s="20"/>
      <c r="X221" s="53"/>
      <c r="Y221" s="54"/>
      <c r="Z221" s="20"/>
      <c r="AA221" s="53"/>
      <c r="AB221" s="54"/>
      <c r="AC221" s="20"/>
      <c r="AD221" s="53"/>
      <c r="AE221" s="54"/>
      <c r="AF221" s="20"/>
      <c r="AG221" s="53"/>
      <c r="AH221" s="178"/>
      <c r="AI221" s="69"/>
      <c r="AJ221" s="53"/>
      <c r="AK221" s="54"/>
      <c r="AL221" s="20"/>
      <c r="AM221" s="53"/>
      <c r="AN221" s="54"/>
      <c r="AO221" s="69"/>
      <c r="AP221" s="53"/>
      <c r="AQ221" s="54"/>
      <c r="AR221" s="20"/>
      <c r="AS221" s="53"/>
      <c r="AT221" s="178"/>
      <c r="AU221" s="69"/>
      <c r="AV221" s="53"/>
      <c r="AW221" s="54"/>
      <c r="AX221" s="20"/>
      <c r="AY221" s="53"/>
      <c r="AZ221" s="178"/>
      <c r="BA221" s="69"/>
      <c r="BB221" s="53"/>
      <c r="BC221" s="54"/>
      <c r="BD221" s="20"/>
      <c r="BE221" s="53"/>
      <c r="BF221" s="178"/>
      <c r="BG221" s="178"/>
      <c r="BH221" s="178"/>
      <c r="BI221" s="178"/>
      <c r="BJ221" s="178"/>
    </row>
    <row r="222" spans="2:62" x14ac:dyDescent="0.4">
      <c r="B222" s="2" t="s">
        <v>88</v>
      </c>
      <c r="C222" s="226"/>
      <c r="D222" s="227"/>
      <c r="E222" s="237" t="s">
        <v>89</v>
      </c>
      <c r="F222" s="238" t="s">
        <v>90</v>
      </c>
      <c r="G222" s="54"/>
      <c r="H222" s="237" t="s">
        <v>89</v>
      </c>
      <c r="I222" s="238" t="s">
        <v>90</v>
      </c>
      <c r="J222" s="54"/>
      <c r="K222" s="237" t="s">
        <v>89</v>
      </c>
      <c r="L222" s="238" t="s">
        <v>90</v>
      </c>
      <c r="M222" s="54"/>
      <c r="N222" s="237" t="s">
        <v>89</v>
      </c>
      <c r="O222" s="238" t="s">
        <v>90</v>
      </c>
      <c r="P222" s="54"/>
      <c r="Q222" s="237" t="s">
        <v>89</v>
      </c>
      <c r="R222" s="238" t="s">
        <v>90</v>
      </c>
      <c r="S222" s="54"/>
      <c r="T222" s="237" t="s">
        <v>89</v>
      </c>
      <c r="U222" s="238" t="s">
        <v>90</v>
      </c>
      <c r="V222" s="54"/>
      <c r="W222" s="237" t="s">
        <v>89</v>
      </c>
      <c r="X222" s="238" t="s">
        <v>90</v>
      </c>
      <c r="Y222" s="54"/>
      <c r="Z222" s="237" t="s">
        <v>89</v>
      </c>
      <c r="AA222" s="238" t="s">
        <v>90</v>
      </c>
      <c r="AB222" s="54"/>
      <c r="AC222" s="237" t="s">
        <v>89</v>
      </c>
      <c r="AD222" s="238" t="s">
        <v>90</v>
      </c>
      <c r="AE222" s="54"/>
      <c r="AF222" s="237" t="s">
        <v>89</v>
      </c>
      <c r="AG222" s="238" t="s">
        <v>90</v>
      </c>
      <c r="AH222" s="178"/>
      <c r="AI222" s="239" t="s">
        <v>89</v>
      </c>
      <c r="AJ222" s="238" t="s">
        <v>90</v>
      </c>
      <c r="AK222" s="54"/>
      <c r="AL222" s="237" t="s">
        <v>89</v>
      </c>
      <c r="AM222" s="238" t="s">
        <v>90</v>
      </c>
      <c r="AN222" s="54"/>
      <c r="AO222" s="239" t="s">
        <v>89</v>
      </c>
      <c r="AP222" s="238" t="s">
        <v>90</v>
      </c>
      <c r="AQ222" s="54"/>
      <c r="AR222" s="237" t="s">
        <v>89</v>
      </c>
      <c r="AS222" s="238" t="s">
        <v>90</v>
      </c>
      <c r="AT222" s="178"/>
      <c r="AU222" s="239" t="s">
        <v>89</v>
      </c>
      <c r="AV222" s="238" t="s">
        <v>90</v>
      </c>
      <c r="AW222" s="54"/>
      <c r="AX222" s="237" t="s">
        <v>89</v>
      </c>
      <c r="AY222" s="238" t="s">
        <v>90</v>
      </c>
      <c r="AZ222" s="178"/>
      <c r="BA222" s="239" t="s">
        <v>89</v>
      </c>
      <c r="BB222" s="238" t="s">
        <v>90</v>
      </c>
      <c r="BC222" s="54"/>
      <c r="BD222" s="237" t="s">
        <v>89</v>
      </c>
      <c r="BE222" s="238" t="s">
        <v>90</v>
      </c>
      <c r="BF222" s="178"/>
      <c r="BG222" s="178"/>
      <c r="BH222" s="178"/>
      <c r="BI222" s="178"/>
      <c r="BJ222" s="178"/>
    </row>
    <row r="223" spans="2:62" x14ac:dyDescent="0.4">
      <c r="C223" s="56" t="s">
        <v>17</v>
      </c>
      <c r="D223" s="240"/>
      <c r="E223" s="241">
        <f>1-F223</f>
        <v>0.17000000000000004</v>
      </c>
      <c r="F223" s="242">
        <v>0.83</v>
      </c>
      <c r="G223" s="54"/>
      <c r="H223" s="241">
        <f>1-I223</f>
        <v>0.17000000000000004</v>
      </c>
      <c r="I223" s="242">
        <v>0.83</v>
      </c>
      <c r="J223" s="54"/>
      <c r="K223" s="241">
        <f>1-L223</f>
        <v>0.17000000000000004</v>
      </c>
      <c r="L223" s="242">
        <v>0.83</v>
      </c>
      <c r="M223" s="54"/>
      <c r="N223" s="241">
        <f>1-O223</f>
        <v>0.17000000000000004</v>
      </c>
      <c r="O223" s="242">
        <v>0.83</v>
      </c>
      <c r="P223" s="54"/>
      <c r="Q223" s="241">
        <f>1-R223</f>
        <v>0.17000000000000004</v>
      </c>
      <c r="R223" s="242">
        <v>0.83</v>
      </c>
      <c r="S223" s="54"/>
      <c r="T223" s="241">
        <f>1-U223</f>
        <v>0.17000000000000004</v>
      </c>
      <c r="U223" s="242">
        <v>0.83</v>
      </c>
      <c r="V223" s="54"/>
      <c r="W223" s="241">
        <f>1-X223</f>
        <v>0.17000000000000004</v>
      </c>
      <c r="X223" s="242">
        <v>0.83</v>
      </c>
      <c r="Y223" s="54"/>
      <c r="Z223" s="241">
        <f>1-AA223</f>
        <v>0.17000000000000004</v>
      </c>
      <c r="AA223" s="242">
        <v>0.83</v>
      </c>
      <c r="AB223" s="54"/>
      <c r="AC223" s="241">
        <f>1-AD223</f>
        <v>0.17000000000000004</v>
      </c>
      <c r="AD223" s="242">
        <v>0.83</v>
      </c>
      <c r="AE223" s="54"/>
      <c r="AF223" s="241">
        <f>1-AG223</f>
        <v>0.17000000000000004</v>
      </c>
      <c r="AG223" s="242">
        <v>0.83</v>
      </c>
      <c r="AH223" s="178"/>
      <c r="AI223" s="243">
        <f t="shared" ref="AI223:AJ225" si="274">AC223-AU223</f>
        <v>0</v>
      </c>
      <c r="AJ223" s="242">
        <f t="shared" si="274"/>
        <v>0</v>
      </c>
      <c r="AK223" s="54"/>
      <c r="AL223" s="241">
        <f t="shared" ref="AL223:AM225" si="275">AF223-AX223</f>
        <v>0</v>
      </c>
      <c r="AM223" s="242">
        <f t="shared" si="275"/>
        <v>0</v>
      </c>
      <c r="AN223" s="54"/>
      <c r="AO223" s="243">
        <f t="shared" ref="AO223:AP225" si="276">AC223-BA223</f>
        <v>0</v>
      </c>
      <c r="AP223" s="242">
        <f t="shared" si="276"/>
        <v>0</v>
      </c>
      <c r="AQ223" s="54"/>
      <c r="AR223" s="241">
        <f t="shared" ref="AR223:AS225" si="277">AF223-BD223</f>
        <v>0</v>
      </c>
      <c r="AS223" s="242">
        <f t="shared" si="277"/>
        <v>0</v>
      </c>
      <c r="AT223" s="178"/>
      <c r="AU223" s="243">
        <v>0.17000000000000004</v>
      </c>
      <c r="AV223" s="242">
        <v>0.83</v>
      </c>
      <c r="AW223" s="54"/>
      <c r="AX223" s="241">
        <v>0.17000000000000004</v>
      </c>
      <c r="AY223" s="242">
        <v>0.83</v>
      </c>
      <c r="AZ223" s="178"/>
      <c r="BA223" s="243">
        <v>0.17000000000000004</v>
      </c>
      <c r="BB223" s="242">
        <v>0.83</v>
      </c>
      <c r="BC223" s="54"/>
      <c r="BD223" s="241">
        <v>0.17000000000000004</v>
      </c>
      <c r="BE223" s="242">
        <v>0.83</v>
      </c>
      <c r="BF223" s="178"/>
      <c r="BG223" s="178"/>
      <c r="BH223" s="178"/>
      <c r="BI223" s="178"/>
      <c r="BJ223" s="178"/>
    </row>
    <row r="224" spans="2:62" x14ac:dyDescent="0.4">
      <c r="C224" s="56" t="s">
        <v>18</v>
      </c>
      <c r="D224" s="240"/>
      <c r="E224" s="241">
        <f>1-F224</f>
        <v>0.18300000000000005</v>
      </c>
      <c r="F224" s="242">
        <v>0.81699999999999995</v>
      </c>
      <c r="G224" s="54"/>
      <c r="H224" s="241">
        <f>1-I224</f>
        <v>0.18300000000000005</v>
      </c>
      <c r="I224" s="242">
        <v>0.81699999999999995</v>
      </c>
      <c r="J224" s="54"/>
      <c r="K224" s="241">
        <f>1-L224</f>
        <v>0.18300000000000005</v>
      </c>
      <c r="L224" s="242">
        <v>0.81699999999999995</v>
      </c>
      <c r="M224" s="54"/>
      <c r="N224" s="241">
        <f>1-O224</f>
        <v>0.18300000000000005</v>
      </c>
      <c r="O224" s="242">
        <v>0.81699999999999995</v>
      </c>
      <c r="P224" s="54"/>
      <c r="Q224" s="241">
        <f>1-R224</f>
        <v>0.18300000000000005</v>
      </c>
      <c r="R224" s="242">
        <v>0.81699999999999995</v>
      </c>
      <c r="S224" s="54"/>
      <c r="T224" s="241">
        <f>1-U224</f>
        <v>0.18300000000000005</v>
      </c>
      <c r="U224" s="242">
        <v>0.81699999999999995</v>
      </c>
      <c r="V224" s="54"/>
      <c r="W224" s="241">
        <f>1-X224</f>
        <v>0.18300000000000005</v>
      </c>
      <c r="X224" s="242">
        <v>0.81699999999999995</v>
      </c>
      <c r="Y224" s="54"/>
      <c r="Z224" s="241">
        <f>1-AA224</f>
        <v>0.18300000000000005</v>
      </c>
      <c r="AA224" s="242">
        <v>0.81699999999999995</v>
      </c>
      <c r="AB224" s="54"/>
      <c r="AC224" s="241">
        <f>1-AD224</f>
        <v>0.18300000000000005</v>
      </c>
      <c r="AD224" s="242">
        <v>0.81699999999999995</v>
      </c>
      <c r="AE224" s="54"/>
      <c r="AF224" s="241">
        <f>1-AG224</f>
        <v>0.18300000000000005</v>
      </c>
      <c r="AG224" s="242">
        <v>0.81699999999999995</v>
      </c>
      <c r="AH224" s="178"/>
      <c r="AI224" s="243">
        <f t="shared" si="274"/>
        <v>0</v>
      </c>
      <c r="AJ224" s="242">
        <f t="shared" si="274"/>
        <v>0</v>
      </c>
      <c r="AK224" s="54"/>
      <c r="AL224" s="241">
        <f t="shared" si="275"/>
        <v>0</v>
      </c>
      <c r="AM224" s="242">
        <f t="shared" si="275"/>
        <v>0</v>
      </c>
      <c r="AN224" s="54"/>
      <c r="AO224" s="243">
        <f t="shared" si="276"/>
        <v>0</v>
      </c>
      <c r="AP224" s="242">
        <f t="shared" si="276"/>
        <v>0</v>
      </c>
      <c r="AQ224" s="54"/>
      <c r="AR224" s="241">
        <f t="shared" si="277"/>
        <v>0</v>
      </c>
      <c r="AS224" s="242">
        <f t="shared" si="277"/>
        <v>0</v>
      </c>
      <c r="AT224" s="178"/>
      <c r="AU224" s="243">
        <v>0.18300000000000005</v>
      </c>
      <c r="AV224" s="242">
        <v>0.81699999999999995</v>
      </c>
      <c r="AW224" s="54"/>
      <c r="AX224" s="241">
        <v>0.18300000000000005</v>
      </c>
      <c r="AY224" s="242">
        <v>0.81699999999999995</v>
      </c>
      <c r="AZ224" s="178"/>
      <c r="BA224" s="243">
        <v>0.18300000000000005</v>
      </c>
      <c r="BB224" s="242">
        <v>0.81699999999999995</v>
      </c>
      <c r="BC224" s="54"/>
      <c r="BD224" s="241">
        <v>0.18300000000000005</v>
      </c>
      <c r="BE224" s="242">
        <v>0.81699999999999995</v>
      </c>
      <c r="BF224" s="178"/>
      <c r="BG224" s="178"/>
      <c r="BH224" s="178"/>
      <c r="BI224" s="178"/>
      <c r="BJ224" s="178"/>
    </row>
    <row r="225" spans="2:62" x14ac:dyDescent="0.4">
      <c r="C225" s="56" t="s">
        <v>91</v>
      </c>
      <c r="D225" s="240"/>
      <c r="E225" s="241">
        <f>1-F225</f>
        <v>1</v>
      </c>
      <c r="F225" s="242">
        <v>0</v>
      </c>
      <c r="G225" s="54"/>
      <c r="H225" s="241">
        <f>1-I225</f>
        <v>1</v>
      </c>
      <c r="I225" s="242">
        <v>0</v>
      </c>
      <c r="J225" s="54"/>
      <c r="K225" s="241">
        <f>1-L225</f>
        <v>1</v>
      </c>
      <c r="L225" s="242">
        <v>0</v>
      </c>
      <c r="M225" s="54"/>
      <c r="N225" s="241">
        <f>1-O225</f>
        <v>1</v>
      </c>
      <c r="O225" s="242">
        <v>0</v>
      </c>
      <c r="P225" s="54"/>
      <c r="Q225" s="241">
        <f>1-R225</f>
        <v>1</v>
      </c>
      <c r="R225" s="242">
        <v>0</v>
      </c>
      <c r="S225" s="54"/>
      <c r="T225" s="241">
        <f>1-U225</f>
        <v>1</v>
      </c>
      <c r="U225" s="242">
        <v>0</v>
      </c>
      <c r="V225" s="54"/>
      <c r="W225" s="241">
        <f>1-X225</f>
        <v>1</v>
      </c>
      <c r="X225" s="242">
        <v>0</v>
      </c>
      <c r="Y225" s="54"/>
      <c r="Z225" s="241">
        <f>1-AA225</f>
        <v>1</v>
      </c>
      <c r="AA225" s="242">
        <v>0</v>
      </c>
      <c r="AB225" s="54"/>
      <c r="AC225" s="241">
        <f>1-AD225</f>
        <v>1</v>
      </c>
      <c r="AD225" s="242">
        <v>0</v>
      </c>
      <c r="AE225" s="54"/>
      <c r="AF225" s="241">
        <f>1-AG225</f>
        <v>1</v>
      </c>
      <c r="AG225" s="242">
        <v>0</v>
      </c>
      <c r="AH225" s="178"/>
      <c r="AI225" s="243">
        <f t="shared" si="274"/>
        <v>0</v>
      </c>
      <c r="AJ225" s="242">
        <f t="shared" si="274"/>
        <v>0</v>
      </c>
      <c r="AK225" s="54"/>
      <c r="AL225" s="241">
        <f t="shared" si="275"/>
        <v>0</v>
      </c>
      <c r="AM225" s="242">
        <f t="shared" si="275"/>
        <v>0</v>
      </c>
      <c r="AN225" s="54"/>
      <c r="AO225" s="243">
        <f t="shared" si="276"/>
        <v>0</v>
      </c>
      <c r="AP225" s="242">
        <f t="shared" si="276"/>
        <v>0</v>
      </c>
      <c r="AQ225" s="54"/>
      <c r="AR225" s="241">
        <f t="shared" si="277"/>
        <v>0</v>
      </c>
      <c r="AS225" s="242">
        <f t="shared" si="277"/>
        <v>0</v>
      </c>
      <c r="AT225" s="178"/>
      <c r="AU225" s="243">
        <v>1</v>
      </c>
      <c r="AV225" s="242">
        <v>0</v>
      </c>
      <c r="AW225" s="54"/>
      <c r="AX225" s="241">
        <v>1</v>
      </c>
      <c r="AY225" s="242">
        <v>0</v>
      </c>
      <c r="AZ225" s="178"/>
      <c r="BA225" s="243">
        <v>1</v>
      </c>
      <c r="BB225" s="242">
        <v>0</v>
      </c>
      <c r="BC225" s="54"/>
      <c r="BD225" s="241">
        <v>1</v>
      </c>
      <c r="BE225" s="242">
        <v>0</v>
      </c>
      <c r="BF225" s="178"/>
      <c r="BG225" s="178"/>
      <c r="BH225" s="178"/>
      <c r="BI225" s="178"/>
      <c r="BJ225" s="178"/>
    </row>
    <row r="226" spans="2:62" x14ac:dyDescent="0.4">
      <c r="C226" s="56"/>
      <c r="D226" s="240"/>
      <c r="E226" s="244"/>
      <c r="F226" s="53"/>
      <c r="G226" s="54"/>
      <c r="H226" s="244"/>
      <c r="I226" s="53"/>
      <c r="J226" s="54"/>
      <c r="K226" s="244"/>
      <c r="L226" s="53"/>
      <c r="M226" s="54"/>
      <c r="N226" s="244"/>
      <c r="O226" s="53"/>
      <c r="P226" s="54"/>
      <c r="Q226" s="244"/>
      <c r="R226" s="53"/>
      <c r="S226" s="54"/>
      <c r="T226" s="244"/>
      <c r="U226" s="53"/>
      <c r="V226" s="54"/>
      <c r="W226" s="244"/>
      <c r="X226" s="53"/>
      <c r="Y226" s="54"/>
      <c r="Z226" s="244"/>
      <c r="AA226" s="53"/>
      <c r="AB226" s="54"/>
      <c r="AC226" s="244"/>
      <c r="AD226" s="53"/>
      <c r="AE226" s="54"/>
      <c r="AF226" s="244"/>
      <c r="AG226" s="53"/>
      <c r="AH226" s="178"/>
      <c r="AI226" s="245"/>
      <c r="AJ226" s="53"/>
      <c r="AK226" s="54"/>
      <c r="AL226" s="244"/>
      <c r="AM226" s="53"/>
      <c r="AN226" s="54"/>
      <c r="AO226" s="245"/>
      <c r="AP226" s="53"/>
      <c r="AQ226" s="54"/>
      <c r="AR226" s="244"/>
      <c r="AS226" s="53"/>
      <c r="AT226" s="178"/>
      <c r="AU226" s="245"/>
      <c r="AV226" s="53"/>
      <c r="AW226" s="54"/>
      <c r="AX226" s="244"/>
      <c r="AY226" s="53"/>
      <c r="AZ226" s="178"/>
      <c r="BA226" s="245"/>
      <c r="BB226" s="53"/>
      <c r="BC226" s="54"/>
      <c r="BD226" s="244"/>
      <c r="BE226" s="53"/>
      <c r="BF226" s="178"/>
      <c r="BG226" s="178"/>
      <c r="BH226" s="178"/>
      <c r="BI226" s="178"/>
      <c r="BJ226" s="178"/>
    </row>
    <row r="227" spans="2:62" x14ac:dyDescent="0.4">
      <c r="B227" s="2" t="s">
        <v>92</v>
      </c>
      <c r="C227" s="226"/>
      <c r="D227" s="227"/>
      <c r="E227" s="52"/>
      <c r="F227" s="53"/>
      <c r="G227" s="54"/>
      <c r="H227" s="20"/>
      <c r="I227" s="53"/>
      <c r="J227" s="54"/>
      <c r="K227" s="20"/>
      <c r="L227" s="53"/>
      <c r="M227" s="54"/>
      <c r="N227" s="20"/>
      <c r="O227" s="53"/>
      <c r="P227" s="54"/>
      <c r="Q227" s="20"/>
      <c r="R227" s="53"/>
      <c r="S227" s="54"/>
      <c r="T227" s="20"/>
      <c r="U227" s="53"/>
      <c r="V227" s="54"/>
      <c r="W227" s="20"/>
      <c r="X227" s="53"/>
      <c r="Y227" s="54"/>
      <c r="Z227" s="20"/>
      <c r="AA227" s="53"/>
      <c r="AB227" s="54"/>
      <c r="AC227" s="20"/>
      <c r="AD227" s="53"/>
      <c r="AE227" s="54"/>
      <c r="AF227" s="20"/>
      <c r="AG227" s="53"/>
      <c r="AH227" s="178"/>
      <c r="AI227" s="69"/>
      <c r="AJ227" s="53"/>
      <c r="AK227" s="54"/>
      <c r="AL227" s="20"/>
      <c r="AM227" s="53"/>
      <c r="AN227" s="54"/>
      <c r="AO227" s="69"/>
      <c r="AP227" s="53"/>
      <c r="AQ227" s="54"/>
      <c r="AR227" s="20"/>
      <c r="AS227" s="53"/>
      <c r="AT227" s="178"/>
      <c r="AU227" s="69"/>
      <c r="AV227" s="53"/>
      <c r="AW227" s="54"/>
      <c r="AX227" s="20"/>
      <c r="AY227" s="53"/>
      <c r="AZ227" s="178"/>
      <c r="BA227" s="69"/>
      <c r="BB227" s="53"/>
      <c r="BC227" s="54"/>
      <c r="BD227" s="20"/>
      <c r="BE227" s="53"/>
      <c r="BF227" s="178"/>
      <c r="BG227" s="178"/>
      <c r="BH227" s="178"/>
      <c r="BI227" s="178"/>
      <c r="BJ227" s="178"/>
    </row>
    <row r="228" spans="2:62" x14ac:dyDescent="0.4">
      <c r="C228" s="56" t="s">
        <v>17</v>
      </c>
      <c r="D228" s="246" t="s">
        <v>8</v>
      </c>
      <c r="E228" s="247">
        <v>6.7360000000000003E-2</v>
      </c>
      <c r="F228" s="70">
        <f>F30*F223*F213*E228</f>
        <v>28950137.760971062</v>
      </c>
      <c r="G228" s="54"/>
      <c r="H228" s="247">
        <v>7.729724835580512E-2</v>
      </c>
      <c r="I228" s="53"/>
      <c r="J228" s="54"/>
      <c r="K228" s="247">
        <v>8.1149165104038593E-2</v>
      </c>
      <c r="L228" s="53"/>
      <c r="M228" s="54"/>
      <c r="N228" s="247">
        <v>8.8999999999999996E-2</v>
      </c>
      <c r="O228" s="70">
        <f>O30*O223*O213*N228</f>
        <v>37262550.871338412</v>
      </c>
      <c r="P228" s="54"/>
      <c r="Q228" s="247">
        <v>8.8999999999999996E-2</v>
      </c>
      <c r="R228" s="70">
        <f>R30*R223*R213*Q228</f>
        <v>37269661.551112205</v>
      </c>
      <c r="S228" s="54"/>
      <c r="T228" s="247">
        <v>9.5159999999999995E-2</v>
      </c>
      <c r="U228" s="70">
        <f>U30*U223*U213*T228</f>
        <v>40442536.888076104</v>
      </c>
      <c r="V228" s="54"/>
      <c r="W228" s="247">
        <f>T228*(1+W236)</f>
        <v>9.5159999999999995E-2</v>
      </c>
      <c r="X228" s="70">
        <f>X30*X223*X213*W228</f>
        <v>40696775.207603119</v>
      </c>
      <c r="Y228" s="54"/>
      <c r="Z228" s="247">
        <f>W228*(1+Z236)</f>
        <v>9.5159999999999995E-2</v>
      </c>
      <c r="AA228" s="70">
        <f>AA30*AA223*AA213*Z228</f>
        <v>40772709.116520226</v>
      </c>
      <c r="AB228" s="54"/>
      <c r="AC228" s="248">
        <v>8.2000000000000003E-2</v>
      </c>
      <c r="AD228" s="70">
        <f>AD30*AD223*AD213*AC228</f>
        <v>35236394.640083894</v>
      </c>
      <c r="AE228" s="54"/>
      <c r="AF228" s="248">
        <f>AC228*(1+AF236)</f>
        <v>8.2000000000000003E-2</v>
      </c>
      <c r="AG228" s="70">
        <f>AG30*AG223*AG213*AF228</f>
        <v>35366234.234175928</v>
      </c>
      <c r="AH228" s="178"/>
      <c r="AI228" s="249">
        <f t="shared" ref="AI228:AJ236" si="278">AC228-AU228</f>
        <v>-3.3974000000000004E-2</v>
      </c>
      <c r="AJ228" s="70">
        <f t="shared" si="278"/>
        <v>-12627562.578326739</v>
      </c>
      <c r="AK228" s="54"/>
      <c r="AL228" s="247">
        <f t="shared" ref="AL228:AM236" si="279">AF228-AX228</f>
        <v>-3.6293480000000003E-2</v>
      </c>
      <c r="AM228" s="70">
        <f t="shared" si="279"/>
        <v>-13306141.755956464</v>
      </c>
      <c r="AN228" s="54"/>
      <c r="AO228" s="249">
        <f t="shared" ref="AO228:AP236" si="280">AC228-BA228</f>
        <v>-1.3159999999999991E-2</v>
      </c>
      <c r="AP228" s="70">
        <f t="shared" si="280"/>
        <v>-6111759.1541630477</v>
      </c>
      <c r="AQ228" s="54"/>
      <c r="AR228" s="247">
        <f t="shared" ref="AR228:AS236" si="281">AF228-BD228</f>
        <v>-1.3159999999999991E-2</v>
      </c>
      <c r="AS228" s="70">
        <f t="shared" si="281"/>
        <v>-6609134.6397218034</v>
      </c>
      <c r="AT228" s="178"/>
      <c r="AU228" s="250">
        <v>0.11597400000000001</v>
      </c>
      <c r="AV228" s="70">
        <v>47863957.218410634</v>
      </c>
      <c r="AW228" s="54"/>
      <c r="AX228" s="248">
        <v>0.11829348000000001</v>
      </c>
      <c r="AY228" s="70">
        <v>48672375.990132391</v>
      </c>
      <c r="AZ228" s="178"/>
      <c r="BA228" s="249">
        <v>9.5159999999999995E-2</v>
      </c>
      <c r="BB228" s="70">
        <v>41348153.794246942</v>
      </c>
      <c r="BC228" s="54"/>
      <c r="BD228" s="247">
        <v>9.5159999999999995E-2</v>
      </c>
      <c r="BE228" s="70">
        <v>41975368.873897731</v>
      </c>
      <c r="BF228" s="178"/>
      <c r="BG228" s="178"/>
      <c r="BH228" s="178"/>
      <c r="BI228" s="178"/>
      <c r="BJ228" s="178"/>
    </row>
    <row r="229" spans="2:62" x14ac:dyDescent="0.4">
      <c r="C229" s="56" t="s">
        <v>18</v>
      </c>
      <c r="D229" s="246" t="s">
        <v>8</v>
      </c>
      <c r="E229" s="247">
        <f>E228</f>
        <v>6.7360000000000003E-2</v>
      </c>
      <c r="F229" s="70">
        <f>F31*F224*F214*E229</f>
        <v>7595311.6333975056</v>
      </c>
      <c r="G229" s="54"/>
      <c r="H229" s="247">
        <f>H228</f>
        <v>7.729724835580512E-2</v>
      </c>
      <c r="I229" s="53"/>
      <c r="J229" s="54"/>
      <c r="K229" s="247">
        <f>K228</f>
        <v>8.1149165104038593E-2</v>
      </c>
      <c r="L229" s="53"/>
      <c r="M229" s="54"/>
      <c r="N229" s="247">
        <v>8.8999999999999996E-2</v>
      </c>
      <c r="O229" s="70">
        <f>O31*O224*O214*N229</f>
        <v>10267695.85814492</v>
      </c>
      <c r="P229" s="54"/>
      <c r="Q229" s="247">
        <f>Q228</f>
        <v>8.8999999999999996E-2</v>
      </c>
      <c r="R229" s="70">
        <f>R31*R224*R214*Q229</f>
        <v>10123489.339816291</v>
      </c>
      <c r="S229" s="54"/>
      <c r="T229" s="247">
        <f>T$228</f>
        <v>9.5159999999999995E-2</v>
      </c>
      <c r="U229" s="70">
        <f>U31*U224*U214*T229</f>
        <v>10929476.948435685</v>
      </c>
      <c r="V229" s="54"/>
      <c r="W229" s="247">
        <f>T229*(1+W236)</f>
        <v>9.5159999999999995E-2</v>
      </c>
      <c r="X229" s="70">
        <f>X31*X224*X214*W229</f>
        <v>10993899.422439573</v>
      </c>
      <c r="Y229" s="54"/>
      <c r="Z229" s="247">
        <f>W229*(1+Z236)</f>
        <v>9.5159999999999995E-2</v>
      </c>
      <c r="AA229" s="70">
        <f>AA31*AA224*AA214*Z229</f>
        <v>11010958.385852292</v>
      </c>
      <c r="AB229" s="54"/>
      <c r="AC229" s="244">
        <f>AC$228</f>
        <v>8.2000000000000003E-2</v>
      </c>
      <c r="AD229" s="70">
        <f>AD31*AD224*AD214*AC229</f>
        <v>9515259.116730541</v>
      </c>
      <c r="AE229" s="54"/>
      <c r="AF229" s="244">
        <f>AF$228</f>
        <v>8.2000000000000003E-2</v>
      </c>
      <c r="AG229" s="70">
        <f>AG31*AG224*AG214*AF229</f>
        <v>9551710.3470788561</v>
      </c>
      <c r="AH229" s="178"/>
      <c r="AI229" s="249">
        <f t="shared" si="278"/>
        <v>-3.3974000000000004E-2</v>
      </c>
      <c r="AJ229" s="70">
        <f t="shared" si="278"/>
        <v>-3203825.4940864947</v>
      </c>
      <c r="AK229" s="54"/>
      <c r="AL229" s="247">
        <f t="shared" si="279"/>
        <v>-3.6293480000000003E-2</v>
      </c>
      <c r="AM229" s="70">
        <f t="shared" si="279"/>
        <v>-3364694.9658321235</v>
      </c>
      <c r="AN229" s="54"/>
      <c r="AO229" s="249">
        <f t="shared" si="280"/>
        <v>-1.3159999999999991E-2</v>
      </c>
      <c r="AP229" s="70">
        <f t="shared" si="280"/>
        <v>-1649606.9338744264</v>
      </c>
      <c r="AQ229" s="54"/>
      <c r="AR229" s="247">
        <f t="shared" si="281"/>
        <v>-1.3159999999999991E-2</v>
      </c>
      <c r="AS229" s="70">
        <f t="shared" si="281"/>
        <v>-1783439.0432628226</v>
      </c>
      <c r="AT229" s="178"/>
      <c r="AU229" s="245">
        <v>0.11597400000000001</v>
      </c>
      <c r="AV229" s="70">
        <v>12719084.610817036</v>
      </c>
      <c r="AW229" s="54"/>
      <c r="AX229" s="244">
        <v>0.11829348000000001</v>
      </c>
      <c r="AY229" s="70">
        <v>12916405.31291098</v>
      </c>
      <c r="AZ229" s="178"/>
      <c r="BA229" s="249">
        <v>9.5159999999999995E-2</v>
      </c>
      <c r="BB229" s="70">
        <v>11164866.050604967</v>
      </c>
      <c r="BC229" s="54"/>
      <c r="BD229" s="247">
        <v>9.5159999999999995E-2</v>
      </c>
      <c r="BE229" s="70">
        <v>11335149.390341679</v>
      </c>
      <c r="BF229" s="178"/>
      <c r="BG229" s="178"/>
      <c r="BH229" s="178"/>
      <c r="BI229" s="178"/>
      <c r="BJ229" s="178"/>
    </row>
    <row r="230" spans="2:62" x14ac:dyDescent="0.4">
      <c r="C230" s="56" t="s">
        <v>19</v>
      </c>
      <c r="D230" s="246" t="s">
        <v>8</v>
      </c>
      <c r="E230" s="247">
        <f t="shared" ref="E230:E235" si="282">E229</f>
        <v>6.7360000000000003E-2</v>
      </c>
      <c r="F230" s="70">
        <f t="shared" ref="F230:F235" si="283">F32*F$225*F215*E230</f>
        <v>0</v>
      </c>
      <c r="G230" s="54"/>
      <c r="H230" s="247">
        <f t="shared" ref="H230:H235" si="284">H229</f>
        <v>7.729724835580512E-2</v>
      </c>
      <c r="I230" s="53"/>
      <c r="J230" s="54"/>
      <c r="K230" s="247">
        <f t="shared" ref="K230:K235" si="285">K229</f>
        <v>8.1149165104038593E-2</v>
      </c>
      <c r="L230" s="53"/>
      <c r="M230" s="54"/>
      <c r="N230" s="247">
        <v>8.8999999999999996E-2</v>
      </c>
      <c r="O230" s="70">
        <f t="shared" ref="O230:O235" si="286">O32*O$225*O215*N230</f>
        <v>0</v>
      </c>
      <c r="P230" s="54"/>
      <c r="Q230" s="247">
        <f t="shared" ref="Q230:Q235" si="287">Q229</f>
        <v>8.8999999999999996E-2</v>
      </c>
      <c r="R230" s="70">
        <f t="shared" ref="R230:R235" si="288">R32*R$225*R215*Q230</f>
        <v>0</v>
      </c>
      <c r="S230" s="54"/>
      <c r="T230" s="247">
        <f t="shared" ref="T230:T235" si="289">T$228</f>
        <v>9.5159999999999995E-2</v>
      </c>
      <c r="U230" s="70">
        <f t="shared" ref="U230:U235" si="290">U32*U$225*U215*T230</f>
        <v>0</v>
      </c>
      <c r="V230" s="54"/>
      <c r="W230" s="247">
        <f>T230*(1+W236)</f>
        <v>9.5159999999999995E-2</v>
      </c>
      <c r="X230" s="70">
        <f t="shared" ref="X230:X235" si="291">X32*X$225*X215*W230</f>
        <v>0</v>
      </c>
      <c r="Y230" s="54"/>
      <c r="Z230" s="247">
        <f>W230*(1+Z236)</f>
        <v>9.5159999999999995E-2</v>
      </c>
      <c r="AA230" s="70">
        <f t="shared" ref="AA230:AA235" si="292">AA32*AA$225*AA215*Z230</f>
        <v>0</v>
      </c>
      <c r="AB230" s="54"/>
      <c r="AC230" s="244">
        <f t="shared" ref="AC230:AC234" si="293">AC$228</f>
        <v>8.2000000000000003E-2</v>
      </c>
      <c r="AD230" s="70">
        <f t="shared" ref="AD230:AD235" si="294">AD32*AD$225*AD215*AC230</f>
        <v>0</v>
      </c>
      <c r="AE230" s="54"/>
      <c r="AF230" s="244">
        <f t="shared" ref="AF230:AF235" si="295">AF$228</f>
        <v>8.2000000000000003E-2</v>
      </c>
      <c r="AG230" s="70">
        <f t="shared" ref="AG230:AG235" si="296">AG32*AG$225*AG215*AF230</f>
        <v>0</v>
      </c>
      <c r="AH230" s="178"/>
      <c r="AI230" s="249">
        <f t="shared" si="278"/>
        <v>-3.3974000000000004E-2</v>
      </c>
      <c r="AJ230" s="70">
        <f t="shared" si="278"/>
        <v>0</v>
      </c>
      <c r="AK230" s="54"/>
      <c r="AL230" s="247">
        <f t="shared" si="279"/>
        <v>-3.6293480000000003E-2</v>
      </c>
      <c r="AM230" s="70">
        <f t="shared" si="279"/>
        <v>0</v>
      </c>
      <c r="AN230" s="54"/>
      <c r="AO230" s="249">
        <f t="shared" si="280"/>
        <v>-1.3159999999999991E-2</v>
      </c>
      <c r="AP230" s="70">
        <f t="shared" si="280"/>
        <v>0</v>
      </c>
      <c r="AQ230" s="54"/>
      <c r="AR230" s="247">
        <f t="shared" si="281"/>
        <v>-1.3159999999999991E-2</v>
      </c>
      <c r="AS230" s="70">
        <f t="shared" si="281"/>
        <v>0</v>
      </c>
      <c r="AT230" s="178"/>
      <c r="AU230" s="245">
        <v>0.11597400000000001</v>
      </c>
      <c r="AV230" s="70">
        <v>0</v>
      </c>
      <c r="AW230" s="54"/>
      <c r="AX230" s="244">
        <v>0.11829348000000001</v>
      </c>
      <c r="AY230" s="70">
        <v>0</v>
      </c>
      <c r="AZ230" s="178"/>
      <c r="BA230" s="249">
        <v>9.5159999999999995E-2</v>
      </c>
      <c r="BB230" s="70">
        <v>0</v>
      </c>
      <c r="BC230" s="54"/>
      <c r="BD230" s="247">
        <v>9.5159999999999995E-2</v>
      </c>
      <c r="BE230" s="70">
        <v>0</v>
      </c>
      <c r="BF230" s="178"/>
      <c r="BG230" s="178"/>
      <c r="BH230" s="178"/>
      <c r="BI230" s="178"/>
      <c r="BJ230" s="178"/>
    </row>
    <row r="231" spans="2:62" x14ac:dyDescent="0.4">
      <c r="C231" s="56" t="s">
        <v>20</v>
      </c>
      <c r="D231" s="246" t="s">
        <v>8</v>
      </c>
      <c r="E231" s="247">
        <f t="shared" si="282"/>
        <v>6.7360000000000003E-2</v>
      </c>
      <c r="F231" s="70">
        <f t="shared" si="283"/>
        <v>0</v>
      </c>
      <c r="G231" s="54"/>
      <c r="H231" s="247">
        <f t="shared" si="284"/>
        <v>7.729724835580512E-2</v>
      </c>
      <c r="I231" s="53"/>
      <c r="J231" s="54"/>
      <c r="K231" s="247">
        <f t="shared" si="285"/>
        <v>8.1149165104038593E-2</v>
      </c>
      <c r="L231" s="53"/>
      <c r="M231" s="54"/>
      <c r="N231" s="247">
        <v>8.8999999999999996E-2</v>
      </c>
      <c r="O231" s="70">
        <f t="shared" si="286"/>
        <v>0</v>
      </c>
      <c r="P231" s="54"/>
      <c r="Q231" s="247">
        <f t="shared" si="287"/>
        <v>8.8999999999999996E-2</v>
      </c>
      <c r="R231" s="70">
        <f t="shared" si="288"/>
        <v>0</v>
      </c>
      <c r="S231" s="54"/>
      <c r="T231" s="247">
        <f t="shared" si="289"/>
        <v>9.5159999999999995E-2</v>
      </c>
      <c r="U231" s="70">
        <f t="shared" si="290"/>
        <v>0</v>
      </c>
      <c r="V231" s="54"/>
      <c r="W231" s="247">
        <f>T231*(1+W236)</f>
        <v>9.5159999999999995E-2</v>
      </c>
      <c r="X231" s="70">
        <f t="shared" si="291"/>
        <v>0</v>
      </c>
      <c r="Y231" s="54"/>
      <c r="Z231" s="247">
        <f>W231*(1+Z236)</f>
        <v>9.5159999999999995E-2</v>
      </c>
      <c r="AA231" s="70">
        <f t="shared" si="292"/>
        <v>0</v>
      </c>
      <c r="AB231" s="54"/>
      <c r="AC231" s="244">
        <f t="shared" si="293"/>
        <v>8.2000000000000003E-2</v>
      </c>
      <c r="AD231" s="70">
        <f t="shared" si="294"/>
        <v>0</v>
      </c>
      <c r="AE231" s="54"/>
      <c r="AF231" s="244">
        <f>AF$228</f>
        <v>8.2000000000000003E-2</v>
      </c>
      <c r="AG231" s="70">
        <f t="shared" si="296"/>
        <v>0</v>
      </c>
      <c r="AH231" s="178"/>
      <c r="AI231" s="249">
        <f t="shared" si="278"/>
        <v>-3.3974000000000004E-2</v>
      </c>
      <c r="AJ231" s="70">
        <f t="shared" si="278"/>
        <v>0</v>
      </c>
      <c r="AK231" s="54"/>
      <c r="AL231" s="247">
        <f t="shared" si="279"/>
        <v>-3.6293480000000003E-2</v>
      </c>
      <c r="AM231" s="70">
        <f t="shared" si="279"/>
        <v>0</v>
      </c>
      <c r="AN231" s="54"/>
      <c r="AO231" s="249">
        <f t="shared" si="280"/>
        <v>-1.3159999999999991E-2</v>
      </c>
      <c r="AP231" s="70">
        <f t="shared" si="280"/>
        <v>0</v>
      </c>
      <c r="AQ231" s="54"/>
      <c r="AR231" s="247">
        <f t="shared" si="281"/>
        <v>-1.3159999999999991E-2</v>
      </c>
      <c r="AS231" s="70">
        <f t="shared" si="281"/>
        <v>0</v>
      </c>
      <c r="AT231" s="178"/>
      <c r="AU231" s="245">
        <v>0.11597400000000001</v>
      </c>
      <c r="AV231" s="70">
        <v>0</v>
      </c>
      <c r="AW231" s="54"/>
      <c r="AX231" s="244">
        <v>0.11829348000000001</v>
      </c>
      <c r="AY231" s="70">
        <v>0</v>
      </c>
      <c r="AZ231" s="178"/>
      <c r="BA231" s="249">
        <v>9.5159999999999995E-2</v>
      </c>
      <c r="BB231" s="70">
        <v>0</v>
      </c>
      <c r="BC231" s="54"/>
      <c r="BD231" s="247">
        <v>9.5159999999999995E-2</v>
      </c>
      <c r="BE231" s="70">
        <v>0</v>
      </c>
      <c r="BF231" s="178"/>
      <c r="BG231" s="178"/>
      <c r="BH231" s="178"/>
      <c r="BI231" s="178"/>
      <c r="BJ231" s="178"/>
    </row>
    <row r="232" spans="2:62" x14ac:dyDescent="0.4">
      <c r="C232" s="56" t="s">
        <v>21</v>
      </c>
      <c r="D232" s="246" t="s">
        <v>8</v>
      </c>
      <c r="E232" s="247">
        <f t="shared" si="282"/>
        <v>6.7360000000000003E-2</v>
      </c>
      <c r="F232" s="70">
        <f t="shared" si="283"/>
        <v>0</v>
      </c>
      <c r="G232" s="54"/>
      <c r="H232" s="247">
        <f t="shared" si="284"/>
        <v>7.729724835580512E-2</v>
      </c>
      <c r="I232" s="53"/>
      <c r="J232" s="54"/>
      <c r="K232" s="247">
        <f t="shared" si="285"/>
        <v>8.1149165104038593E-2</v>
      </c>
      <c r="L232" s="53"/>
      <c r="M232" s="54"/>
      <c r="N232" s="247">
        <v>8.8999999999999996E-2</v>
      </c>
      <c r="O232" s="70">
        <f t="shared" si="286"/>
        <v>0</v>
      </c>
      <c r="P232" s="54"/>
      <c r="Q232" s="247">
        <f t="shared" si="287"/>
        <v>8.8999999999999996E-2</v>
      </c>
      <c r="R232" s="70">
        <f t="shared" si="288"/>
        <v>0</v>
      </c>
      <c r="S232" s="54"/>
      <c r="T232" s="247">
        <f t="shared" si="289"/>
        <v>9.5159999999999995E-2</v>
      </c>
      <c r="U232" s="70">
        <f t="shared" si="290"/>
        <v>0</v>
      </c>
      <c r="V232" s="54"/>
      <c r="W232" s="247">
        <f>T232*(1+W236)</f>
        <v>9.5159999999999995E-2</v>
      </c>
      <c r="X232" s="70">
        <f t="shared" si="291"/>
        <v>0</v>
      </c>
      <c r="Y232" s="54"/>
      <c r="Z232" s="247">
        <f>W232*(1+Z236)</f>
        <v>9.5159999999999995E-2</v>
      </c>
      <c r="AA232" s="70">
        <f t="shared" si="292"/>
        <v>0</v>
      </c>
      <c r="AB232" s="54"/>
      <c r="AC232" s="244">
        <f>AC$228</f>
        <v>8.2000000000000003E-2</v>
      </c>
      <c r="AD232" s="70">
        <f t="shared" si="294"/>
        <v>0</v>
      </c>
      <c r="AE232" s="54"/>
      <c r="AF232" s="244">
        <f t="shared" si="295"/>
        <v>8.2000000000000003E-2</v>
      </c>
      <c r="AG232" s="70">
        <f t="shared" si="296"/>
        <v>0</v>
      </c>
      <c r="AH232" s="178"/>
      <c r="AI232" s="249">
        <f t="shared" si="278"/>
        <v>-3.3974000000000004E-2</v>
      </c>
      <c r="AJ232" s="70">
        <f t="shared" si="278"/>
        <v>0</v>
      </c>
      <c r="AK232" s="54"/>
      <c r="AL232" s="247">
        <f t="shared" si="279"/>
        <v>-3.6293480000000003E-2</v>
      </c>
      <c r="AM232" s="70">
        <f t="shared" si="279"/>
        <v>0</v>
      </c>
      <c r="AN232" s="54"/>
      <c r="AO232" s="249">
        <f t="shared" si="280"/>
        <v>-1.3159999999999991E-2</v>
      </c>
      <c r="AP232" s="70">
        <f t="shared" si="280"/>
        <v>0</v>
      </c>
      <c r="AQ232" s="54"/>
      <c r="AR232" s="247">
        <f t="shared" si="281"/>
        <v>-1.3159999999999991E-2</v>
      </c>
      <c r="AS232" s="70">
        <f t="shared" si="281"/>
        <v>0</v>
      </c>
      <c r="AT232" s="178"/>
      <c r="AU232" s="245">
        <v>0.11597400000000001</v>
      </c>
      <c r="AV232" s="70">
        <v>0</v>
      </c>
      <c r="AW232" s="54"/>
      <c r="AX232" s="244">
        <v>0.11829348000000001</v>
      </c>
      <c r="AY232" s="70">
        <v>0</v>
      </c>
      <c r="AZ232" s="178"/>
      <c r="BA232" s="249">
        <v>9.5159999999999995E-2</v>
      </c>
      <c r="BB232" s="70">
        <v>0</v>
      </c>
      <c r="BC232" s="54"/>
      <c r="BD232" s="247">
        <v>9.5159999999999995E-2</v>
      </c>
      <c r="BE232" s="70">
        <v>0</v>
      </c>
      <c r="BF232" s="178"/>
      <c r="BG232" s="178"/>
      <c r="BH232" s="178"/>
      <c r="BI232" s="178"/>
      <c r="BJ232" s="178"/>
    </row>
    <row r="233" spans="2:62" x14ac:dyDescent="0.4">
      <c r="C233" s="56" t="s">
        <v>22</v>
      </c>
      <c r="D233" s="246" t="s">
        <v>8</v>
      </c>
      <c r="E233" s="247">
        <f t="shared" si="282"/>
        <v>6.7360000000000003E-2</v>
      </c>
      <c r="F233" s="70">
        <f t="shared" si="283"/>
        <v>0</v>
      </c>
      <c r="G233" s="54"/>
      <c r="H233" s="247">
        <f t="shared" si="284"/>
        <v>7.729724835580512E-2</v>
      </c>
      <c r="I233" s="53"/>
      <c r="J233" s="54"/>
      <c r="K233" s="247">
        <f t="shared" si="285"/>
        <v>8.1149165104038593E-2</v>
      </c>
      <c r="L233" s="53"/>
      <c r="M233" s="54"/>
      <c r="N233" s="247">
        <v>8.8999999999999996E-2</v>
      </c>
      <c r="O233" s="70">
        <f t="shared" si="286"/>
        <v>0</v>
      </c>
      <c r="P233" s="54"/>
      <c r="Q233" s="247">
        <f t="shared" si="287"/>
        <v>8.8999999999999996E-2</v>
      </c>
      <c r="R233" s="70">
        <f t="shared" si="288"/>
        <v>0</v>
      </c>
      <c r="S233" s="54"/>
      <c r="T233" s="247">
        <f t="shared" si="289"/>
        <v>9.5159999999999995E-2</v>
      </c>
      <c r="U233" s="70">
        <f t="shared" si="290"/>
        <v>0</v>
      </c>
      <c r="V233" s="54"/>
      <c r="W233" s="247">
        <f>T233*(1+W236)</f>
        <v>9.5159999999999995E-2</v>
      </c>
      <c r="X233" s="70">
        <f t="shared" si="291"/>
        <v>0</v>
      </c>
      <c r="Y233" s="54"/>
      <c r="Z233" s="247">
        <f>W233*(1+Z236)</f>
        <v>9.5159999999999995E-2</v>
      </c>
      <c r="AA233" s="70">
        <f t="shared" si="292"/>
        <v>0</v>
      </c>
      <c r="AB233" s="54"/>
      <c r="AC233" s="244">
        <f t="shared" si="293"/>
        <v>8.2000000000000003E-2</v>
      </c>
      <c r="AD233" s="70">
        <f t="shared" si="294"/>
        <v>0</v>
      </c>
      <c r="AE233" s="54"/>
      <c r="AF233" s="244">
        <f>AF$228</f>
        <v>8.2000000000000003E-2</v>
      </c>
      <c r="AG233" s="70">
        <f t="shared" si="296"/>
        <v>0</v>
      </c>
      <c r="AH233" s="178"/>
      <c r="AI233" s="249">
        <f t="shared" si="278"/>
        <v>-3.3974000000000004E-2</v>
      </c>
      <c r="AJ233" s="70">
        <f t="shared" si="278"/>
        <v>0</v>
      </c>
      <c r="AK233" s="54"/>
      <c r="AL233" s="247">
        <f t="shared" si="279"/>
        <v>-3.6293480000000003E-2</v>
      </c>
      <c r="AM233" s="70">
        <f t="shared" si="279"/>
        <v>0</v>
      </c>
      <c r="AN233" s="54"/>
      <c r="AO233" s="249">
        <f t="shared" si="280"/>
        <v>-1.3159999999999991E-2</v>
      </c>
      <c r="AP233" s="70">
        <f t="shared" si="280"/>
        <v>0</v>
      </c>
      <c r="AQ233" s="54"/>
      <c r="AR233" s="247">
        <f t="shared" si="281"/>
        <v>-1.3159999999999991E-2</v>
      </c>
      <c r="AS233" s="70">
        <f t="shared" si="281"/>
        <v>0</v>
      </c>
      <c r="AT233" s="178"/>
      <c r="AU233" s="245">
        <v>0.11597400000000001</v>
      </c>
      <c r="AV233" s="70">
        <v>0</v>
      </c>
      <c r="AW233" s="54"/>
      <c r="AX233" s="244">
        <v>0.11829348000000001</v>
      </c>
      <c r="AY233" s="70">
        <v>0</v>
      </c>
      <c r="AZ233" s="178"/>
      <c r="BA233" s="249">
        <v>9.5159999999999995E-2</v>
      </c>
      <c r="BB233" s="70">
        <v>0</v>
      </c>
      <c r="BC233" s="54"/>
      <c r="BD233" s="247">
        <v>9.5159999999999995E-2</v>
      </c>
      <c r="BE233" s="70">
        <v>0</v>
      </c>
      <c r="BF233" s="178"/>
      <c r="BG233" s="178"/>
      <c r="BH233" s="178"/>
      <c r="BI233" s="178"/>
      <c r="BJ233" s="178"/>
    </row>
    <row r="234" spans="2:62" x14ac:dyDescent="0.4">
      <c r="C234" s="56" t="s">
        <v>23</v>
      </c>
      <c r="D234" s="246" t="s">
        <v>8</v>
      </c>
      <c r="E234" s="247">
        <f t="shared" si="282"/>
        <v>6.7360000000000003E-2</v>
      </c>
      <c r="F234" s="70">
        <f t="shared" si="283"/>
        <v>0</v>
      </c>
      <c r="G234" s="54"/>
      <c r="H234" s="247">
        <f t="shared" si="284"/>
        <v>7.729724835580512E-2</v>
      </c>
      <c r="I234" s="53"/>
      <c r="J234" s="54"/>
      <c r="K234" s="247">
        <f t="shared" si="285"/>
        <v>8.1149165104038593E-2</v>
      </c>
      <c r="L234" s="53"/>
      <c r="M234" s="54"/>
      <c r="N234" s="247">
        <v>8.8999999999999996E-2</v>
      </c>
      <c r="O234" s="70">
        <f t="shared" si="286"/>
        <v>0</v>
      </c>
      <c r="P234" s="54"/>
      <c r="Q234" s="247">
        <f t="shared" si="287"/>
        <v>8.8999999999999996E-2</v>
      </c>
      <c r="R234" s="70">
        <f t="shared" si="288"/>
        <v>0</v>
      </c>
      <c r="S234" s="54"/>
      <c r="T234" s="247">
        <f t="shared" si="289"/>
        <v>9.5159999999999995E-2</v>
      </c>
      <c r="U234" s="70">
        <f t="shared" si="290"/>
        <v>0</v>
      </c>
      <c r="V234" s="54"/>
      <c r="W234" s="247">
        <f>T234*(1+W236)</f>
        <v>9.5159999999999995E-2</v>
      </c>
      <c r="X234" s="70">
        <f t="shared" si="291"/>
        <v>0</v>
      </c>
      <c r="Y234" s="54"/>
      <c r="Z234" s="247">
        <f>W234*(1+Z236)</f>
        <v>9.5159999999999995E-2</v>
      </c>
      <c r="AA234" s="70">
        <f t="shared" si="292"/>
        <v>0</v>
      </c>
      <c r="AB234" s="54"/>
      <c r="AC234" s="244">
        <f t="shared" si="293"/>
        <v>8.2000000000000003E-2</v>
      </c>
      <c r="AD234" s="70">
        <f t="shared" si="294"/>
        <v>0</v>
      </c>
      <c r="AE234" s="54"/>
      <c r="AF234" s="244">
        <f t="shared" si="295"/>
        <v>8.2000000000000003E-2</v>
      </c>
      <c r="AG234" s="70">
        <f t="shared" si="296"/>
        <v>0</v>
      </c>
      <c r="AH234" s="178"/>
      <c r="AI234" s="249">
        <f t="shared" si="278"/>
        <v>-3.3974000000000004E-2</v>
      </c>
      <c r="AJ234" s="70">
        <f t="shared" si="278"/>
        <v>0</v>
      </c>
      <c r="AK234" s="54"/>
      <c r="AL234" s="247">
        <f t="shared" si="279"/>
        <v>-3.6293480000000003E-2</v>
      </c>
      <c r="AM234" s="70">
        <f t="shared" si="279"/>
        <v>0</v>
      </c>
      <c r="AN234" s="54"/>
      <c r="AO234" s="249">
        <f t="shared" si="280"/>
        <v>-1.3159999999999991E-2</v>
      </c>
      <c r="AP234" s="70">
        <f t="shared" si="280"/>
        <v>0</v>
      </c>
      <c r="AQ234" s="54"/>
      <c r="AR234" s="247">
        <f t="shared" si="281"/>
        <v>-1.3159999999999991E-2</v>
      </c>
      <c r="AS234" s="70">
        <f t="shared" si="281"/>
        <v>0</v>
      </c>
      <c r="AT234" s="178"/>
      <c r="AU234" s="245">
        <v>0.11597400000000001</v>
      </c>
      <c r="AV234" s="70">
        <v>0</v>
      </c>
      <c r="AW234" s="54"/>
      <c r="AX234" s="244">
        <v>0.11829348000000001</v>
      </c>
      <c r="AY234" s="70">
        <v>0</v>
      </c>
      <c r="AZ234" s="178"/>
      <c r="BA234" s="249">
        <v>9.5159999999999995E-2</v>
      </c>
      <c r="BB234" s="70">
        <v>0</v>
      </c>
      <c r="BC234" s="54"/>
      <c r="BD234" s="247">
        <v>9.5159999999999995E-2</v>
      </c>
      <c r="BE234" s="70">
        <v>0</v>
      </c>
      <c r="BF234" s="178"/>
      <c r="BG234" s="178"/>
      <c r="BH234" s="178"/>
      <c r="BI234" s="178"/>
      <c r="BJ234" s="178"/>
    </row>
    <row r="235" spans="2:62" x14ac:dyDescent="0.4">
      <c r="C235" s="56" t="s">
        <v>24</v>
      </c>
      <c r="D235" s="246" t="s">
        <v>8</v>
      </c>
      <c r="E235" s="247">
        <f t="shared" si="282"/>
        <v>6.7360000000000003E-2</v>
      </c>
      <c r="F235" s="70">
        <f t="shared" si="283"/>
        <v>0</v>
      </c>
      <c r="G235" s="54"/>
      <c r="H235" s="247">
        <f t="shared" si="284"/>
        <v>7.729724835580512E-2</v>
      </c>
      <c r="I235" s="53"/>
      <c r="J235" s="54"/>
      <c r="K235" s="247">
        <f t="shared" si="285"/>
        <v>8.1149165104038593E-2</v>
      </c>
      <c r="L235" s="53"/>
      <c r="M235" s="54"/>
      <c r="N235" s="247">
        <v>8.8999999999999996E-2</v>
      </c>
      <c r="O235" s="70">
        <f t="shared" si="286"/>
        <v>0</v>
      </c>
      <c r="P235" s="54"/>
      <c r="Q235" s="247">
        <f t="shared" si="287"/>
        <v>8.8999999999999996E-2</v>
      </c>
      <c r="R235" s="70">
        <f t="shared" si="288"/>
        <v>0</v>
      </c>
      <c r="S235" s="54"/>
      <c r="T235" s="247">
        <f t="shared" si="289"/>
        <v>9.5159999999999995E-2</v>
      </c>
      <c r="U235" s="70">
        <f t="shared" si="290"/>
        <v>0</v>
      </c>
      <c r="V235" s="54"/>
      <c r="W235" s="247">
        <f>T235*(1+W236)</f>
        <v>9.5159999999999995E-2</v>
      </c>
      <c r="X235" s="70">
        <f t="shared" si="291"/>
        <v>0</v>
      </c>
      <c r="Y235" s="54"/>
      <c r="Z235" s="247">
        <f>W235*(1+Z236)</f>
        <v>9.5159999999999995E-2</v>
      </c>
      <c r="AA235" s="70">
        <f t="shared" si="292"/>
        <v>0</v>
      </c>
      <c r="AB235" s="54"/>
      <c r="AC235" s="244">
        <f>AC$228</f>
        <v>8.2000000000000003E-2</v>
      </c>
      <c r="AD235" s="70">
        <f t="shared" si="294"/>
        <v>0</v>
      </c>
      <c r="AE235" s="54"/>
      <c r="AF235" s="244">
        <f t="shared" si="295"/>
        <v>8.2000000000000003E-2</v>
      </c>
      <c r="AG235" s="70">
        <f t="shared" si="296"/>
        <v>0</v>
      </c>
      <c r="AH235" s="178"/>
      <c r="AI235" s="249">
        <f t="shared" si="278"/>
        <v>-3.3974000000000004E-2</v>
      </c>
      <c r="AJ235" s="70">
        <f t="shared" si="278"/>
        <v>0</v>
      </c>
      <c r="AK235" s="54"/>
      <c r="AL235" s="247">
        <f t="shared" si="279"/>
        <v>-3.6293480000000003E-2</v>
      </c>
      <c r="AM235" s="70">
        <f t="shared" si="279"/>
        <v>0</v>
      </c>
      <c r="AN235" s="54"/>
      <c r="AO235" s="249">
        <f t="shared" si="280"/>
        <v>-1.3159999999999991E-2</v>
      </c>
      <c r="AP235" s="70">
        <f t="shared" si="280"/>
        <v>0</v>
      </c>
      <c r="AQ235" s="54"/>
      <c r="AR235" s="247">
        <f t="shared" si="281"/>
        <v>-1.3159999999999991E-2</v>
      </c>
      <c r="AS235" s="70">
        <f t="shared" si="281"/>
        <v>0</v>
      </c>
      <c r="AT235" s="178"/>
      <c r="AU235" s="245">
        <v>0.11597400000000001</v>
      </c>
      <c r="AV235" s="70">
        <v>0</v>
      </c>
      <c r="AW235" s="54"/>
      <c r="AX235" s="244">
        <v>0.11829348000000001</v>
      </c>
      <c r="AY235" s="70">
        <v>0</v>
      </c>
      <c r="AZ235" s="178"/>
      <c r="BA235" s="249">
        <v>9.5159999999999995E-2</v>
      </c>
      <c r="BB235" s="70">
        <v>0</v>
      </c>
      <c r="BC235" s="54"/>
      <c r="BD235" s="247">
        <v>9.5159999999999995E-2</v>
      </c>
      <c r="BE235" s="70">
        <v>0</v>
      </c>
      <c r="BF235" s="178"/>
      <c r="BG235" s="178"/>
      <c r="BH235" s="178"/>
      <c r="BI235" s="178"/>
      <c r="BJ235" s="178"/>
    </row>
    <row r="236" spans="2:62" ht="14.25" thickBot="1" x14ac:dyDescent="0.45">
      <c r="C236" s="64" t="s">
        <v>25</v>
      </c>
      <c r="D236" s="65"/>
      <c r="E236" s="251"/>
      <c r="F236" s="208">
        <f>SUM(F228:F235)</f>
        <v>36545449.394368567</v>
      </c>
      <c r="G236" s="54"/>
      <c r="H236" s="252">
        <f>IFERROR(I236/F236-1,0)</f>
        <v>-1</v>
      </c>
      <c r="I236" s="53"/>
      <c r="J236" s="54"/>
      <c r="K236" s="252">
        <f>IFERROR(L236/I236-1,0)</f>
        <v>0</v>
      </c>
      <c r="L236" s="53"/>
      <c r="M236" s="54"/>
      <c r="N236" s="253"/>
      <c r="O236" s="208">
        <f>SUM(O228:O235)</f>
        <v>47530246.729483336</v>
      </c>
      <c r="P236" s="54"/>
      <c r="Q236" s="252">
        <f>IFERROR(Q228/K228-1,0)</f>
        <v>9.6745726045315505E-2</v>
      </c>
      <c r="R236" s="208">
        <f>SUM(R228:R235)</f>
        <v>47393150.890928492</v>
      </c>
      <c r="S236" s="54"/>
      <c r="T236" s="252">
        <v>0</v>
      </c>
      <c r="U236" s="208">
        <f>SUM(U228:U235)</f>
        <v>51372013.836511791</v>
      </c>
      <c r="V236" s="54"/>
      <c r="W236" s="252"/>
      <c r="X236" s="208">
        <f>SUM(X228:X235)</f>
        <v>51690674.630042695</v>
      </c>
      <c r="Y236" s="54"/>
      <c r="Z236" s="252"/>
      <c r="AA236" s="208">
        <f>SUM(AA228:AA235)</f>
        <v>51783667.502372518</v>
      </c>
      <c r="AB236" s="54"/>
      <c r="AC236" s="254"/>
      <c r="AD236" s="208">
        <f>SUM(AD228:AD235)</f>
        <v>44751653.756814435</v>
      </c>
      <c r="AE236" s="54"/>
      <c r="AF236" s="254"/>
      <c r="AG236" s="208">
        <f>SUM(AG228:AG235)</f>
        <v>44917944.58125478</v>
      </c>
      <c r="AH236" s="178"/>
      <c r="AI236" s="252">
        <f t="shared" si="278"/>
        <v>-0.02</v>
      </c>
      <c r="AJ236" s="208">
        <f t="shared" si="278"/>
        <v>-15831388.072413236</v>
      </c>
      <c r="AK236" s="54"/>
      <c r="AL236" s="255">
        <f t="shared" si="279"/>
        <v>-0.02</v>
      </c>
      <c r="AM236" s="208">
        <f t="shared" si="279"/>
        <v>-16670836.721788593</v>
      </c>
      <c r="AN236" s="54"/>
      <c r="AO236" s="252">
        <f t="shared" si="280"/>
        <v>0</v>
      </c>
      <c r="AP236" s="208">
        <f t="shared" si="280"/>
        <v>-7761366.0880374759</v>
      </c>
      <c r="AQ236" s="54"/>
      <c r="AR236" s="255">
        <f t="shared" si="281"/>
        <v>0</v>
      </c>
      <c r="AS236" s="208">
        <f t="shared" si="281"/>
        <v>-8392573.6829846278</v>
      </c>
      <c r="AT236" s="178"/>
      <c r="AU236" s="254">
        <v>0.02</v>
      </c>
      <c r="AV236" s="208">
        <v>60583041.829227671</v>
      </c>
      <c r="AW236" s="54"/>
      <c r="AX236" s="254">
        <v>0.02</v>
      </c>
      <c r="AY236" s="208">
        <v>61588781.303043373</v>
      </c>
      <c r="AZ236" s="178"/>
      <c r="BA236" s="252">
        <v>0</v>
      </c>
      <c r="BB236" s="208">
        <v>52513019.844851911</v>
      </c>
      <c r="BC236" s="54"/>
      <c r="BD236" s="252">
        <v>0</v>
      </c>
      <c r="BE236" s="208">
        <v>53310518.264239408</v>
      </c>
      <c r="BF236" s="178"/>
      <c r="BG236" s="178"/>
      <c r="BH236" s="178"/>
      <c r="BI236" s="178"/>
      <c r="BJ236" s="178"/>
    </row>
    <row r="237" spans="2:62" ht="14.25" thickTop="1" x14ac:dyDescent="0.4">
      <c r="C237" s="235"/>
      <c r="D237" s="236"/>
      <c r="E237" s="251"/>
      <c r="F237" s="53"/>
      <c r="G237" s="54"/>
      <c r="H237" s="256" t="s">
        <v>93</v>
      </c>
      <c r="I237" s="53"/>
      <c r="J237" s="54"/>
      <c r="K237" s="256" t="s">
        <v>93</v>
      </c>
      <c r="L237" s="53"/>
      <c r="M237" s="54"/>
      <c r="N237" s="143"/>
      <c r="O237" s="53"/>
      <c r="P237" s="54"/>
      <c r="Q237" s="256" t="s">
        <v>93</v>
      </c>
      <c r="R237" s="53"/>
      <c r="S237" s="54"/>
      <c r="T237" s="256" t="s">
        <v>93</v>
      </c>
      <c r="U237" s="53"/>
      <c r="V237" s="54"/>
      <c r="W237" s="256" t="s">
        <v>93</v>
      </c>
      <c r="X237" s="53"/>
      <c r="Y237" s="54"/>
      <c r="Z237" s="256" t="s">
        <v>93</v>
      </c>
      <c r="AA237" s="53"/>
      <c r="AB237" s="54"/>
      <c r="AC237" s="257" t="s">
        <v>94</v>
      </c>
      <c r="AD237" s="53"/>
      <c r="AE237" s="54"/>
      <c r="AF237" s="257" t="s">
        <v>94</v>
      </c>
      <c r="AG237" s="53"/>
      <c r="AH237" s="178"/>
      <c r="AI237" s="256" t="s">
        <v>93</v>
      </c>
      <c r="AJ237" s="53"/>
      <c r="AK237" s="54"/>
      <c r="AL237" s="258" t="s">
        <v>93</v>
      </c>
      <c r="AM237" s="53"/>
      <c r="AN237" s="54"/>
      <c r="AO237" s="256" t="s">
        <v>93</v>
      </c>
      <c r="AP237" s="53"/>
      <c r="AQ237" s="54"/>
      <c r="AR237" s="258" t="s">
        <v>93</v>
      </c>
      <c r="AS237" s="53"/>
      <c r="AT237" s="178"/>
      <c r="AU237" s="257" t="s">
        <v>94</v>
      </c>
      <c r="AV237" s="53"/>
      <c r="AW237" s="54"/>
      <c r="AX237" s="257" t="s">
        <v>94</v>
      </c>
      <c r="AY237" s="53"/>
      <c r="AZ237" s="178"/>
      <c r="BA237" s="256" t="s">
        <v>93</v>
      </c>
      <c r="BB237" s="53"/>
      <c r="BC237" s="54"/>
      <c r="BD237" s="256" t="s">
        <v>93</v>
      </c>
      <c r="BE237" s="53"/>
      <c r="BF237" s="178"/>
      <c r="BG237" s="178"/>
      <c r="BH237" s="178"/>
      <c r="BI237" s="178"/>
      <c r="BJ237" s="178"/>
    </row>
    <row r="238" spans="2:62" x14ac:dyDescent="0.4">
      <c r="B238" s="2" t="s">
        <v>95</v>
      </c>
      <c r="C238" s="226"/>
      <c r="D238" s="227"/>
      <c r="E238" s="251"/>
      <c r="F238" s="53"/>
      <c r="G238" s="54"/>
      <c r="H238" s="251"/>
      <c r="I238" s="53"/>
      <c r="J238" s="54"/>
      <c r="K238" s="251"/>
      <c r="L238" s="53"/>
      <c r="M238" s="54"/>
      <c r="N238" s="251"/>
      <c r="O238" s="53"/>
      <c r="P238" s="54"/>
      <c r="Q238" s="251"/>
      <c r="R238" s="53"/>
      <c r="S238" s="54"/>
      <c r="T238" s="251"/>
      <c r="U238" s="53"/>
      <c r="V238" s="54"/>
      <c r="W238" s="251"/>
      <c r="X238" s="53"/>
      <c r="Y238" s="54"/>
      <c r="Z238" s="251"/>
      <c r="AA238" s="53"/>
      <c r="AB238" s="54"/>
      <c r="AC238" s="251"/>
      <c r="AD238" s="53"/>
      <c r="AE238" s="54"/>
      <c r="AF238" s="251"/>
      <c r="AG238" s="53"/>
      <c r="AH238" s="178"/>
      <c r="AI238" s="132"/>
      <c r="AJ238" s="53"/>
      <c r="AK238" s="54"/>
      <c r="AL238" s="251"/>
      <c r="AM238" s="53"/>
      <c r="AN238" s="54"/>
      <c r="AO238" s="132"/>
      <c r="AP238" s="53"/>
      <c r="AQ238" s="54"/>
      <c r="AR238" s="251"/>
      <c r="AS238" s="53"/>
      <c r="AT238" s="178"/>
      <c r="AU238" s="132"/>
      <c r="AV238" s="53"/>
      <c r="AW238" s="54"/>
      <c r="AX238" s="251"/>
      <c r="AY238" s="53"/>
      <c r="AZ238" s="178"/>
      <c r="BA238" s="132"/>
      <c r="BB238" s="53"/>
      <c r="BC238" s="54"/>
      <c r="BD238" s="251"/>
      <c r="BE238" s="53"/>
      <c r="BF238" s="178"/>
      <c r="BG238" s="178"/>
      <c r="BH238" s="178"/>
      <c r="BI238" s="178"/>
      <c r="BJ238" s="178"/>
    </row>
    <row r="239" spans="2:62" x14ac:dyDescent="0.4">
      <c r="C239" s="56" t="s">
        <v>17</v>
      </c>
      <c r="D239" s="246" t="s">
        <v>8</v>
      </c>
      <c r="E239" s="247">
        <v>6.4664166666666675E-2</v>
      </c>
      <c r="F239" s="70">
        <f>F30*E223*F213*E239</f>
        <v>5692238.2638104726</v>
      </c>
      <c r="G239" s="54"/>
      <c r="H239" s="247">
        <v>2.4610591198319001E-2</v>
      </c>
      <c r="I239" s="53"/>
      <c r="J239" s="54"/>
      <c r="K239" s="247">
        <v>2.6511181375464335E-2</v>
      </c>
      <c r="L239" s="53"/>
      <c r="M239" s="54"/>
      <c r="N239" s="247">
        <v>2.6511181375464335E-2</v>
      </c>
      <c r="O239" s="70">
        <f>O30*N223*O213*N239</f>
        <v>2273434.7041103062</v>
      </c>
      <c r="P239" s="54"/>
      <c r="Q239" s="247">
        <f>N239</f>
        <v>2.6511181375464335E-2</v>
      </c>
      <c r="R239" s="70">
        <f>R30*Q223*R213*Q239</f>
        <v>2273868.53555205</v>
      </c>
      <c r="S239" s="54"/>
      <c r="T239" s="247">
        <v>2.0840000000000001E-2</v>
      </c>
      <c r="U239" s="70">
        <f>U30*T223*U213*T239</f>
        <v>1814063.5643086354</v>
      </c>
      <c r="V239" s="54"/>
      <c r="W239" s="247">
        <f>T239*(1+W$247)</f>
        <v>2.0840000000000001E-2</v>
      </c>
      <c r="X239" s="70">
        <f>X30*W223*X213*W239</f>
        <v>1825467.5094513793</v>
      </c>
      <c r="Y239" s="54"/>
      <c r="Z239" s="247">
        <f>W239*(1+Z$247)</f>
        <v>2.0840000000000001E-2</v>
      </c>
      <c r="AA239" s="70">
        <f>AA30*Z223*AA213*Z239</f>
        <v>1828873.5504186724</v>
      </c>
      <c r="AB239" s="54"/>
      <c r="AC239" s="248">
        <f>0.025+0.001+0.001</f>
        <v>2.7000000000000003E-2</v>
      </c>
      <c r="AD239" s="70">
        <f>AD30*AC223*AD213*AC239</f>
        <v>2376359.8501026323</v>
      </c>
      <c r="AE239" s="54"/>
      <c r="AF239" s="248">
        <f>AC239*(1+AF$247)</f>
        <v>2.7000000000000003E-2</v>
      </c>
      <c r="AG239" s="70">
        <f>AG30*AF223*AG213*AF239</f>
        <v>2385116.2964276751</v>
      </c>
      <c r="AH239" s="178"/>
      <c r="AI239" s="249">
        <f t="shared" ref="AI239:AJ247" si="297">AC239-AU239</f>
        <v>4.8558000000000039E-3</v>
      </c>
      <c r="AJ239" s="70">
        <f t="shared" si="297"/>
        <v>504476.46531293914</v>
      </c>
      <c r="AK239" s="54"/>
      <c r="AL239" s="247">
        <f t="shared" ref="AL239:AM247" si="298">AF239-AX239</f>
        <v>4.4129160000000028E-3</v>
      </c>
      <c r="AM239" s="70">
        <f t="shared" si="298"/>
        <v>481616.93680679915</v>
      </c>
      <c r="AN239" s="54"/>
      <c r="AO239" s="249">
        <f t="shared" ref="AO239:AP247" si="299">AC239-BA239</f>
        <v>6.1600000000000023E-3</v>
      </c>
      <c r="AP239" s="70">
        <f t="shared" si="299"/>
        <v>521674.53554986743</v>
      </c>
      <c r="AQ239" s="54"/>
      <c r="AR239" s="247">
        <f t="shared" ref="AR239:AS247" si="300">AF239-BD239</f>
        <v>6.1600000000000023E-3</v>
      </c>
      <c r="AS239" s="70">
        <f t="shared" si="300"/>
        <v>502297.0389887779</v>
      </c>
      <c r="AT239" s="178"/>
      <c r="AU239" s="250">
        <v>2.2144199999999999E-2</v>
      </c>
      <c r="AV239" s="70">
        <v>1871883.3847896932</v>
      </c>
      <c r="AW239" s="54"/>
      <c r="AX239" s="248">
        <v>2.2587084E-2</v>
      </c>
      <c r="AY239" s="70">
        <v>1903499.3596208759</v>
      </c>
      <c r="AZ239" s="178"/>
      <c r="BA239" s="249">
        <v>2.0840000000000001E-2</v>
      </c>
      <c r="BB239" s="70">
        <v>1854685.3145527649</v>
      </c>
      <c r="BC239" s="54"/>
      <c r="BD239" s="247">
        <v>2.0840000000000001E-2</v>
      </c>
      <c r="BE239" s="70">
        <v>1882819.2574388972</v>
      </c>
      <c r="BF239" s="178"/>
      <c r="BG239" s="178"/>
      <c r="BH239" s="178"/>
      <c r="BI239" s="178"/>
      <c r="BJ239" s="178"/>
    </row>
    <row r="240" spans="2:62" x14ac:dyDescent="0.4">
      <c r="C240" s="56" t="s">
        <v>18</v>
      </c>
      <c r="D240" s="246" t="s">
        <v>8</v>
      </c>
      <c r="E240" s="247">
        <f>E239</f>
        <v>6.4664166666666675E-2</v>
      </c>
      <c r="F240" s="70">
        <f>F31*E224*F214*E240</f>
        <v>1633188.2149250098</v>
      </c>
      <c r="G240" s="54"/>
      <c r="H240" s="247">
        <f>H239</f>
        <v>2.4610591198319001E-2</v>
      </c>
      <c r="I240" s="53"/>
      <c r="J240" s="54"/>
      <c r="K240" s="247">
        <f>K239</f>
        <v>2.6511181375464335E-2</v>
      </c>
      <c r="L240" s="53"/>
      <c r="M240" s="54"/>
      <c r="N240" s="247">
        <v>2.6511181375464335E-2</v>
      </c>
      <c r="O240" s="70">
        <f>O31*N224*O214*N240</f>
        <v>685079.70704302215</v>
      </c>
      <c r="P240" s="54"/>
      <c r="Q240" s="247">
        <f>Q239</f>
        <v>2.6511181375464335E-2</v>
      </c>
      <c r="R240" s="70">
        <f>R31*Q224*R214*Q240</f>
        <v>675457.98073800083</v>
      </c>
      <c r="S240" s="54"/>
      <c r="T240" s="247">
        <f>T239</f>
        <v>2.0840000000000001E-2</v>
      </c>
      <c r="U240" s="70">
        <f>U31*T224*U214*T240</f>
        <v>536131.95463091938</v>
      </c>
      <c r="V240" s="54"/>
      <c r="W240" s="247">
        <f>W239</f>
        <v>2.0840000000000001E-2</v>
      </c>
      <c r="X240" s="70">
        <f>X31*W224*X214*W240</f>
        <v>539292.11930053856</v>
      </c>
      <c r="Y240" s="54"/>
      <c r="Z240" s="247">
        <f>Z239</f>
        <v>2.0840000000000001E-2</v>
      </c>
      <c r="AA240" s="70">
        <f>AA31*Z224*AA214*Z240</f>
        <v>540128.92562179139</v>
      </c>
      <c r="AB240" s="54"/>
      <c r="AC240" s="244">
        <f>AC239</f>
        <v>2.7000000000000003E-2</v>
      </c>
      <c r="AD240" s="70">
        <f>AD31*AC224*AD214*AC240</f>
        <v>701777.70092494297</v>
      </c>
      <c r="AE240" s="54"/>
      <c r="AF240" s="244">
        <f>AF239</f>
        <v>2.7000000000000003E-2</v>
      </c>
      <c r="AG240" s="70">
        <f>AG31*AF224*AG214*AF240</f>
        <v>704466.08390179195</v>
      </c>
      <c r="AH240" s="178"/>
      <c r="AI240" s="249">
        <f t="shared" si="297"/>
        <v>4.8558000000000039E-3</v>
      </c>
      <c r="AJ240" s="70">
        <f t="shared" si="297"/>
        <v>157796.05299648619</v>
      </c>
      <c r="AK240" s="54"/>
      <c r="AL240" s="247">
        <f t="shared" si="298"/>
        <v>4.4129160000000028E-3</v>
      </c>
      <c r="AM240" s="70">
        <f t="shared" si="298"/>
        <v>152045.24054537364</v>
      </c>
      <c r="AN240" s="54"/>
      <c r="AO240" s="249">
        <f t="shared" si="299"/>
        <v>6.1600000000000023E-3</v>
      </c>
      <c r="AP240" s="70">
        <f t="shared" si="299"/>
        <v>154099.02543627052</v>
      </c>
      <c r="AQ240" s="54"/>
      <c r="AR240" s="247">
        <f t="shared" si="300"/>
        <v>6.1600000000000023E-3</v>
      </c>
      <c r="AS240" s="70">
        <f t="shared" si="300"/>
        <v>148434.37009254447</v>
      </c>
      <c r="AT240" s="178"/>
      <c r="AU240" s="245">
        <v>2.2144199999999999E-2</v>
      </c>
      <c r="AV240" s="70">
        <v>543981.64792845678</v>
      </c>
      <c r="AW240" s="54"/>
      <c r="AX240" s="244">
        <v>2.2587084E-2</v>
      </c>
      <c r="AY240" s="70">
        <v>552420.84335641831</v>
      </c>
      <c r="AZ240" s="178"/>
      <c r="BA240" s="249">
        <v>2.0840000000000001E-2</v>
      </c>
      <c r="BB240" s="70">
        <v>547678.67548867245</v>
      </c>
      <c r="BC240" s="54"/>
      <c r="BD240" s="247">
        <v>2.0840000000000001E-2</v>
      </c>
      <c r="BE240" s="70">
        <v>556031.71380924748</v>
      </c>
      <c r="BF240" s="178"/>
      <c r="BG240" s="178"/>
      <c r="BH240" s="178"/>
      <c r="BI240" s="178"/>
      <c r="BJ240" s="178"/>
    </row>
    <row r="241" spans="2:62" x14ac:dyDescent="0.4">
      <c r="C241" s="56" t="s">
        <v>19</v>
      </c>
      <c r="D241" s="246" t="s">
        <v>8</v>
      </c>
      <c r="E241" s="247">
        <f t="shared" ref="E241:E246" si="301">E240</f>
        <v>6.4664166666666675E-2</v>
      </c>
      <c r="F241" s="70">
        <f t="shared" ref="F241:F246" si="302">F32*F215*E241</f>
        <v>24237866.440688018</v>
      </c>
      <c r="G241" s="54"/>
      <c r="H241" s="247">
        <f t="shared" ref="H241:H246" si="303">H240</f>
        <v>2.4610591198319001E-2</v>
      </c>
      <c r="I241" s="53"/>
      <c r="J241" s="54"/>
      <c r="K241" s="247">
        <f t="shared" ref="K241:K246" si="304">$K$239</f>
        <v>2.6511181375464335E-2</v>
      </c>
      <c r="L241" s="53"/>
      <c r="M241" s="54"/>
      <c r="N241" s="247">
        <v>2.6511181375464335E-2</v>
      </c>
      <c r="O241" s="70">
        <f t="shared" ref="O241:O246" si="305">O32*O215*N241</f>
        <v>9722248.5432503168</v>
      </c>
      <c r="P241" s="54"/>
      <c r="Q241" s="247">
        <f t="shared" ref="Q241:Q246" si="306">Q240</f>
        <v>2.6511181375464335E-2</v>
      </c>
      <c r="R241" s="70">
        <f t="shared" ref="R241:R246" si="307">R32*R215*Q241</f>
        <v>9300776.1582423672</v>
      </c>
      <c r="S241" s="54"/>
      <c r="T241" s="247">
        <f>T239</f>
        <v>2.0840000000000001E-2</v>
      </c>
      <c r="U241" s="70">
        <f t="shared" ref="U241:U246" si="308">U32*U215*T241</f>
        <v>7371128.1809990397</v>
      </c>
      <c r="V241" s="54"/>
      <c r="W241" s="247">
        <f>W239</f>
        <v>2.0840000000000001E-2</v>
      </c>
      <c r="X241" s="70">
        <f t="shared" ref="X241:X246" si="309">X32*X215*W241</f>
        <v>7444189.5771497078</v>
      </c>
      <c r="Y241" s="54"/>
      <c r="Z241" s="247">
        <f>Z239</f>
        <v>2.0840000000000001E-2</v>
      </c>
      <c r="AA241" s="70">
        <f t="shared" ref="AA241:AA246" si="310">AA32*AA215*Z241</f>
        <v>7488712.0536754755</v>
      </c>
      <c r="AB241" s="54"/>
      <c r="AC241" s="244">
        <f>AC239</f>
        <v>2.7000000000000003E-2</v>
      </c>
      <c r="AD241" s="70">
        <f t="shared" ref="AD241:AD246" si="311">AD32*AD215*AC241</f>
        <v>9769628.1050781868</v>
      </c>
      <c r="AE241" s="54"/>
      <c r="AF241" s="244">
        <f>AF239</f>
        <v>2.7000000000000003E-2</v>
      </c>
      <c r="AG241" s="70">
        <f t="shared" ref="AG241:AG246" si="312">AG32*AG215*AF241</f>
        <v>9849031.977901049</v>
      </c>
      <c r="AH241" s="178"/>
      <c r="AI241" s="249">
        <f t="shared" si="297"/>
        <v>4.8558000000000039E-3</v>
      </c>
      <c r="AJ241" s="70">
        <f t="shared" si="297"/>
        <v>2208984.1171671404</v>
      </c>
      <c r="AK241" s="54"/>
      <c r="AL241" s="247">
        <f t="shared" si="298"/>
        <v>4.4129160000000028E-3</v>
      </c>
      <c r="AM241" s="70">
        <f t="shared" si="298"/>
        <v>2127475.879948861</v>
      </c>
      <c r="AN241" s="54"/>
      <c r="AO241" s="249">
        <f t="shared" si="299"/>
        <v>6.1600000000000023E-3</v>
      </c>
      <c r="AP241" s="70">
        <f t="shared" si="299"/>
        <v>2141061.7167640468</v>
      </c>
      <c r="AQ241" s="54"/>
      <c r="AR241" s="247">
        <f t="shared" si="300"/>
        <v>6.1600000000000023E-3</v>
      </c>
      <c r="AS241" s="70">
        <f t="shared" si="300"/>
        <v>2069702.7240022784</v>
      </c>
      <c r="AT241" s="178"/>
      <c r="AU241" s="245">
        <v>2.2144199999999999E-2</v>
      </c>
      <c r="AV241" s="70">
        <v>7560643.9879110465</v>
      </c>
      <c r="AW241" s="54"/>
      <c r="AX241" s="244">
        <v>2.2587084E-2</v>
      </c>
      <c r="AY241" s="70">
        <v>7721556.097952188</v>
      </c>
      <c r="AZ241" s="178"/>
      <c r="BA241" s="249">
        <v>2.0840000000000001E-2</v>
      </c>
      <c r="BB241" s="70">
        <v>7628566.38831414</v>
      </c>
      <c r="BC241" s="54"/>
      <c r="BD241" s="247">
        <v>2.0840000000000001E-2</v>
      </c>
      <c r="BE241" s="70">
        <v>7779329.2538987705</v>
      </c>
      <c r="BF241" s="178"/>
      <c r="BG241" s="178"/>
      <c r="BH241" s="178"/>
      <c r="BI241" s="178"/>
      <c r="BJ241" s="178"/>
    </row>
    <row r="242" spans="2:62" x14ac:dyDescent="0.4">
      <c r="C242" s="56" t="s">
        <v>20</v>
      </c>
      <c r="D242" s="246" t="s">
        <v>8</v>
      </c>
      <c r="E242" s="247">
        <f t="shared" si="301"/>
        <v>6.4664166666666675E-2</v>
      </c>
      <c r="F242" s="70">
        <f t="shared" si="302"/>
        <v>5272669.1167518254</v>
      </c>
      <c r="G242" s="54"/>
      <c r="H242" s="247">
        <f t="shared" si="303"/>
        <v>2.4610591198319001E-2</v>
      </c>
      <c r="I242" s="53"/>
      <c r="J242" s="54"/>
      <c r="K242" s="247">
        <f t="shared" si="304"/>
        <v>2.6511181375464335E-2</v>
      </c>
      <c r="L242" s="53"/>
      <c r="M242" s="54"/>
      <c r="N242" s="247">
        <v>2.6511181375464335E-2</v>
      </c>
      <c r="O242" s="70">
        <f t="shared" si="305"/>
        <v>2007773.050363</v>
      </c>
      <c r="P242" s="54"/>
      <c r="Q242" s="247">
        <f t="shared" si="306"/>
        <v>2.6511181375464335E-2</v>
      </c>
      <c r="R242" s="70">
        <f t="shared" si="307"/>
        <v>2256676.7421840006</v>
      </c>
      <c r="S242" s="54"/>
      <c r="T242" s="247">
        <f>T239</f>
        <v>2.0840000000000001E-2</v>
      </c>
      <c r="U242" s="70">
        <f t="shared" si="308"/>
        <v>1932236.5804270154</v>
      </c>
      <c r="V242" s="54"/>
      <c r="W242" s="247">
        <f>W239</f>
        <v>2.0840000000000001E-2</v>
      </c>
      <c r="X242" s="70">
        <f t="shared" si="309"/>
        <v>1925673.0715617959</v>
      </c>
      <c r="Y242" s="54"/>
      <c r="Z242" s="247">
        <f>Z239</f>
        <v>2.0840000000000001E-2</v>
      </c>
      <c r="AA242" s="70">
        <f t="shared" si="310"/>
        <v>1911983.2643914851</v>
      </c>
      <c r="AB242" s="54"/>
      <c r="AC242" s="244">
        <f>AC239</f>
        <v>2.7000000000000003E-2</v>
      </c>
      <c r="AD242" s="70">
        <f t="shared" si="311"/>
        <v>2452667.4413159243</v>
      </c>
      <c r="AE242" s="54"/>
      <c r="AF242" s="244">
        <f>AF239</f>
        <v>2.7000000000000003E-2</v>
      </c>
      <c r="AG242" s="70">
        <f t="shared" si="312"/>
        <v>2429278.2372674844</v>
      </c>
      <c r="AH242" s="178"/>
      <c r="AI242" s="249">
        <f t="shared" si="297"/>
        <v>4.8558000000000039E-3</v>
      </c>
      <c r="AJ242" s="70">
        <f t="shared" si="297"/>
        <v>731349.87025402929</v>
      </c>
      <c r="AK242" s="54"/>
      <c r="AL242" s="247">
        <f t="shared" si="298"/>
        <v>4.4129160000000028E-3</v>
      </c>
      <c r="AM242" s="70">
        <f t="shared" si="298"/>
        <v>659361.39697303227</v>
      </c>
      <c r="AN242" s="54"/>
      <c r="AO242" s="249">
        <f t="shared" si="299"/>
        <v>6.1600000000000023E-3</v>
      </c>
      <c r="AP242" s="70">
        <f t="shared" si="299"/>
        <v>396747.26227082126</v>
      </c>
      <c r="AQ242" s="54"/>
      <c r="AR242" s="247">
        <f t="shared" si="300"/>
        <v>6.1600000000000023E-3</v>
      </c>
      <c r="AS242" s="70">
        <f t="shared" si="300"/>
        <v>391040.03393037291</v>
      </c>
      <c r="AT242" s="178"/>
      <c r="AU242" s="245">
        <v>2.2144199999999999E-2</v>
      </c>
      <c r="AV242" s="70">
        <v>1721317.571061895</v>
      </c>
      <c r="AW242" s="54"/>
      <c r="AX242" s="244">
        <v>2.2587084E-2</v>
      </c>
      <c r="AY242" s="70">
        <v>1769916.8402944522</v>
      </c>
      <c r="AZ242" s="178"/>
      <c r="BA242" s="249">
        <v>2.0840000000000001E-2</v>
      </c>
      <c r="BB242" s="70">
        <v>2055920.179045103</v>
      </c>
      <c r="BC242" s="54"/>
      <c r="BD242" s="247">
        <v>2.0840000000000001E-2</v>
      </c>
      <c r="BE242" s="70">
        <v>2038238.2033371115</v>
      </c>
      <c r="BF242" s="178"/>
      <c r="BG242" s="178"/>
      <c r="BH242" s="178"/>
      <c r="BI242" s="178"/>
      <c r="BJ242" s="178"/>
    </row>
    <row r="243" spans="2:62" x14ac:dyDescent="0.4">
      <c r="C243" s="56" t="s">
        <v>21</v>
      </c>
      <c r="D243" s="246" t="s">
        <v>8</v>
      </c>
      <c r="E243" s="247">
        <f t="shared" si="301"/>
        <v>6.4664166666666675E-2</v>
      </c>
      <c r="F243" s="70">
        <f t="shared" si="302"/>
        <v>2191281.2803486749</v>
      </c>
      <c r="G243" s="54"/>
      <c r="H243" s="247">
        <f t="shared" si="303"/>
        <v>2.4610591198319001E-2</v>
      </c>
      <c r="I243" s="53"/>
      <c r="J243" s="54"/>
      <c r="K243" s="247">
        <f t="shared" si="304"/>
        <v>2.6511181375464335E-2</v>
      </c>
      <c r="L243" s="53"/>
      <c r="M243" s="54"/>
      <c r="N243" s="247">
        <v>2.6511181375464335E-2</v>
      </c>
      <c r="O243" s="70">
        <f t="shared" si="305"/>
        <v>1213102.1328198197</v>
      </c>
      <c r="P243" s="54"/>
      <c r="Q243" s="247">
        <f t="shared" si="306"/>
        <v>2.6511181375464335E-2</v>
      </c>
      <c r="R243" s="70">
        <f t="shared" si="307"/>
        <v>1182950.8451910671</v>
      </c>
      <c r="S243" s="54"/>
      <c r="T243" s="247">
        <f>T239</f>
        <v>2.0840000000000001E-2</v>
      </c>
      <c r="U243" s="70">
        <f t="shared" si="308"/>
        <v>931795.37039848254</v>
      </c>
      <c r="V243" s="54"/>
      <c r="W243" s="247">
        <f>W239</f>
        <v>2.0840000000000001E-2</v>
      </c>
      <c r="X243" s="70">
        <f t="shared" si="309"/>
        <v>932254.72438078956</v>
      </c>
      <c r="Y243" s="54"/>
      <c r="Z243" s="247">
        <f>Z239</f>
        <v>2.0840000000000001E-2</v>
      </c>
      <c r="AA243" s="70">
        <f t="shared" si="310"/>
        <v>934262.73560464568</v>
      </c>
      <c r="AB243" s="54"/>
      <c r="AC243" s="244">
        <f>AC239</f>
        <v>2.7000000000000003E-2</v>
      </c>
      <c r="AD243" s="70">
        <f t="shared" si="311"/>
        <v>1209468.782192769</v>
      </c>
      <c r="AE243" s="54"/>
      <c r="AF243" s="244">
        <f>AF239</f>
        <v>2.7000000000000003E-2</v>
      </c>
      <c r="AG243" s="70">
        <f t="shared" si="312"/>
        <v>1204178.511899275</v>
      </c>
      <c r="AH243" s="178"/>
      <c r="AI243" s="249">
        <f t="shared" si="297"/>
        <v>4.8558000000000039E-3</v>
      </c>
      <c r="AJ243" s="70">
        <f t="shared" si="297"/>
        <v>296321.93281117606</v>
      </c>
      <c r="AK243" s="54"/>
      <c r="AL243" s="247">
        <f t="shared" si="298"/>
        <v>4.4129160000000028E-3</v>
      </c>
      <c r="AM243" s="70">
        <f t="shared" si="298"/>
        <v>294572.37714497151</v>
      </c>
      <c r="AN243" s="54"/>
      <c r="AO243" s="249">
        <f t="shared" si="299"/>
        <v>6.1600000000000023E-3</v>
      </c>
      <c r="AP243" s="70">
        <f t="shared" si="299"/>
        <v>275938.06290027627</v>
      </c>
      <c r="AQ243" s="54"/>
      <c r="AR243" s="247">
        <f t="shared" si="300"/>
        <v>6.1600000000000023E-3</v>
      </c>
      <c r="AS243" s="70">
        <f t="shared" si="300"/>
        <v>274731.09752961248</v>
      </c>
      <c r="AT243" s="178"/>
      <c r="AU243" s="245">
        <v>2.2144199999999999E-2</v>
      </c>
      <c r="AV243" s="70">
        <v>913146.84938159294</v>
      </c>
      <c r="AW243" s="54"/>
      <c r="AX243" s="244">
        <v>2.2587084E-2</v>
      </c>
      <c r="AY243" s="70">
        <v>909606.13475430349</v>
      </c>
      <c r="AZ243" s="178"/>
      <c r="BA243" s="249">
        <v>2.0840000000000001E-2</v>
      </c>
      <c r="BB243" s="70">
        <v>933530.71929249272</v>
      </c>
      <c r="BC243" s="54"/>
      <c r="BD243" s="247">
        <v>2.0840000000000001E-2</v>
      </c>
      <c r="BE243" s="70">
        <v>929447.41436966253</v>
      </c>
      <c r="BF243" s="178"/>
      <c r="BG243" s="178"/>
      <c r="BH243" s="178"/>
      <c r="BI243" s="178"/>
      <c r="BJ243" s="178"/>
    </row>
    <row r="244" spans="2:62" x14ac:dyDescent="0.4">
      <c r="C244" s="56" t="s">
        <v>22</v>
      </c>
      <c r="D244" s="246" t="s">
        <v>8</v>
      </c>
      <c r="E244" s="247">
        <f t="shared" si="301"/>
        <v>6.4664166666666675E-2</v>
      </c>
      <c r="F244" s="70">
        <f t="shared" si="302"/>
        <v>744935.41982941423</v>
      </c>
      <c r="G244" s="54"/>
      <c r="H244" s="247">
        <f t="shared" si="303"/>
        <v>2.4610591198319001E-2</v>
      </c>
      <c r="I244" s="53"/>
      <c r="J244" s="54"/>
      <c r="K244" s="247">
        <f t="shared" si="304"/>
        <v>2.6511181375464335E-2</v>
      </c>
      <c r="L244" s="53"/>
      <c r="M244" s="54"/>
      <c r="N244" s="247">
        <v>2.6511181375464335E-2</v>
      </c>
      <c r="O244" s="70">
        <f t="shared" si="305"/>
        <v>254585.7157543113</v>
      </c>
      <c r="P244" s="54"/>
      <c r="Q244" s="247">
        <f t="shared" si="306"/>
        <v>2.6511181375464335E-2</v>
      </c>
      <c r="R244" s="70">
        <f t="shared" si="307"/>
        <v>254162.2951883947</v>
      </c>
      <c r="S244" s="54"/>
      <c r="T244" s="247">
        <f>T239</f>
        <v>2.0840000000000001E-2</v>
      </c>
      <c r="U244" s="70">
        <f t="shared" si="308"/>
        <v>187472.13647919206</v>
      </c>
      <c r="V244" s="54"/>
      <c r="W244" s="247">
        <f>W239</f>
        <v>2.0840000000000001E-2</v>
      </c>
      <c r="X244" s="70">
        <f t="shared" si="309"/>
        <v>114461.45890872122</v>
      </c>
      <c r="Y244" s="54"/>
      <c r="Z244" s="247">
        <f>Z239</f>
        <v>2.0840000000000001E-2</v>
      </c>
      <c r="AA244" s="70">
        <f t="shared" si="310"/>
        <v>106065.41743083118</v>
      </c>
      <c r="AB244" s="54"/>
      <c r="AC244" s="244">
        <f>AC239</f>
        <v>2.7000000000000003E-2</v>
      </c>
      <c r="AD244" s="70">
        <f t="shared" si="311"/>
        <v>140026.00741619355</v>
      </c>
      <c r="AE244" s="54"/>
      <c r="AF244" s="244">
        <f>AF239</f>
        <v>2.7000000000000003E-2</v>
      </c>
      <c r="AG244" s="70">
        <f t="shared" si="312"/>
        <v>142687.40902578272</v>
      </c>
      <c r="AH244" s="178"/>
      <c r="AI244" s="249">
        <f t="shared" si="297"/>
        <v>4.8558000000000039E-3</v>
      </c>
      <c r="AJ244" s="70">
        <f t="shared" si="297"/>
        <v>27338.720112791183</v>
      </c>
      <c r="AK244" s="54"/>
      <c r="AL244" s="247">
        <f t="shared" si="298"/>
        <v>4.4129160000000028E-3</v>
      </c>
      <c r="AM244" s="70">
        <f t="shared" si="298"/>
        <v>22954.098351526889</v>
      </c>
      <c r="AN244" s="54"/>
      <c r="AO244" s="249">
        <f t="shared" si="299"/>
        <v>6.1600000000000023E-3</v>
      </c>
      <c r="AP244" s="70">
        <f t="shared" si="299"/>
        <v>31872.834504830622</v>
      </c>
      <c r="AQ244" s="54"/>
      <c r="AR244" s="247">
        <f t="shared" si="300"/>
        <v>6.1600000000000023E-3</v>
      </c>
      <c r="AS244" s="70">
        <f t="shared" si="300"/>
        <v>32405.385967482463</v>
      </c>
      <c r="AT244" s="178"/>
      <c r="AU244" s="245">
        <v>2.2144199999999999E-2</v>
      </c>
      <c r="AV244" s="70">
        <v>112687.28730340237</v>
      </c>
      <c r="AW244" s="54"/>
      <c r="AX244" s="244">
        <v>2.2587084E-2</v>
      </c>
      <c r="AY244" s="70">
        <v>119733.31067425583</v>
      </c>
      <c r="AZ244" s="178"/>
      <c r="BA244" s="249">
        <v>2.0840000000000001E-2</v>
      </c>
      <c r="BB244" s="70">
        <v>108153.17291136293</v>
      </c>
      <c r="BC244" s="54"/>
      <c r="BD244" s="247">
        <v>2.0840000000000001E-2</v>
      </c>
      <c r="BE244" s="70">
        <v>110282.02305830026</v>
      </c>
      <c r="BF244" s="178"/>
      <c r="BG244" s="178"/>
      <c r="BH244" s="178"/>
      <c r="BI244" s="178"/>
      <c r="BJ244" s="178"/>
    </row>
    <row r="245" spans="2:62" x14ac:dyDescent="0.4">
      <c r="C245" s="56" t="s">
        <v>23</v>
      </c>
      <c r="D245" s="246" t="s">
        <v>8</v>
      </c>
      <c r="E245" s="247">
        <f t="shared" si="301"/>
        <v>6.4664166666666675E-2</v>
      </c>
      <c r="F245" s="70">
        <f t="shared" si="302"/>
        <v>216402.96123154907</v>
      </c>
      <c r="G245" s="54"/>
      <c r="H245" s="247">
        <f t="shared" si="303"/>
        <v>2.4610591198319001E-2</v>
      </c>
      <c r="I245" s="53"/>
      <c r="J245" s="54"/>
      <c r="K245" s="247">
        <f t="shared" si="304"/>
        <v>2.6511181375464335E-2</v>
      </c>
      <c r="L245" s="53"/>
      <c r="M245" s="54"/>
      <c r="N245" s="247">
        <v>2.6511181375464335E-2</v>
      </c>
      <c r="O245" s="70">
        <f t="shared" si="305"/>
        <v>75617.329102485382</v>
      </c>
      <c r="P245" s="54"/>
      <c r="Q245" s="247">
        <f t="shared" si="306"/>
        <v>2.6511181375464335E-2</v>
      </c>
      <c r="R245" s="70">
        <f t="shared" si="307"/>
        <v>75090.282143158765</v>
      </c>
      <c r="S245" s="54"/>
      <c r="T245" s="247">
        <f>T239</f>
        <v>2.0840000000000001E-2</v>
      </c>
      <c r="U245" s="70">
        <f t="shared" si="308"/>
        <v>58708.427094223734</v>
      </c>
      <c r="V245" s="54"/>
      <c r="W245" s="247">
        <f>W239</f>
        <v>2.0840000000000001E-2</v>
      </c>
      <c r="X245" s="70">
        <f t="shared" si="309"/>
        <v>58285.709336233027</v>
      </c>
      <c r="Y245" s="54"/>
      <c r="Z245" s="247">
        <f>Z239</f>
        <v>2.0840000000000001E-2</v>
      </c>
      <c r="AA245" s="70">
        <f t="shared" si="310"/>
        <v>57962.100645465995</v>
      </c>
      <c r="AB245" s="54"/>
      <c r="AC245" s="244">
        <f>AC239</f>
        <v>2.7000000000000003E-2</v>
      </c>
      <c r="AD245" s="70">
        <f t="shared" si="311"/>
        <v>74459.02580020274</v>
      </c>
      <c r="AE245" s="54"/>
      <c r="AF245" s="244">
        <f>AF239</f>
        <v>2.7000000000000003E-2</v>
      </c>
      <c r="AG245" s="70">
        <f t="shared" si="312"/>
        <v>73563.292062443594</v>
      </c>
      <c r="AH245" s="178"/>
      <c r="AI245" s="249">
        <f t="shared" si="297"/>
        <v>4.8558000000000039E-3</v>
      </c>
      <c r="AJ245" s="70">
        <f t="shared" si="297"/>
        <v>14526.788548915712</v>
      </c>
      <c r="AK245" s="54"/>
      <c r="AL245" s="247">
        <f t="shared" si="298"/>
        <v>4.4129160000000028E-3</v>
      </c>
      <c r="AM245" s="70">
        <f t="shared" si="298"/>
        <v>11302.690839713396</v>
      </c>
      <c r="AN245" s="54"/>
      <c r="AO245" s="249">
        <f t="shared" si="299"/>
        <v>6.1600000000000023E-3</v>
      </c>
      <c r="AP245" s="70">
        <f t="shared" si="299"/>
        <v>16987.688849231447</v>
      </c>
      <c r="AQ245" s="54"/>
      <c r="AR245" s="247">
        <f t="shared" si="300"/>
        <v>6.1600000000000023E-3</v>
      </c>
      <c r="AS245" s="70">
        <f t="shared" si="300"/>
        <v>16783.328855727879</v>
      </c>
      <c r="AT245" s="178"/>
      <c r="AU245" s="245">
        <v>2.2144199999999999E-2</v>
      </c>
      <c r="AV245" s="70">
        <v>59932.237251287028</v>
      </c>
      <c r="AW245" s="54"/>
      <c r="AX245" s="244">
        <v>2.2587084E-2</v>
      </c>
      <c r="AY245" s="70">
        <v>62260.601222730198</v>
      </c>
      <c r="AZ245" s="178"/>
      <c r="BA245" s="249">
        <v>2.0840000000000001E-2</v>
      </c>
      <c r="BB245" s="70">
        <v>57471.336950971294</v>
      </c>
      <c r="BC245" s="54"/>
      <c r="BD245" s="247">
        <v>2.0840000000000001E-2</v>
      </c>
      <c r="BE245" s="70">
        <v>56779.963206715714</v>
      </c>
      <c r="BF245" s="178"/>
      <c r="BG245" s="178"/>
      <c r="BH245" s="178"/>
      <c r="BI245" s="178"/>
      <c r="BJ245" s="178"/>
    </row>
    <row r="246" spans="2:62" x14ac:dyDescent="0.4">
      <c r="C246" s="56" t="s">
        <v>24</v>
      </c>
      <c r="D246" s="246" t="s">
        <v>8</v>
      </c>
      <c r="E246" s="247">
        <f t="shared" si="301"/>
        <v>6.4664166666666675E-2</v>
      </c>
      <c r="F246" s="70">
        <f t="shared" si="302"/>
        <v>2601.2360624448434</v>
      </c>
      <c r="G246" s="54"/>
      <c r="H246" s="247">
        <f t="shared" si="303"/>
        <v>2.4610591198319001E-2</v>
      </c>
      <c r="I246" s="53"/>
      <c r="J246" s="54"/>
      <c r="K246" s="247">
        <f t="shared" si="304"/>
        <v>2.6511181375464335E-2</v>
      </c>
      <c r="L246" s="53"/>
      <c r="M246" s="54"/>
      <c r="N246" s="247">
        <v>2.6511181375464335E-2</v>
      </c>
      <c r="O246" s="70">
        <f t="shared" si="305"/>
        <v>966.19617667174248</v>
      </c>
      <c r="P246" s="54"/>
      <c r="Q246" s="247">
        <f t="shared" si="306"/>
        <v>2.6511181375464335E-2</v>
      </c>
      <c r="R246" s="70">
        <f t="shared" si="307"/>
        <v>0</v>
      </c>
      <c r="S246" s="54"/>
      <c r="T246" s="247">
        <f>T239</f>
        <v>2.0840000000000001E-2</v>
      </c>
      <c r="U246" s="70">
        <f t="shared" si="308"/>
        <v>749.49029486940083</v>
      </c>
      <c r="V246" s="54"/>
      <c r="W246" s="247">
        <f>W239</f>
        <v>2.0840000000000001E-2</v>
      </c>
      <c r="X246" s="70">
        <f t="shared" si="309"/>
        <v>719.16616519403181</v>
      </c>
      <c r="Y246" s="54"/>
      <c r="Z246" s="247">
        <f>Z239</f>
        <v>2.0840000000000001E-2</v>
      </c>
      <c r="AA246" s="70">
        <f t="shared" si="310"/>
        <v>691.21454673951166</v>
      </c>
      <c r="AB246" s="54"/>
      <c r="AC246" s="244">
        <f>AC239</f>
        <v>2.7000000000000003E-2</v>
      </c>
      <c r="AD246" s="70">
        <f t="shared" si="311"/>
        <v>858.19838819287395</v>
      </c>
      <c r="AE246" s="54"/>
      <c r="AF246" s="244">
        <f>AF239</f>
        <v>2.7000000000000003E-2</v>
      </c>
      <c r="AG246" s="70">
        <f t="shared" si="312"/>
        <v>819.47006429966416</v>
      </c>
      <c r="AH246" s="178"/>
      <c r="AI246" s="249">
        <f t="shared" si="297"/>
        <v>4.8558000000000039E-3</v>
      </c>
      <c r="AJ246" s="70">
        <f t="shared" si="297"/>
        <v>93.290780690509564</v>
      </c>
      <c r="AK246" s="54"/>
      <c r="AL246" s="247">
        <f t="shared" si="298"/>
        <v>4.4129160000000028E-3</v>
      </c>
      <c r="AM246" s="70">
        <f t="shared" si="298"/>
        <v>69.351038081766092</v>
      </c>
      <c r="AN246" s="54"/>
      <c r="AO246" s="249">
        <f t="shared" si="299"/>
        <v>6.1600000000000023E-3</v>
      </c>
      <c r="AP246" s="70">
        <f t="shared" si="299"/>
        <v>195.79637300992988</v>
      </c>
      <c r="AQ246" s="54"/>
      <c r="AR246" s="247">
        <f t="shared" si="300"/>
        <v>6.1600000000000023E-3</v>
      </c>
      <c r="AS246" s="70">
        <f t="shared" si="300"/>
        <v>186.96057763281226</v>
      </c>
      <c r="AT246" s="178"/>
      <c r="AU246" s="245">
        <v>2.2144199999999999E-2</v>
      </c>
      <c r="AV246" s="70">
        <v>764.90760750236439</v>
      </c>
      <c r="AW246" s="54"/>
      <c r="AX246" s="244">
        <v>2.2587084E-2</v>
      </c>
      <c r="AY246" s="70">
        <v>750.11902621789807</v>
      </c>
      <c r="AZ246" s="178"/>
      <c r="BA246" s="249">
        <v>2.0840000000000001E-2</v>
      </c>
      <c r="BB246" s="70">
        <v>662.40201518294407</v>
      </c>
      <c r="BC246" s="54"/>
      <c r="BD246" s="247">
        <v>2.0840000000000001E-2</v>
      </c>
      <c r="BE246" s="70">
        <v>632.5094866668519</v>
      </c>
      <c r="BF246" s="178"/>
      <c r="BG246" s="178"/>
      <c r="BH246" s="178"/>
      <c r="BI246" s="178"/>
      <c r="BJ246" s="178"/>
    </row>
    <row r="247" spans="2:62" ht="14.25" thickBot="1" x14ac:dyDescent="0.45">
      <c r="C247" s="64" t="s">
        <v>25</v>
      </c>
      <c r="D247" s="65"/>
      <c r="E247" s="251"/>
      <c r="F247" s="208">
        <f>SUM(F239:F246)</f>
        <v>39991182.933647409</v>
      </c>
      <c r="G247" s="54"/>
      <c r="H247" s="251"/>
      <c r="I247" s="53"/>
      <c r="J247" s="54"/>
      <c r="K247" s="252">
        <f>IFERROR(L247/I247-1,0)</f>
        <v>0</v>
      </c>
      <c r="L247" s="53"/>
      <c r="M247" s="54"/>
      <c r="N247" s="252">
        <f>IFERROR(O247/I247-1,0)</f>
        <v>0</v>
      </c>
      <c r="O247" s="208">
        <f>SUM(O239:O246)</f>
        <v>16232807.378619935</v>
      </c>
      <c r="P247" s="54"/>
      <c r="Q247" s="252">
        <f>IFERROR(R247/L247-1,0)</f>
        <v>0</v>
      </c>
      <c r="R247" s="208">
        <f>SUM(R239:R246)</f>
        <v>16018982.839239039</v>
      </c>
      <c r="S247" s="54"/>
      <c r="T247" s="252">
        <f>T236</f>
        <v>0</v>
      </c>
      <c r="U247" s="208">
        <f>SUM(U239:U246)</f>
        <v>12832285.704632377</v>
      </c>
      <c r="V247" s="54"/>
      <c r="W247" s="252">
        <f>W236</f>
        <v>0</v>
      </c>
      <c r="X247" s="208">
        <f>SUM(X239:X246)</f>
        <v>12840343.33625436</v>
      </c>
      <c r="Y247" s="54"/>
      <c r="Z247" s="252">
        <f>Z236</f>
        <v>0</v>
      </c>
      <c r="AA247" s="208">
        <f>SUM(AA239:AA246)</f>
        <v>12868679.262335109</v>
      </c>
      <c r="AB247" s="54"/>
      <c r="AC247" s="259">
        <f>AC$236</f>
        <v>0</v>
      </c>
      <c r="AD247" s="208">
        <f>SUM(AD239:AD246)</f>
        <v>16725245.111219045</v>
      </c>
      <c r="AE247" s="54"/>
      <c r="AF247" s="259">
        <f>AF$236</f>
        <v>0</v>
      </c>
      <c r="AG247" s="208">
        <f>SUM(AG239:AG246)</f>
        <v>16789141.278549805</v>
      </c>
      <c r="AH247" s="178"/>
      <c r="AI247" s="252">
        <f t="shared" si="297"/>
        <v>-0.02</v>
      </c>
      <c r="AJ247" s="208">
        <f t="shared" si="297"/>
        <v>3940887.2379841674</v>
      </c>
      <c r="AK247" s="54"/>
      <c r="AL247" s="255">
        <f t="shared" si="298"/>
        <v>-0.02</v>
      </c>
      <c r="AM247" s="208">
        <f t="shared" si="298"/>
        <v>3749397.9716483634</v>
      </c>
      <c r="AN247" s="54"/>
      <c r="AO247" s="252">
        <f t="shared" si="299"/>
        <v>0</v>
      </c>
      <c r="AP247" s="208">
        <f t="shared" si="299"/>
        <v>3538576.9226483535</v>
      </c>
      <c r="AQ247" s="54"/>
      <c r="AR247" s="255">
        <f t="shared" si="300"/>
        <v>0</v>
      </c>
      <c r="AS247" s="208">
        <f t="shared" si="300"/>
        <v>3435580.939944433</v>
      </c>
      <c r="AT247" s="178"/>
      <c r="AU247" s="259">
        <v>0.02</v>
      </c>
      <c r="AV247" s="208">
        <v>12784357.873234877</v>
      </c>
      <c r="AW247" s="54"/>
      <c r="AX247" s="259">
        <v>0.02</v>
      </c>
      <c r="AY247" s="208">
        <v>13039743.306901442</v>
      </c>
      <c r="AZ247" s="178"/>
      <c r="BA247" s="252">
        <v>0</v>
      </c>
      <c r="BB247" s="208">
        <v>13186668.188570691</v>
      </c>
      <c r="BC247" s="54"/>
      <c r="BD247" s="252">
        <v>0</v>
      </c>
      <c r="BE247" s="208">
        <v>13353560.338605372</v>
      </c>
      <c r="BF247" s="178"/>
      <c r="BG247" s="178"/>
      <c r="BH247" s="178"/>
      <c r="BI247" s="178"/>
      <c r="BJ247" s="178"/>
    </row>
    <row r="248" spans="2:62" ht="14.25" thickTop="1" x14ac:dyDescent="0.4">
      <c r="C248" s="217"/>
      <c r="D248" s="218"/>
      <c r="E248" s="251"/>
      <c r="F248" s="53"/>
      <c r="G248" s="54"/>
      <c r="H248" s="251"/>
      <c r="I248" s="53"/>
      <c r="J248" s="54"/>
      <c r="K248" s="256" t="s">
        <v>93</v>
      </c>
      <c r="L248" s="53"/>
      <c r="M248" s="54"/>
      <c r="N248" s="256" t="s">
        <v>93</v>
      </c>
      <c r="O248" s="53"/>
      <c r="P248" s="54"/>
      <c r="Q248" s="256" t="s">
        <v>93</v>
      </c>
      <c r="R248" s="53"/>
      <c r="S248" s="54"/>
      <c r="T248" s="256" t="s">
        <v>93</v>
      </c>
      <c r="U248" s="53"/>
      <c r="V248" s="54"/>
      <c r="W248" s="256" t="s">
        <v>93</v>
      </c>
      <c r="X248" s="53"/>
      <c r="Y248" s="54"/>
      <c r="Z248" s="256" t="s">
        <v>93</v>
      </c>
      <c r="AA248" s="53"/>
      <c r="AB248" s="54"/>
      <c r="AC248" s="167"/>
      <c r="AD248" s="53"/>
      <c r="AE248" s="54"/>
      <c r="AF248" s="167"/>
      <c r="AG248" s="53"/>
      <c r="AH248" s="178"/>
      <c r="AI248" s="256" t="s">
        <v>93</v>
      </c>
      <c r="AJ248" s="53"/>
      <c r="AK248" s="54"/>
      <c r="AL248" s="258" t="s">
        <v>93</v>
      </c>
      <c r="AM248" s="53"/>
      <c r="AN248" s="54"/>
      <c r="AO248" s="256" t="s">
        <v>93</v>
      </c>
      <c r="AP248" s="53"/>
      <c r="AQ248" s="54"/>
      <c r="AR248" s="258" t="s">
        <v>93</v>
      </c>
      <c r="AS248" s="53"/>
      <c r="AT248" s="178"/>
      <c r="AU248" s="206"/>
      <c r="AV248" s="53"/>
      <c r="AW248" s="54"/>
      <c r="AX248" s="167"/>
      <c r="AY248" s="53"/>
      <c r="AZ248" s="178"/>
      <c r="BA248" s="256" t="s">
        <v>93</v>
      </c>
      <c r="BB248" s="53"/>
      <c r="BC248" s="54"/>
      <c r="BD248" s="256" t="s">
        <v>93</v>
      </c>
      <c r="BE248" s="53"/>
      <c r="BF248" s="178"/>
      <c r="BG248" s="178"/>
      <c r="BH248" s="178"/>
      <c r="BI248" s="178"/>
      <c r="BJ248" s="178"/>
    </row>
    <row r="249" spans="2:62" x14ac:dyDescent="0.4">
      <c r="B249" s="2" t="s">
        <v>96</v>
      </c>
      <c r="C249" s="226"/>
      <c r="D249" s="227"/>
      <c r="E249" s="251"/>
      <c r="F249" s="53"/>
      <c r="G249" s="54"/>
      <c r="H249" s="251"/>
      <c r="I249" s="53"/>
      <c r="J249" s="54"/>
      <c r="K249" s="251"/>
      <c r="L249" s="53"/>
      <c r="M249" s="54"/>
      <c r="N249" s="251"/>
      <c r="O249" s="53"/>
      <c r="P249" s="54"/>
      <c r="Q249" s="251"/>
      <c r="R249" s="53"/>
      <c r="S249" s="54"/>
      <c r="T249" s="251"/>
      <c r="U249" s="53"/>
      <c r="V249" s="54"/>
      <c r="W249" s="251"/>
      <c r="X249" s="53"/>
      <c r="Y249" s="54"/>
      <c r="Z249" s="251"/>
      <c r="AA249" s="53"/>
      <c r="AB249" s="54"/>
      <c r="AC249" s="251"/>
      <c r="AD249" s="53"/>
      <c r="AE249" s="54"/>
      <c r="AF249" s="251"/>
      <c r="AG249" s="53"/>
      <c r="AH249" s="178"/>
      <c r="AI249" s="132"/>
      <c r="AJ249" s="53"/>
      <c r="AK249" s="54"/>
      <c r="AL249" s="251"/>
      <c r="AM249" s="53"/>
      <c r="AN249" s="54"/>
      <c r="AO249" s="132"/>
      <c r="AP249" s="53"/>
      <c r="AQ249" s="54"/>
      <c r="AR249" s="251"/>
      <c r="AS249" s="53"/>
      <c r="AT249" s="178"/>
      <c r="AU249" s="132"/>
      <c r="AV249" s="53"/>
      <c r="AW249" s="54"/>
      <c r="AX249" s="251"/>
      <c r="AY249" s="53"/>
      <c r="AZ249" s="178"/>
      <c r="BA249" s="132"/>
      <c r="BB249" s="53"/>
      <c r="BC249" s="54"/>
      <c r="BD249" s="251"/>
      <c r="BE249" s="53"/>
      <c r="BF249" s="178"/>
      <c r="BG249" s="178"/>
      <c r="BH249" s="178"/>
      <c r="BI249" s="178"/>
      <c r="BJ249" s="178"/>
    </row>
    <row r="250" spans="2:62" x14ac:dyDescent="0.4">
      <c r="C250" s="56" t="s">
        <v>17</v>
      </c>
      <c r="D250" s="246" t="s">
        <v>8</v>
      </c>
      <c r="E250" s="247">
        <v>0</v>
      </c>
      <c r="F250" s="70">
        <f t="shared" ref="F250:F257" si="313">F30*F213*E250</f>
        <v>0</v>
      </c>
      <c r="G250" s="54"/>
      <c r="H250" s="247">
        <v>4.9739999999999999E-2</v>
      </c>
      <c r="I250" s="53"/>
      <c r="J250" s="54"/>
      <c r="K250" s="247">
        <v>5.9686999999999997E-2</v>
      </c>
      <c r="L250" s="53"/>
      <c r="M250" s="54"/>
      <c r="N250" s="247">
        <v>6.2775547150466751E-2</v>
      </c>
      <c r="O250" s="70">
        <f>O30*O213*N250*N223</f>
        <v>5383242.0909565873</v>
      </c>
      <c r="P250" s="54"/>
      <c r="Q250" s="247">
        <f>K250*(1+Q$258)</f>
        <v>6.2775547150466751E-2</v>
      </c>
      <c r="R250" s="70">
        <f>R30*R213*Q250*Q223</f>
        <v>5384269.3558581704</v>
      </c>
      <c r="S250" s="54"/>
      <c r="T250" s="247">
        <v>7.4880000000000002E-2</v>
      </c>
      <c r="U250" s="70">
        <f>U30*U213*T250*T223</f>
        <v>6518094.035289376</v>
      </c>
      <c r="V250" s="54"/>
      <c r="W250" s="247">
        <f>T250*(1+W$247)</f>
        <v>7.4880000000000002E-2</v>
      </c>
      <c r="X250" s="70">
        <f>X30*X213*W250*W223</f>
        <v>6559069.4389500618</v>
      </c>
      <c r="Y250" s="54"/>
      <c r="Z250" s="247">
        <f>W250*(1+Z$247)</f>
        <v>7.4880000000000002E-2</v>
      </c>
      <c r="AA250" s="70">
        <f>AA30*AA213*Z250*Z223</f>
        <v>6571307.6514083575</v>
      </c>
      <c r="AB250" s="54"/>
      <c r="AC250" s="248">
        <v>5.5E-2</v>
      </c>
      <c r="AD250" s="70">
        <f>AD30*AD213*AC250*AC223</f>
        <v>4840733.0279868422</v>
      </c>
      <c r="AE250" s="54"/>
      <c r="AF250" s="248">
        <f>AC250*(1+AF258)</f>
        <v>5.5E-2</v>
      </c>
      <c r="AG250" s="70">
        <f>AG30*AG213*AF250*AF223</f>
        <v>4858570.2334637819</v>
      </c>
      <c r="AH250" s="178"/>
      <c r="AI250" s="249">
        <f t="shared" ref="AI250:AJ258" si="314">AC250-AU250</f>
        <v>-3.44234E-2</v>
      </c>
      <c r="AJ250" s="70">
        <f t="shared" si="314"/>
        <v>-2718364.9151044711</v>
      </c>
      <c r="AK250" s="54"/>
      <c r="AL250" s="247">
        <f t="shared" ref="AL250:AM258" si="315">AF250-AX250</f>
        <v>-3.6211868000000001E-2</v>
      </c>
      <c r="AM250" s="70">
        <f t="shared" si="315"/>
        <v>-2828200.3265529005</v>
      </c>
      <c r="AN250" s="54"/>
      <c r="AO250" s="249">
        <f t="shared" ref="AO250:AP258" si="316">AC250-BA250</f>
        <v>-1.9880000000000002E-2</v>
      </c>
      <c r="AP250" s="70">
        <f t="shared" si="316"/>
        <v>-1823318.6204637829</v>
      </c>
      <c r="AQ250" s="54"/>
      <c r="AR250" s="247">
        <f t="shared" ref="AR250:AS258" si="317">AF250-BD250</f>
        <v>-1.9880000000000002E-2</v>
      </c>
      <c r="AS250" s="70">
        <f t="shared" si="317"/>
        <v>-1906569.2097715652</v>
      </c>
      <c r="AT250" s="178"/>
      <c r="AU250" s="250">
        <v>8.94234E-2</v>
      </c>
      <c r="AV250" s="70">
        <v>7559097.9430913134</v>
      </c>
      <c r="AW250" s="54"/>
      <c r="AX250" s="248">
        <v>9.1211868000000001E-2</v>
      </c>
      <c r="AY250" s="70">
        <v>7686770.5600166824</v>
      </c>
      <c r="AZ250" s="178"/>
      <c r="BA250" s="249">
        <v>7.4880000000000002E-2</v>
      </c>
      <c r="BB250" s="70">
        <v>6664051.6484506251</v>
      </c>
      <c r="BC250" s="54"/>
      <c r="BD250" s="247">
        <v>7.4880000000000002E-2</v>
      </c>
      <c r="BE250" s="70">
        <v>6765139.443235347</v>
      </c>
      <c r="BF250" s="178"/>
      <c r="BG250" s="178"/>
      <c r="BH250" s="178"/>
      <c r="BI250" s="178"/>
      <c r="BJ250" s="178"/>
    </row>
    <row r="251" spans="2:62" x14ac:dyDescent="0.4">
      <c r="C251" s="56" t="s">
        <v>18</v>
      </c>
      <c r="D251" s="246" t="s">
        <v>8</v>
      </c>
      <c r="E251" s="247">
        <v>0</v>
      </c>
      <c r="F251" s="70">
        <f t="shared" si="313"/>
        <v>0</v>
      </c>
      <c r="G251" s="54"/>
      <c r="H251" s="247">
        <f>H250</f>
        <v>4.9739999999999999E-2</v>
      </c>
      <c r="I251" s="53"/>
      <c r="J251" s="54"/>
      <c r="K251" s="247">
        <f>K250</f>
        <v>5.9686999999999997E-2</v>
      </c>
      <c r="L251" s="53"/>
      <c r="M251" s="54"/>
      <c r="N251" s="247">
        <v>6.2775547150466751E-2</v>
      </c>
      <c r="O251" s="70">
        <f>O31*O214*N251*N224</f>
        <v>1622193.0227186622</v>
      </c>
      <c r="P251" s="54"/>
      <c r="Q251" s="247">
        <f t="shared" ref="Q251:Q257" si="318">K251*(1+Q$258)</f>
        <v>6.2775547150466751E-2</v>
      </c>
      <c r="R251" s="70">
        <f>R31*R214*Q251*Q224</f>
        <v>1599409.838341645</v>
      </c>
      <c r="S251" s="54"/>
      <c r="T251" s="247">
        <f>T250</f>
        <v>7.4880000000000002E-2</v>
      </c>
      <c r="U251" s="70">
        <f>U31*U214*T251*T224</f>
        <v>1926370.4780596565</v>
      </c>
      <c r="V251" s="54"/>
      <c r="W251" s="247">
        <f>W250</f>
        <v>7.4880000000000002E-2</v>
      </c>
      <c r="X251" s="70">
        <f>X31*X214*W251*W224</f>
        <v>1937725.2347996321</v>
      </c>
      <c r="Y251" s="54"/>
      <c r="Z251" s="247">
        <f>Z250</f>
        <v>7.4880000000000002E-2</v>
      </c>
      <c r="AA251" s="70">
        <f>AA31*AA214*Z251*Z224</f>
        <v>1940731.9554011393</v>
      </c>
      <c r="AB251" s="54"/>
      <c r="AC251" s="244">
        <f>AC250</f>
        <v>5.5E-2</v>
      </c>
      <c r="AD251" s="70">
        <f>AD31*AD214*AC251*AC224</f>
        <v>1429547.1685508094</v>
      </c>
      <c r="AE251" s="72"/>
      <c r="AF251" s="244">
        <f>AF250</f>
        <v>5.5E-2</v>
      </c>
      <c r="AG251" s="70">
        <f>AG31*AG214*AF251*AF224</f>
        <v>1435023.5042443906</v>
      </c>
      <c r="AH251" s="178"/>
      <c r="AI251" s="249">
        <f t="shared" si="314"/>
        <v>-3.44234E-2</v>
      </c>
      <c r="AJ251" s="70">
        <f t="shared" si="314"/>
        <v>-767176.51057806239</v>
      </c>
      <c r="AK251" s="54"/>
      <c r="AL251" s="247">
        <f t="shared" si="315"/>
        <v>-3.6211868000000001E-2</v>
      </c>
      <c r="AM251" s="70">
        <f t="shared" si="315"/>
        <v>-795779.59741646587</v>
      </c>
      <c r="AN251" s="54"/>
      <c r="AO251" s="249">
        <f t="shared" si="316"/>
        <v>-1.9880000000000002E-2</v>
      </c>
      <c r="AP251" s="70">
        <f t="shared" si="316"/>
        <v>-538311.71919351863</v>
      </c>
      <c r="AQ251" s="54"/>
      <c r="AR251" s="247">
        <f t="shared" si="317"/>
        <v>-1.9880000000000002E-2</v>
      </c>
      <c r="AS251" s="70">
        <f t="shared" si="317"/>
        <v>-562848.60372280958</v>
      </c>
      <c r="AT251" s="178"/>
      <c r="AU251" s="245">
        <v>8.94234E-2</v>
      </c>
      <c r="AV251" s="70">
        <v>2196723.6791288718</v>
      </c>
      <c r="AW251" s="72"/>
      <c r="AX251" s="244">
        <v>9.1211868000000001E-2</v>
      </c>
      <c r="AY251" s="70">
        <v>2230803.1016608565</v>
      </c>
      <c r="AZ251" s="178"/>
      <c r="BA251" s="249">
        <v>7.4880000000000002E-2</v>
      </c>
      <c r="BB251" s="70">
        <v>1967858.887744328</v>
      </c>
      <c r="BC251" s="54"/>
      <c r="BD251" s="247">
        <v>7.4880000000000002E-2</v>
      </c>
      <c r="BE251" s="70">
        <v>1997872.1079672002</v>
      </c>
      <c r="BF251" s="178"/>
      <c r="BG251" s="178"/>
      <c r="BH251" s="178"/>
      <c r="BI251" s="178"/>
      <c r="BJ251" s="178"/>
    </row>
    <row r="252" spans="2:62" x14ac:dyDescent="0.4">
      <c r="C252" s="56" t="s">
        <v>19</v>
      </c>
      <c r="D252" s="246" t="s">
        <v>8</v>
      </c>
      <c r="E252" s="247">
        <v>0</v>
      </c>
      <c r="F252" s="70">
        <f t="shared" si="313"/>
        <v>0</v>
      </c>
      <c r="G252" s="54"/>
      <c r="H252" s="247">
        <f>H250</f>
        <v>4.9739999999999999E-2</v>
      </c>
      <c r="I252" s="53"/>
      <c r="J252" s="54"/>
      <c r="K252" s="247">
        <f>K250</f>
        <v>5.9686999999999997E-2</v>
      </c>
      <c r="L252" s="53"/>
      <c r="M252" s="54"/>
      <c r="N252" s="247">
        <v>6.2775547150466751E-2</v>
      </c>
      <c r="O252" s="70">
        <f>O32*O215*N252</f>
        <v>23021209.926171292</v>
      </c>
      <c r="P252" s="54"/>
      <c r="Q252" s="247">
        <f t="shared" si="318"/>
        <v>6.2775547150466751E-2</v>
      </c>
      <c r="R252" s="70">
        <f t="shared" ref="R252:R257" si="319">R32*R215*Q252</f>
        <v>22023209.904860552</v>
      </c>
      <c r="S252" s="54"/>
      <c r="T252" s="247">
        <f>T250</f>
        <v>7.4880000000000002E-2</v>
      </c>
      <c r="U252" s="70">
        <f t="shared" ref="U252:U257" si="320">U32*U215*T252</f>
        <v>26485128.512150101</v>
      </c>
      <c r="V252" s="54"/>
      <c r="W252" s="247">
        <f>W250</f>
        <v>7.4880000000000002E-2</v>
      </c>
      <c r="X252" s="70">
        <f t="shared" ref="X252:X257" si="321">X32*X215*W252</f>
        <v>26747644.699470732</v>
      </c>
      <c r="Y252" s="54"/>
      <c r="Z252" s="247">
        <f>Z250</f>
        <v>7.4880000000000002E-2</v>
      </c>
      <c r="AA252" s="70">
        <f t="shared" ref="AA252:AA257" si="322">AA32*AA215*Z252</f>
        <v>26907617.974050846</v>
      </c>
      <c r="AB252" s="54"/>
      <c r="AC252" s="248">
        <v>7.8E-2</v>
      </c>
      <c r="AD252" s="70">
        <f t="shared" ref="AD252:AD257" si="323">AD32*AD215*AC252</f>
        <v>28223370.081336979</v>
      </c>
      <c r="AE252" s="72"/>
      <c r="AF252" s="248">
        <f>AC252</f>
        <v>7.8E-2</v>
      </c>
      <c r="AG252" s="70">
        <f t="shared" ref="AG252:AG257" si="324">AG32*AG215*AF252</f>
        <v>28452759.047269695</v>
      </c>
      <c r="AH252" s="178"/>
      <c r="AI252" s="249">
        <f t="shared" si="314"/>
        <v>-1.14234E-2</v>
      </c>
      <c r="AJ252" s="70">
        <f t="shared" si="314"/>
        <v>-2308258.5884079076</v>
      </c>
      <c r="AK252" s="54"/>
      <c r="AL252" s="247">
        <f t="shared" si="315"/>
        <v>-1.3211868000000002E-2</v>
      </c>
      <c r="AM252" s="70">
        <f t="shared" si="315"/>
        <v>-2728669.930504065</v>
      </c>
      <c r="AN252" s="54"/>
      <c r="AO252" s="249">
        <f t="shared" si="316"/>
        <v>3.1199999999999978E-3</v>
      </c>
      <c r="AP252" s="70">
        <f t="shared" si="316"/>
        <v>813242.86651150882</v>
      </c>
      <c r="AQ252" s="54"/>
      <c r="AR252" s="247">
        <f t="shared" si="317"/>
        <v>3.1199999999999978E-3</v>
      </c>
      <c r="AS252" s="70">
        <f t="shared" si="317"/>
        <v>500927.25590981543</v>
      </c>
      <c r="AT252" s="178"/>
      <c r="AU252" s="245">
        <v>8.94234E-2</v>
      </c>
      <c r="AV252" s="70">
        <v>30531628.669744886</v>
      </c>
      <c r="AW252" s="72"/>
      <c r="AX252" s="244">
        <v>9.1211868000000001E-2</v>
      </c>
      <c r="AY252" s="70">
        <v>31181428.97777376</v>
      </c>
      <c r="AZ252" s="178"/>
      <c r="BA252" s="249">
        <v>7.4880000000000002E-2</v>
      </c>
      <c r="BB252" s="70">
        <v>27410127.21482547</v>
      </c>
      <c r="BC252" s="54"/>
      <c r="BD252" s="247">
        <v>7.4880000000000002E-2</v>
      </c>
      <c r="BE252" s="70">
        <v>27951831.791359879</v>
      </c>
      <c r="BF252" s="178"/>
      <c r="BG252" s="178"/>
      <c r="BH252" s="178"/>
      <c r="BI252" s="178"/>
      <c r="BJ252" s="178"/>
    </row>
    <row r="253" spans="2:62" x14ac:dyDescent="0.4">
      <c r="C253" s="56" t="s">
        <v>20</v>
      </c>
      <c r="D253" s="246" t="s">
        <v>8</v>
      </c>
      <c r="E253" s="247">
        <v>0</v>
      </c>
      <c r="F253" s="70">
        <f t="shared" si="313"/>
        <v>0</v>
      </c>
      <c r="G253" s="54"/>
      <c r="H253" s="247">
        <f>H250</f>
        <v>4.9739999999999999E-2</v>
      </c>
      <c r="I253" s="53"/>
      <c r="J253" s="54"/>
      <c r="K253" s="247">
        <f>K250</f>
        <v>5.9686999999999997E-2</v>
      </c>
      <c r="L253" s="53"/>
      <c r="M253" s="54"/>
      <c r="N253" s="247">
        <v>6.2775547150466751E-2</v>
      </c>
      <c r="O253" s="70">
        <f>O33*O216*N253</f>
        <v>4754184.6591244722</v>
      </c>
      <c r="P253" s="54"/>
      <c r="Q253" s="247">
        <f t="shared" si="318"/>
        <v>6.2775547150466751E-2</v>
      </c>
      <c r="R253" s="70">
        <f t="shared" si="319"/>
        <v>5343561.0894141914</v>
      </c>
      <c r="S253" s="54"/>
      <c r="T253" s="247">
        <f>T250</f>
        <v>7.4880000000000002E-2</v>
      </c>
      <c r="U253" s="70">
        <f t="shared" si="320"/>
        <v>6942700.3427243242</v>
      </c>
      <c r="V253" s="54"/>
      <c r="W253" s="247">
        <f>W250</f>
        <v>7.4880000000000002E-2</v>
      </c>
      <c r="X253" s="70">
        <f t="shared" si="321"/>
        <v>6919117.0632700231</v>
      </c>
      <c r="Y253" s="54"/>
      <c r="Z253" s="247">
        <f>Z250</f>
        <v>7.4880000000000002E-2</v>
      </c>
      <c r="AA253" s="70">
        <f t="shared" si="322"/>
        <v>6869928.3511340888</v>
      </c>
      <c r="AB253" s="54"/>
      <c r="AC253" s="244">
        <v>8.7999999999999995E-2</v>
      </c>
      <c r="AD253" s="70">
        <f t="shared" si="323"/>
        <v>7993879.0679926416</v>
      </c>
      <c r="AE253" s="72"/>
      <c r="AF253" s="244">
        <f>AC253</f>
        <v>8.7999999999999995E-2</v>
      </c>
      <c r="AG253" s="70">
        <f t="shared" si="324"/>
        <v>7917647.588131059</v>
      </c>
      <c r="AH253" s="178"/>
      <c r="AI253" s="249">
        <f t="shared" si="314"/>
        <v>-1.4234000000000052E-3</v>
      </c>
      <c r="AJ253" s="70">
        <f t="shared" si="314"/>
        <v>1042800.6960443994</v>
      </c>
      <c r="AK253" s="54"/>
      <c r="AL253" s="247">
        <f t="shared" si="315"/>
        <v>-3.2118680000000066E-3</v>
      </c>
      <c r="AM253" s="70">
        <f t="shared" si="315"/>
        <v>770314.12942011375</v>
      </c>
      <c r="AN253" s="54"/>
      <c r="AO253" s="249">
        <f t="shared" si="316"/>
        <v>1.3119999999999993E-2</v>
      </c>
      <c r="AP253" s="70">
        <f t="shared" si="316"/>
        <v>606772.39779603388</v>
      </c>
      <c r="AQ253" s="54"/>
      <c r="AR253" s="247">
        <f t="shared" si="317"/>
        <v>1.3119999999999993E-2</v>
      </c>
      <c r="AS253" s="70">
        <f t="shared" si="317"/>
        <v>594073.85176431667</v>
      </c>
      <c r="AT253" s="178"/>
      <c r="AU253" s="245">
        <v>8.94234E-2</v>
      </c>
      <c r="AV253" s="70">
        <v>6951078.3719482422</v>
      </c>
      <c r="AW253" s="72"/>
      <c r="AX253" s="244">
        <v>9.1211868000000001E-2</v>
      </c>
      <c r="AY253" s="70">
        <v>7147333.4587109452</v>
      </c>
      <c r="AZ253" s="178"/>
      <c r="BA253" s="249">
        <v>7.4880000000000002E-2</v>
      </c>
      <c r="BB253" s="70">
        <v>7387106.6701966077</v>
      </c>
      <c r="BC253" s="54"/>
      <c r="BD253" s="247">
        <v>7.4880000000000002E-2</v>
      </c>
      <c r="BE253" s="70">
        <v>7323573.7363667423</v>
      </c>
      <c r="BF253" s="178"/>
      <c r="BG253" s="178"/>
      <c r="BH253" s="178"/>
      <c r="BI253" s="178"/>
      <c r="BJ253" s="178"/>
    </row>
    <row r="254" spans="2:62" x14ac:dyDescent="0.4">
      <c r="C254" s="56" t="s">
        <v>21</v>
      </c>
      <c r="D254" s="260" t="s">
        <v>97</v>
      </c>
      <c r="E254" s="247">
        <v>0</v>
      </c>
      <c r="F254" s="207">
        <f t="shared" si="313"/>
        <v>0</v>
      </c>
      <c r="G254" s="54"/>
      <c r="H254" s="247"/>
      <c r="I254" s="53"/>
      <c r="J254" s="54"/>
      <c r="K254" s="247" t="s">
        <v>98</v>
      </c>
      <c r="L254" s="53"/>
      <c r="M254" s="54"/>
      <c r="N254" s="247">
        <v>6.2775547150466751E-2</v>
      </c>
      <c r="O254" s="207">
        <v>2872491.7633297504</v>
      </c>
      <c r="P254" s="54"/>
      <c r="Q254" s="247">
        <f>Q253</f>
        <v>6.2775547150466751E-2</v>
      </c>
      <c r="R254" s="261">
        <f t="shared" si="319"/>
        <v>2801096.8469214691</v>
      </c>
      <c r="S254" s="54"/>
      <c r="T254" s="247">
        <f>T251</f>
        <v>7.4880000000000002E-2</v>
      </c>
      <c r="U254" s="261">
        <f t="shared" si="320"/>
        <v>3348024.8241573116</v>
      </c>
      <c r="V254" s="54"/>
      <c r="W254" s="247">
        <f>W250</f>
        <v>7.4880000000000002E-2</v>
      </c>
      <c r="X254" s="261">
        <f t="shared" si="321"/>
        <v>3349675.3244545837</v>
      </c>
      <c r="Y254" s="54"/>
      <c r="Z254" s="247">
        <f>Z250</f>
        <v>7.4880000000000002E-2</v>
      </c>
      <c r="AA254" s="261">
        <f t="shared" si="322"/>
        <v>3356890.2899268651</v>
      </c>
      <c r="AB254" s="54"/>
      <c r="AC254" s="244">
        <f t="shared" ref="AC254:AC257" si="325">AC253</f>
        <v>8.7999999999999995E-2</v>
      </c>
      <c r="AD254" s="70">
        <f>AD34*AD217*AC254</f>
        <v>3941972.3271468021</v>
      </c>
      <c r="AE254" s="72"/>
      <c r="AF254" s="244">
        <f t="shared" ref="AF254:AF257" si="326">AF253</f>
        <v>8.7999999999999995E-2</v>
      </c>
      <c r="AG254" s="70">
        <f t="shared" si="324"/>
        <v>3924729.9647087473</v>
      </c>
      <c r="AH254" s="178"/>
      <c r="AI254" s="249">
        <f t="shared" si="314"/>
        <v>-1.4234000000000052E-3</v>
      </c>
      <c r="AJ254" s="261">
        <f t="shared" si="314"/>
        <v>254474.20253674872</v>
      </c>
      <c r="AK254" s="54"/>
      <c r="AL254" s="247">
        <f t="shared" si="315"/>
        <v>-3.2118680000000066E-3</v>
      </c>
      <c r="AM254" s="261">
        <f t="shared" si="315"/>
        <v>251530.06448259391</v>
      </c>
      <c r="AN254" s="54"/>
      <c r="AO254" s="249">
        <f t="shared" si="316"/>
        <v>1.3119999999999993E-2</v>
      </c>
      <c r="AP254" s="261">
        <f t="shared" si="316"/>
        <v>587712.23786552297</v>
      </c>
      <c r="AQ254" s="54"/>
      <c r="AR254" s="247">
        <f t="shared" si="317"/>
        <v>1.3119999999999993E-2</v>
      </c>
      <c r="AS254" s="261">
        <f t="shared" si="317"/>
        <v>585141.55837475834</v>
      </c>
      <c r="AT254" s="178"/>
      <c r="AU254" s="245">
        <v>8.94234E-2</v>
      </c>
      <c r="AV254" s="70">
        <v>3687498.1246100534</v>
      </c>
      <c r="AW254" s="72"/>
      <c r="AX254" s="244">
        <v>9.1211868000000001E-2</v>
      </c>
      <c r="AY254" s="70">
        <v>3673199.9002261534</v>
      </c>
      <c r="AZ254" s="178"/>
      <c r="BA254" s="249">
        <v>7.4880000000000002E-2</v>
      </c>
      <c r="BB254" s="261">
        <v>3354260.0892812791</v>
      </c>
      <c r="BC254" s="54"/>
      <c r="BD254" s="247">
        <v>7.4880000000000002E-2</v>
      </c>
      <c r="BE254" s="261">
        <v>3339588.406333989</v>
      </c>
      <c r="BF254" s="178"/>
      <c r="BG254" s="178"/>
      <c r="BH254" s="178"/>
      <c r="BI254" s="178"/>
      <c r="BJ254" s="178"/>
    </row>
    <row r="255" spans="2:62" x14ac:dyDescent="0.4">
      <c r="C255" s="56" t="s">
        <v>22</v>
      </c>
      <c r="D255" s="246" t="s">
        <v>8</v>
      </c>
      <c r="E255" s="247">
        <v>0</v>
      </c>
      <c r="F255" s="70">
        <f t="shared" si="313"/>
        <v>0</v>
      </c>
      <c r="G255" s="54"/>
      <c r="H255" s="247">
        <f>H250</f>
        <v>4.9739999999999999E-2</v>
      </c>
      <c r="I255" s="53"/>
      <c r="J255" s="54"/>
      <c r="K255" s="247">
        <f>K250</f>
        <v>5.9686999999999997E-2</v>
      </c>
      <c r="L255" s="53"/>
      <c r="M255" s="54"/>
      <c r="N255" s="247">
        <v>6.2775547150466751E-2</v>
      </c>
      <c r="O255" s="70">
        <f>O35*O218*N255</f>
        <v>602830.83491560095</v>
      </c>
      <c r="P255" s="54"/>
      <c r="Q255" s="247">
        <f t="shared" si="318"/>
        <v>6.2775547150466751E-2</v>
      </c>
      <c r="R255" s="70">
        <f t="shared" si="319"/>
        <v>601828.2218172357</v>
      </c>
      <c r="S255" s="54"/>
      <c r="T255" s="247">
        <f>T250</f>
        <v>7.4880000000000002E-2</v>
      </c>
      <c r="U255" s="70">
        <f t="shared" si="320"/>
        <v>673604.29844346934</v>
      </c>
      <c r="V255" s="54"/>
      <c r="W255" s="247">
        <f>W250</f>
        <v>7.4880000000000002E-2</v>
      </c>
      <c r="X255" s="70">
        <f t="shared" si="321"/>
        <v>411270.34755686397</v>
      </c>
      <c r="Y255" s="54"/>
      <c r="Z255" s="247">
        <f>Z250</f>
        <v>7.4880000000000002E-2</v>
      </c>
      <c r="AA255" s="70">
        <f t="shared" si="322"/>
        <v>381102.61311039532</v>
      </c>
      <c r="AB255" s="54"/>
      <c r="AC255" s="244">
        <f t="shared" si="325"/>
        <v>8.7999999999999995E-2</v>
      </c>
      <c r="AD255" s="70">
        <f t="shared" si="323"/>
        <v>456381.06120833446</v>
      </c>
      <c r="AE255" s="72"/>
      <c r="AF255" s="244">
        <f t="shared" si="326"/>
        <v>8.7999999999999995E-2</v>
      </c>
      <c r="AG255" s="70">
        <f t="shared" si="324"/>
        <v>465055.25904699543</v>
      </c>
      <c r="AH255" s="178"/>
      <c r="AI255" s="249">
        <f t="shared" si="314"/>
        <v>-1.4234000000000052E-3</v>
      </c>
      <c r="AJ255" s="70">
        <f t="shared" si="314"/>
        <v>1323.7384128813865</v>
      </c>
      <c r="AK255" s="54"/>
      <c r="AL255" s="247">
        <f t="shared" si="315"/>
        <v>-3.2118680000000066E-3</v>
      </c>
      <c r="AM255" s="70">
        <f t="shared" si="315"/>
        <v>-18455.535370876954</v>
      </c>
      <c r="AN255" s="54"/>
      <c r="AO255" s="249">
        <f t="shared" si="316"/>
        <v>1.3119999999999993E-2</v>
      </c>
      <c r="AP255" s="70">
        <f t="shared" si="316"/>
        <v>67776.954317602445</v>
      </c>
      <c r="AQ255" s="54"/>
      <c r="AR255" s="247">
        <f t="shared" si="317"/>
        <v>1.3119999999999993E-2</v>
      </c>
      <c r="AS255" s="70">
        <f t="shared" si="317"/>
        <v>68802.001532335009</v>
      </c>
      <c r="AT255" s="178"/>
      <c r="AU255" s="245">
        <v>8.94234E-2</v>
      </c>
      <c r="AV255" s="70">
        <v>455057.32279545307</v>
      </c>
      <c r="AW255" s="72"/>
      <c r="AX255" s="244">
        <v>9.1211868000000001E-2</v>
      </c>
      <c r="AY255" s="70">
        <v>483510.79441787238</v>
      </c>
      <c r="AZ255" s="178"/>
      <c r="BA255" s="249">
        <v>7.4880000000000002E-2</v>
      </c>
      <c r="BB255" s="70">
        <v>388604.10689073202</v>
      </c>
      <c r="BC255" s="54"/>
      <c r="BD255" s="247">
        <v>7.4880000000000002E-2</v>
      </c>
      <c r="BE255" s="70">
        <v>396253.25751466042</v>
      </c>
      <c r="BF255" s="178"/>
      <c r="BG255" s="178"/>
      <c r="BH255" s="178"/>
      <c r="BI255" s="178"/>
      <c r="BJ255" s="178"/>
    </row>
    <row r="256" spans="2:62" x14ac:dyDescent="0.4">
      <c r="C256" s="56" t="s">
        <v>23</v>
      </c>
      <c r="D256" s="246" t="s">
        <v>8</v>
      </c>
      <c r="E256" s="247">
        <v>0</v>
      </c>
      <c r="F256" s="70">
        <f t="shared" si="313"/>
        <v>0</v>
      </c>
      <c r="G256" s="54"/>
      <c r="H256" s="247">
        <f>H250</f>
        <v>4.9739999999999999E-2</v>
      </c>
      <c r="I256" s="53"/>
      <c r="J256" s="54"/>
      <c r="K256" s="247">
        <f>K250</f>
        <v>5.9686999999999997E-2</v>
      </c>
      <c r="L256" s="53"/>
      <c r="M256" s="54"/>
      <c r="N256" s="247">
        <v>6.2775547150466751E-2</v>
      </c>
      <c r="O256" s="70">
        <f>O36*O219*N256</f>
        <v>179053.47714374695</v>
      </c>
      <c r="P256" s="54"/>
      <c r="Q256" s="247">
        <f t="shared" si="318"/>
        <v>6.2775547150466751E-2</v>
      </c>
      <c r="R256" s="70">
        <f t="shared" si="319"/>
        <v>177805.48819986914</v>
      </c>
      <c r="S256" s="54"/>
      <c r="T256" s="247">
        <f>T250</f>
        <v>7.4880000000000002E-2</v>
      </c>
      <c r="U256" s="70">
        <f t="shared" si="320"/>
        <v>210944.67470323769</v>
      </c>
      <c r="V256" s="54"/>
      <c r="W256" s="247">
        <f>W250</f>
        <v>7.4880000000000002E-2</v>
      </c>
      <c r="X256" s="70">
        <f t="shared" si="321"/>
        <v>209425.81166492941</v>
      </c>
      <c r="Y256" s="54"/>
      <c r="Z256" s="247">
        <f>Z250</f>
        <v>7.4880000000000002E-2</v>
      </c>
      <c r="AA256" s="70">
        <f t="shared" si="322"/>
        <v>208263.056445897</v>
      </c>
      <c r="AB256" s="54"/>
      <c r="AC256" s="244">
        <f t="shared" si="325"/>
        <v>8.7999999999999995E-2</v>
      </c>
      <c r="AD256" s="70">
        <f t="shared" si="323"/>
        <v>242681.2692747348</v>
      </c>
      <c r="AE256" s="72"/>
      <c r="AF256" s="244">
        <f t="shared" si="326"/>
        <v>8.7999999999999995E-2</v>
      </c>
      <c r="AG256" s="70">
        <f t="shared" si="324"/>
        <v>239761.8407961124</v>
      </c>
      <c r="AH256" s="178"/>
      <c r="AI256" s="249">
        <f t="shared" si="314"/>
        <v>-1.4234000000000052E-3</v>
      </c>
      <c r="AJ256" s="70">
        <f t="shared" si="314"/>
        <v>661.03713192808209</v>
      </c>
      <c r="AK256" s="54"/>
      <c r="AL256" s="247">
        <f t="shared" si="315"/>
        <v>-3.2118680000000066E-3</v>
      </c>
      <c r="AM256" s="70">
        <f t="shared" si="315"/>
        <v>-11660.863450629025</v>
      </c>
      <c r="AN256" s="54"/>
      <c r="AO256" s="249">
        <f t="shared" si="316"/>
        <v>1.3119999999999993E-2</v>
      </c>
      <c r="AP256" s="70">
        <f t="shared" si="316"/>
        <v>36181.57105550589</v>
      </c>
      <c r="AQ256" s="54"/>
      <c r="AR256" s="247">
        <f t="shared" si="317"/>
        <v>1.3119999999999993E-2</v>
      </c>
      <c r="AS256" s="70">
        <f t="shared" si="317"/>
        <v>35746.310809602175</v>
      </c>
      <c r="AT256" s="178"/>
      <c r="AU256" s="245">
        <v>8.94234E-2</v>
      </c>
      <c r="AV256" s="70">
        <v>242020.23214280672</v>
      </c>
      <c r="AW256" s="72"/>
      <c r="AX256" s="244">
        <v>9.1211868000000001E-2</v>
      </c>
      <c r="AY256" s="70">
        <v>251422.70424674143</v>
      </c>
      <c r="AZ256" s="178"/>
      <c r="BA256" s="249">
        <v>7.4880000000000002E-2</v>
      </c>
      <c r="BB256" s="70">
        <v>206499.69821922891</v>
      </c>
      <c r="BC256" s="54"/>
      <c r="BD256" s="247">
        <v>7.4880000000000002E-2</v>
      </c>
      <c r="BE256" s="70">
        <v>204015.52998651023</v>
      </c>
      <c r="BF256" s="178"/>
      <c r="BG256" s="178"/>
      <c r="BH256" s="178"/>
      <c r="BI256" s="178"/>
      <c r="BJ256" s="178"/>
    </row>
    <row r="257" spans="2:62" x14ac:dyDescent="0.4">
      <c r="C257" s="56" t="s">
        <v>24</v>
      </c>
      <c r="D257" s="246" t="s">
        <v>8</v>
      </c>
      <c r="E257" s="247">
        <v>0</v>
      </c>
      <c r="F257" s="70">
        <f t="shared" si="313"/>
        <v>0</v>
      </c>
      <c r="G257" s="54"/>
      <c r="H257" s="247">
        <f>H250</f>
        <v>4.9739999999999999E-2</v>
      </c>
      <c r="I257" s="53"/>
      <c r="J257" s="54"/>
      <c r="K257" s="247">
        <f>K250</f>
        <v>5.9686999999999997E-2</v>
      </c>
      <c r="L257" s="53"/>
      <c r="M257" s="54"/>
      <c r="N257" s="247">
        <v>6.2775547150466751E-2</v>
      </c>
      <c r="O257" s="70">
        <f>O37*O220*N257</f>
        <v>2287.845750298834</v>
      </c>
      <c r="P257" s="54"/>
      <c r="Q257" s="247">
        <f t="shared" si="318"/>
        <v>6.2775547150466751E-2</v>
      </c>
      <c r="R257" s="70">
        <f t="shared" si="319"/>
        <v>0</v>
      </c>
      <c r="S257" s="54"/>
      <c r="T257" s="247">
        <f>T250</f>
        <v>7.4880000000000002E-2</v>
      </c>
      <c r="U257" s="70">
        <f t="shared" si="320"/>
        <v>2692.9862418340085</v>
      </c>
      <c r="V257" s="54"/>
      <c r="W257" s="247">
        <f>W250</f>
        <v>7.4880000000000002E-2</v>
      </c>
      <c r="X257" s="70">
        <f t="shared" si="321"/>
        <v>2584.0289083363291</v>
      </c>
      <c r="Y257" s="54"/>
      <c r="Z257" s="247">
        <f>Z250</f>
        <v>7.4880000000000002E-2</v>
      </c>
      <c r="AA257" s="70">
        <f t="shared" si="322"/>
        <v>2483.596221682084</v>
      </c>
      <c r="AB257" s="54"/>
      <c r="AC257" s="244">
        <f t="shared" si="325"/>
        <v>8.7999999999999995E-2</v>
      </c>
      <c r="AD257" s="70">
        <f t="shared" si="323"/>
        <v>2797.0910429989958</v>
      </c>
      <c r="AE257" s="72"/>
      <c r="AF257" s="244">
        <f t="shared" si="326"/>
        <v>8.7999999999999995E-2</v>
      </c>
      <c r="AG257" s="70">
        <f t="shared" si="324"/>
        <v>2670.8653947544603</v>
      </c>
      <c r="AH257" s="178"/>
      <c r="AI257" s="249">
        <f t="shared" si="314"/>
        <v>-1.4234000000000052E-3</v>
      </c>
      <c r="AJ257" s="70">
        <f t="shared" si="314"/>
        <v>-291.78274556536553</v>
      </c>
      <c r="AK257" s="54"/>
      <c r="AL257" s="247">
        <f t="shared" si="315"/>
        <v>-3.2118680000000066E-3</v>
      </c>
      <c r="AM257" s="70">
        <f t="shared" si="315"/>
        <v>-358.28868302182354</v>
      </c>
      <c r="AN257" s="54"/>
      <c r="AO257" s="249">
        <f t="shared" si="316"/>
        <v>1.3119999999999993E-2</v>
      </c>
      <c r="AP257" s="70">
        <f t="shared" si="316"/>
        <v>417.02084641075908</v>
      </c>
      <c r="AQ257" s="54"/>
      <c r="AR257" s="247">
        <f t="shared" si="317"/>
        <v>1.3119999999999993E-2</v>
      </c>
      <c r="AS257" s="70">
        <f t="shared" si="317"/>
        <v>398.20174976339194</v>
      </c>
      <c r="AT257" s="178"/>
      <c r="AU257" s="245">
        <v>8.94234E-2</v>
      </c>
      <c r="AV257" s="70">
        <v>3088.8737885643613</v>
      </c>
      <c r="AW257" s="72"/>
      <c r="AX257" s="244">
        <v>9.1211868000000001E-2</v>
      </c>
      <c r="AY257" s="70">
        <v>3029.1540777762839</v>
      </c>
      <c r="AZ257" s="178"/>
      <c r="BA257" s="249">
        <v>7.4880000000000002E-2</v>
      </c>
      <c r="BB257" s="70">
        <v>2380.0701965882367</v>
      </c>
      <c r="BC257" s="54"/>
      <c r="BD257" s="247">
        <v>7.4880000000000002E-2</v>
      </c>
      <c r="BE257" s="70">
        <v>2272.6636449910684</v>
      </c>
      <c r="BF257" s="178"/>
      <c r="BG257" s="178"/>
      <c r="BH257" s="178"/>
      <c r="BI257" s="178"/>
      <c r="BJ257" s="178"/>
    </row>
    <row r="258" spans="2:62" ht="14.25" thickBot="1" x14ac:dyDescent="0.45">
      <c r="C258" s="64" t="s">
        <v>25</v>
      </c>
      <c r="D258" s="65"/>
      <c r="E258" s="251"/>
      <c r="F258" s="208">
        <f>SUM(F250:F257)</f>
        <v>0</v>
      </c>
      <c r="G258" s="54"/>
      <c r="H258" s="251"/>
      <c r="I258" s="53"/>
      <c r="J258" s="54"/>
      <c r="K258" s="252">
        <f>IFERROR(L258/I258-1,0)</f>
        <v>0</v>
      </c>
      <c r="L258" s="53"/>
      <c r="M258" s="54"/>
      <c r="N258" s="252">
        <f>IFERROR(O258/I258-1,0)</f>
        <v>0</v>
      </c>
      <c r="O258" s="208">
        <f>SUM(O250:O257)</f>
        <v>38437493.620110415</v>
      </c>
      <c r="P258" s="54"/>
      <c r="Q258" s="252">
        <f>Q236-0.045</f>
        <v>5.1745726045315507E-2</v>
      </c>
      <c r="R258" s="208">
        <f>SUM(R250:R257)</f>
        <v>37931180.745413125</v>
      </c>
      <c r="S258" s="54"/>
      <c r="T258" s="252">
        <f>T236</f>
        <v>0</v>
      </c>
      <c r="U258" s="208">
        <f>SUM(U250:U257)</f>
        <v>46107560.15176931</v>
      </c>
      <c r="V258" s="54"/>
      <c r="W258" s="252">
        <f>W236</f>
        <v>0</v>
      </c>
      <c r="X258" s="208">
        <f>SUM(X250:X257)</f>
        <v>46136511.94907517</v>
      </c>
      <c r="Y258" s="54"/>
      <c r="Z258" s="252">
        <f>Z236</f>
        <v>0</v>
      </c>
      <c r="AA258" s="208">
        <f>SUM(AA250:AA257)</f>
        <v>46238325.487699278</v>
      </c>
      <c r="AB258" s="54"/>
      <c r="AC258" s="259">
        <f>AC$236</f>
        <v>0</v>
      </c>
      <c r="AD258" s="208">
        <f>SUM(AD250:AD257)</f>
        <v>47131361.094540142</v>
      </c>
      <c r="AE258" s="54"/>
      <c r="AF258" s="259">
        <f>AF$236</f>
        <v>0</v>
      </c>
      <c r="AG258" s="208">
        <f>SUM(AG250:AG257)</f>
        <v>47296218.303055532</v>
      </c>
      <c r="AH258" s="178"/>
      <c r="AI258" s="252">
        <f t="shared" si="314"/>
        <v>-0.02</v>
      </c>
      <c r="AJ258" s="208">
        <f t="shared" si="314"/>
        <v>-4494832.1227100417</v>
      </c>
      <c r="AK258" s="54"/>
      <c r="AL258" s="255">
        <f t="shared" si="315"/>
        <v>-0.02</v>
      </c>
      <c r="AM258" s="208">
        <f t="shared" si="315"/>
        <v>-5361280.3480752558</v>
      </c>
      <c r="AN258" s="54"/>
      <c r="AO258" s="252">
        <f t="shared" si="316"/>
        <v>0</v>
      </c>
      <c r="AP258" s="208">
        <f t="shared" si="316"/>
        <v>-249527.29126472026</v>
      </c>
      <c r="AQ258" s="54"/>
      <c r="AR258" s="255">
        <f t="shared" si="317"/>
        <v>0</v>
      </c>
      <c r="AS258" s="208">
        <f t="shared" si="317"/>
        <v>-684328.63335378468</v>
      </c>
      <c r="AT258" s="178"/>
      <c r="AU258" s="259">
        <v>0.02</v>
      </c>
      <c r="AV258" s="208">
        <v>51626193.217250183</v>
      </c>
      <c r="AW258" s="54"/>
      <c r="AX258" s="259">
        <v>0.02</v>
      </c>
      <c r="AY258" s="208">
        <v>52657498.651130788</v>
      </c>
      <c r="AZ258" s="178"/>
      <c r="BA258" s="252">
        <v>0</v>
      </c>
      <c r="BB258" s="208">
        <v>47380888.385804862</v>
      </c>
      <c r="BC258" s="54"/>
      <c r="BD258" s="252">
        <v>0</v>
      </c>
      <c r="BE258" s="208">
        <v>47980546.936409317</v>
      </c>
      <c r="BF258" s="178"/>
      <c r="BG258" s="178"/>
      <c r="BH258" s="178"/>
      <c r="BI258" s="178"/>
      <c r="BJ258" s="178"/>
    </row>
    <row r="259" spans="2:62" ht="14.25" thickTop="1" x14ac:dyDescent="0.4">
      <c r="C259" s="217"/>
      <c r="D259" s="218"/>
      <c r="E259" s="251"/>
      <c r="F259" s="53"/>
      <c r="G259" s="54"/>
      <c r="H259" s="251"/>
      <c r="I259" s="53"/>
      <c r="J259" s="54"/>
      <c r="K259" s="256" t="s">
        <v>93</v>
      </c>
      <c r="L259" s="53"/>
      <c r="M259" s="54"/>
      <c r="N259" s="256" t="s">
        <v>93</v>
      </c>
      <c r="O259" s="70">
        <f>N212</f>
        <v>0</v>
      </c>
      <c r="P259" s="54"/>
      <c r="Q259" s="256" t="s">
        <v>93</v>
      </c>
      <c r="R259" s="53"/>
      <c r="S259" s="54"/>
      <c r="T259" s="256" t="s">
        <v>93</v>
      </c>
      <c r="U259" s="53"/>
      <c r="V259" s="54"/>
      <c r="W259" s="256" t="s">
        <v>93</v>
      </c>
      <c r="X259" s="53"/>
      <c r="Y259" s="54"/>
      <c r="Z259" s="256" t="s">
        <v>93</v>
      </c>
      <c r="AA259" s="53"/>
      <c r="AB259" s="54"/>
      <c r="AC259" s="167"/>
      <c r="AD259" s="53"/>
      <c r="AE259" s="54"/>
      <c r="AF259" s="167"/>
      <c r="AG259" s="53"/>
      <c r="AH259" s="178"/>
      <c r="AI259" s="256" t="s">
        <v>93</v>
      </c>
      <c r="AJ259" s="53"/>
      <c r="AK259" s="54"/>
      <c r="AL259" s="258" t="s">
        <v>93</v>
      </c>
      <c r="AM259" s="53"/>
      <c r="AN259" s="54"/>
      <c r="AO259" s="256" t="s">
        <v>93</v>
      </c>
      <c r="AP259" s="53"/>
      <c r="AQ259" s="54"/>
      <c r="AR259" s="258" t="s">
        <v>93</v>
      </c>
      <c r="AS259" s="53"/>
      <c r="AT259" s="178"/>
      <c r="AU259" s="206"/>
      <c r="AV259" s="53"/>
      <c r="AW259" s="54"/>
      <c r="AX259" s="167"/>
      <c r="AY259" s="53"/>
      <c r="AZ259" s="178"/>
      <c r="BA259" s="256" t="s">
        <v>93</v>
      </c>
      <c r="BB259" s="53"/>
      <c r="BC259" s="54"/>
      <c r="BD259" s="256" t="s">
        <v>93</v>
      </c>
      <c r="BE259" s="53"/>
      <c r="BF259" s="178"/>
      <c r="BG259" s="178"/>
      <c r="BH259" s="178"/>
      <c r="BI259" s="178"/>
      <c r="BJ259" s="178"/>
    </row>
    <row r="260" spans="2:62" x14ac:dyDescent="0.4">
      <c r="B260" s="2" t="s">
        <v>99</v>
      </c>
      <c r="C260" s="226"/>
      <c r="D260" s="227"/>
      <c r="E260" s="251"/>
      <c r="F260" s="53"/>
      <c r="G260" s="54"/>
      <c r="H260" s="251"/>
      <c r="I260" s="53"/>
      <c r="J260" s="54"/>
      <c r="K260" s="251"/>
      <c r="L260" s="53"/>
      <c r="M260" s="54"/>
      <c r="N260" s="251"/>
      <c r="O260" s="53"/>
      <c r="P260" s="54"/>
      <c r="Q260" s="251"/>
      <c r="R260" s="53"/>
      <c r="S260" s="54"/>
      <c r="T260" s="251"/>
      <c r="U260" s="53"/>
      <c r="V260" s="54"/>
      <c r="W260" s="251"/>
      <c r="X260" s="53"/>
      <c r="Y260" s="54"/>
      <c r="Z260" s="251"/>
      <c r="AA260" s="53"/>
      <c r="AB260" s="54"/>
      <c r="AC260" s="251"/>
      <c r="AD260" s="53"/>
      <c r="AE260" s="54"/>
      <c r="AF260" s="251"/>
      <c r="AG260" s="53"/>
      <c r="AH260" s="178"/>
      <c r="AI260" s="132"/>
      <c r="AJ260" s="53"/>
      <c r="AK260" s="54"/>
      <c r="AL260" s="251"/>
      <c r="AM260" s="53"/>
      <c r="AN260" s="54"/>
      <c r="AO260" s="132"/>
      <c r="AP260" s="53"/>
      <c r="AQ260" s="54"/>
      <c r="AR260" s="251"/>
      <c r="AS260" s="53"/>
      <c r="AT260" s="178"/>
      <c r="AU260" s="132"/>
      <c r="AV260" s="53"/>
      <c r="AW260" s="54"/>
      <c r="AX260" s="251"/>
      <c r="AY260" s="53"/>
      <c r="AZ260" s="178"/>
      <c r="BA260" s="132"/>
      <c r="BB260" s="53"/>
      <c r="BC260" s="54"/>
      <c r="BD260" s="251"/>
      <c r="BE260" s="53"/>
      <c r="BF260" s="178"/>
      <c r="BG260" s="178"/>
      <c r="BH260" s="178"/>
      <c r="BI260" s="178"/>
      <c r="BJ260" s="178"/>
    </row>
    <row r="261" spans="2:62" x14ac:dyDescent="0.4">
      <c r="C261" s="56" t="s">
        <v>17</v>
      </c>
      <c r="D261" s="246" t="s">
        <v>8</v>
      </c>
      <c r="E261" s="262">
        <v>6.6E-3</v>
      </c>
      <c r="F261" s="70">
        <f>F30*F213*E261</f>
        <v>3417546.2399910036</v>
      </c>
      <c r="G261" s="54"/>
      <c r="H261" s="262">
        <v>6.6E-3</v>
      </c>
      <c r="I261" s="53"/>
      <c r="J261" s="54"/>
      <c r="K261" s="262">
        <v>7.1999999999999998E-3</v>
      </c>
      <c r="L261" s="53"/>
      <c r="M261" s="54"/>
      <c r="N261" s="262">
        <v>6.6E-3</v>
      </c>
      <c r="O261" s="70">
        <f>O30*O213*N261</f>
        <v>3329265.4088376006</v>
      </c>
      <c r="P261" s="54"/>
      <c r="Q261" s="262">
        <f>N261</f>
        <v>6.6E-3</v>
      </c>
      <c r="R261" s="70">
        <f>R30*R213*Q261</f>
        <v>3329900.7206895975</v>
      </c>
      <c r="S261" s="54"/>
      <c r="T261" s="262">
        <f>Q261</f>
        <v>6.6E-3</v>
      </c>
      <c r="U261" s="70">
        <f>U30*U213*T261</f>
        <v>3379479.373500336</v>
      </c>
      <c r="V261" s="54"/>
      <c r="W261" s="262">
        <f>T261</f>
        <v>6.6E-3</v>
      </c>
      <c r="X261" s="70">
        <f>X30*X213*W261</f>
        <v>3400724.162351558</v>
      </c>
      <c r="Y261" s="54"/>
      <c r="Z261" s="262">
        <f>W261</f>
        <v>6.6E-3</v>
      </c>
      <c r="AA261" s="70">
        <f>AA30*AA213*Z261</f>
        <v>3407069.3893991285</v>
      </c>
      <c r="AB261" s="54"/>
      <c r="AC261" s="263">
        <v>7.1999999999999998E-3</v>
      </c>
      <c r="AD261" s="70">
        <f>AD30*AD213*AC261</f>
        <v>3727623.2942786366</v>
      </c>
      <c r="AE261" s="54"/>
      <c r="AF261" s="263">
        <f>AC261</f>
        <v>7.1999999999999998E-3</v>
      </c>
      <c r="AG261" s="70">
        <f>AG30*AG213*AF261</f>
        <v>3741358.8963571358</v>
      </c>
      <c r="AH261" s="178"/>
      <c r="AI261" s="264">
        <f t="shared" ref="AI261:AJ269" si="327">AC261-AU261</f>
        <v>-4.0000000000000018E-4</v>
      </c>
      <c r="AJ261" s="70">
        <f t="shared" si="327"/>
        <v>-51433.902587058488</v>
      </c>
      <c r="AK261" s="54"/>
      <c r="AL261" s="262">
        <f t="shared" ref="AL261:AM269" si="328">AF261-AX261</f>
        <v>-5.5200000000000041E-4</v>
      </c>
      <c r="AM261" s="70">
        <f t="shared" si="328"/>
        <v>-101526.30293250782</v>
      </c>
      <c r="AN261" s="54"/>
      <c r="AO261" s="264">
        <f t="shared" ref="AO261:AP268" si="329">AC261-BA261</f>
        <v>5.9999999999999984E-4</v>
      </c>
      <c r="AP261" s="70">
        <f t="shared" si="329"/>
        <v>272468.31063625077</v>
      </c>
      <c r="AQ261" s="54"/>
      <c r="AR261" s="262">
        <f t="shared" ref="AR261:AS268" si="330">AF261-BD261</f>
        <v>5.9999999999999984E-4</v>
      </c>
      <c r="AS261" s="70">
        <f t="shared" si="330"/>
        <v>233792.25440819189</v>
      </c>
      <c r="AT261" s="178"/>
      <c r="AU261" s="265">
        <v>7.6E-3</v>
      </c>
      <c r="AV261" s="70">
        <v>3779057.1968656951</v>
      </c>
      <c r="AW261" s="54"/>
      <c r="AX261" s="263">
        <v>7.7520000000000002E-3</v>
      </c>
      <c r="AY261" s="70">
        <v>3842885.1992896437</v>
      </c>
      <c r="AZ261" s="178"/>
      <c r="BA261" s="264">
        <v>6.6E-3</v>
      </c>
      <c r="BB261" s="70">
        <v>3455154.9836423858</v>
      </c>
      <c r="BC261" s="54"/>
      <c r="BD261" s="262">
        <v>6.6E-3</v>
      </c>
      <c r="BE261" s="70">
        <v>3507566.641948944</v>
      </c>
      <c r="BF261" s="178"/>
      <c r="BG261" s="178"/>
      <c r="BH261" s="178"/>
      <c r="BI261" s="178"/>
      <c r="BJ261" s="178"/>
    </row>
    <row r="262" spans="2:62" x14ac:dyDescent="0.4">
      <c r="C262" s="56" t="s">
        <v>18</v>
      </c>
      <c r="D262" s="246" t="s">
        <v>8</v>
      </c>
      <c r="E262" s="262">
        <v>6.0000000000000001E-3</v>
      </c>
      <c r="F262" s="70">
        <f>F31*F214*E262</f>
        <v>828080.79571692541</v>
      </c>
      <c r="G262" s="54"/>
      <c r="H262" s="262">
        <v>6.0000000000000001E-3</v>
      </c>
      <c r="I262" s="53"/>
      <c r="J262" s="54"/>
      <c r="K262" s="262">
        <v>6.6E-3</v>
      </c>
      <c r="L262" s="53"/>
      <c r="M262" s="54"/>
      <c r="N262" s="262">
        <v>6.0000000000000001E-3</v>
      </c>
      <c r="O262" s="70">
        <f>O31*O214*N262</f>
        <v>847251.1813412942</v>
      </c>
      <c r="P262" s="54"/>
      <c r="Q262" s="262">
        <f t="shared" ref="Q262:Q268" si="331">N262</f>
        <v>6.0000000000000001E-3</v>
      </c>
      <c r="R262" s="70">
        <f>R31*R214*Q262</f>
        <v>835351.8083272283</v>
      </c>
      <c r="S262" s="54"/>
      <c r="T262" s="262">
        <f t="shared" ref="T262:T268" si="332">Q262</f>
        <v>6.0000000000000001E-3</v>
      </c>
      <c r="U262" s="70">
        <f>U31*U214*T262</f>
        <v>843478.73671520595</v>
      </c>
      <c r="V262" s="54"/>
      <c r="W262" s="262">
        <f t="shared" ref="W262:W268" si="333">T262</f>
        <v>6.0000000000000001E-3</v>
      </c>
      <c r="X262" s="70">
        <f>X31*X214*W262</f>
        <v>848450.51965095254</v>
      </c>
      <c r="Y262" s="54"/>
      <c r="Z262" s="262">
        <f t="shared" ref="Z262:Z268" si="334">W262</f>
        <v>6.0000000000000001E-3</v>
      </c>
      <c r="AA262" s="70">
        <f>AA31*AA214*Z262</f>
        <v>849767.03946035565</v>
      </c>
      <c r="AB262" s="54"/>
      <c r="AC262" s="263">
        <v>6.7000000000000002E-3</v>
      </c>
      <c r="AD262" s="70">
        <f>AD31*AD214*AC262</f>
        <v>951611.13058027031</v>
      </c>
      <c r="AE262" s="54"/>
      <c r="AF262" s="263">
        <f t="shared" ref="AF262:AF268" si="335">AC262</f>
        <v>6.7000000000000002E-3</v>
      </c>
      <c r="AG262" s="70">
        <f>AG31*AG214*AF262</f>
        <v>955256.58007326524</v>
      </c>
      <c r="AH262" s="178"/>
      <c r="AI262" s="264">
        <f t="shared" si="327"/>
        <v>-2.9999999999999992E-4</v>
      </c>
      <c r="AJ262" s="70">
        <f t="shared" si="327"/>
        <v>11950.127807930927</v>
      </c>
      <c r="AK262" s="54"/>
      <c r="AL262" s="262">
        <f t="shared" si="328"/>
        <v>-4.4000000000000029E-4</v>
      </c>
      <c r="AM262" s="70">
        <f t="shared" si="328"/>
        <v>1017.9111818050733</v>
      </c>
      <c r="AN262" s="54"/>
      <c r="AO262" s="264">
        <f t="shared" si="329"/>
        <v>7.000000000000001E-4</v>
      </c>
      <c r="AP262" s="70">
        <f t="shared" si="329"/>
        <v>89966.318446177058</v>
      </c>
      <c r="AQ262" s="54"/>
      <c r="AR262" s="262">
        <f t="shared" si="330"/>
        <v>7.000000000000001E-4</v>
      </c>
      <c r="AS262" s="70">
        <f t="shared" si="330"/>
        <v>80470.208012525574</v>
      </c>
      <c r="AT262" s="178"/>
      <c r="AU262" s="265">
        <v>7.0000000000000001E-3</v>
      </c>
      <c r="AV262" s="70">
        <v>939661.00277233939</v>
      </c>
      <c r="AW262" s="54"/>
      <c r="AX262" s="263">
        <v>7.1400000000000005E-3</v>
      </c>
      <c r="AY262" s="70">
        <v>954238.66889146017</v>
      </c>
      <c r="AZ262" s="178"/>
      <c r="BA262" s="264">
        <v>6.0000000000000001E-3</v>
      </c>
      <c r="BB262" s="70">
        <v>861644.81213409326</v>
      </c>
      <c r="BC262" s="54"/>
      <c r="BD262" s="262">
        <v>6.0000000000000001E-3</v>
      </c>
      <c r="BE262" s="70">
        <v>874786.37206073967</v>
      </c>
      <c r="BF262" s="178"/>
      <c r="BG262" s="178"/>
      <c r="BH262" s="178"/>
      <c r="BI262" s="178"/>
      <c r="BJ262" s="178"/>
    </row>
    <row r="263" spans="2:62" x14ac:dyDescent="0.4">
      <c r="C263" s="56" t="s">
        <v>19</v>
      </c>
      <c r="D263" s="246" t="s">
        <v>27</v>
      </c>
      <c r="E263" s="262">
        <v>2.4928999999999997</v>
      </c>
      <c r="F263" s="70">
        <f>F43*E263</f>
        <v>2286887.5818419284</v>
      </c>
      <c r="G263" s="54"/>
      <c r="H263" s="262">
        <v>2.1850999999999998</v>
      </c>
      <c r="I263" s="53"/>
      <c r="J263" s="54"/>
      <c r="K263" s="262">
        <v>2.3925000000000001</v>
      </c>
      <c r="L263" s="53"/>
      <c r="M263" s="54"/>
      <c r="N263" s="262">
        <v>2.4928999999999997</v>
      </c>
      <c r="O263" s="70">
        <f>O43*N263</f>
        <v>2206634.7048341879</v>
      </c>
      <c r="P263" s="54"/>
      <c r="Q263" s="262">
        <f t="shared" si="331"/>
        <v>2.4928999999999997</v>
      </c>
      <c r="R263" s="70">
        <f>R43*Q263</f>
        <v>2073566.7980999998</v>
      </c>
      <c r="S263" s="54"/>
      <c r="T263" s="262">
        <f t="shared" si="332"/>
        <v>2.4928999999999997</v>
      </c>
      <c r="U263" s="70">
        <f>U43*T263</f>
        <v>2123836.2535498934</v>
      </c>
      <c r="V263" s="54"/>
      <c r="W263" s="262">
        <f t="shared" si="333"/>
        <v>2.4928999999999997</v>
      </c>
      <c r="X263" s="70">
        <f>X43*W263</f>
        <v>2144887.3651395338</v>
      </c>
      <c r="Y263" s="54"/>
      <c r="Z263" s="262">
        <f t="shared" si="334"/>
        <v>2.4928999999999997</v>
      </c>
      <c r="AA263" s="70">
        <f>AA43*Z263</f>
        <v>2157715.5845682775</v>
      </c>
      <c r="AB263" s="54"/>
      <c r="AC263" s="263">
        <v>2.4338000000000002</v>
      </c>
      <c r="AD263" s="70">
        <f>AD43*AC263</f>
        <v>2121187.5919811022</v>
      </c>
      <c r="AE263" s="54"/>
      <c r="AF263" s="263">
        <f t="shared" si="335"/>
        <v>2.4338000000000002</v>
      </c>
      <c r="AG263" s="70">
        <f>AG43*AF263</f>
        <v>2138427.8091086666</v>
      </c>
      <c r="AH263" s="178"/>
      <c r="AI263" s="264">
        <f t="shared" si="327"/>
        <v>-0.11470000000000002</v>
      </c>
      <c r="AJ263" s="70">
        <f t="shared" si="327"/>
        <v>-4437.8303764602169</v>
      </c>
      <c r="AK263" s="54"/>
      <c r="AL263" s="262">
        <f t="shared" si="328"/>
        <v>-0.16566999999999998</v>
      </c>
      <c r="AM263" s="70">
        <f t="shared" si="328"/>
        <v>-32436.996615648735</v>
      </c>
      <c r="AN263" s="54"/>
      <c r="AO263" s="264">
        <f t="shared" si="329"/>
        <v>-5.9099999999999486E-2</v>
      </c>
      <c r="AP263" s="70">
        <f t="shared" si="329"/>
        <v>-76824.090935777873</v>
      </c>
      <c r="AQ263" s="54"/>
      <c r="AR263" s="262">
        <f t="shared" si="330"/>
        <v>-5.9099999999999486E-2</v>
      </c>
      <c r="AS263" s="70">
        <f t="shared" si="330"/>
        <v>-103023.03695329279</v>
      </c>
      <c r="AT263" s="178"/>
      <c r="AU263" s="265">
        <v>2.5485000000000002</v>
      </c>
      <c r="AV263" s="70">
        <v>2125625.4223575625</v>
      </c>
      <c r="AW263" s="54"/>
      <c r="AX263" s="263">
        <v>2.5994700000000002</v>
      </c>
      <c r="AY263" s="70">
        <v>2170864.8057243153</v>
      </c>
      <c r="AZ263" s="178"/>
      <c r="BA263" s="264">
        <v>2.4928999999999997</v>
      </c>
      <c r="BB263" s="70">
        <v>2198011.6829168801</v>
      </c>
      <c r="BC263" s="54"/>
      <c r="BD263" s="262">
        <v>2.4928999999999997</v>
      </c>
      <c r="BE263" s="70">
        <v>2241450.8460619594</v>
      </c>
      <c r="BF263" s="178"/>
      <c r="BG263" s="178"/>
      <c r="BH263" s="178"/>
      <c r="BI263" s="178"/>
      <c r="BJ263" s="178"/>
    </row>
    <row r="264" spans="2:62" x14ac:dyDescent="0.4">
      <c r="C264" s="56" t="s">
        <v>20</v>
      </c>
      <c r="D264" s="246" t="s">
        <v>27</v>
      </c>
      <c r="E264" s="262">
        <v>2.8007</v>
      </c>
      <c r="F264" s="70">
        <f>F44*E264</f>
        <v>468161.28501482488</v>
      </c>
      <c r="G264" s="54"/>
      <c r="H264" s="262">
        <v>2.8007</v>
      </c>
      <c r="I264" s="53"/>
      <c r="J264" s="54"/>
      <c r="K264" s="262">
        <v>3.0665</v>
      </c>
      <c r="L264" s="53"/>
      <c r="M264" s="54"/>
      <c r="N264" s="262">
        <v>2.8007</v>
      </c>
      <c r="O264" s="70">
        <f>O44*N264</f>
        <v>445936.83993804629</v>
      </c>
      <c r="P264" s="54"/>
      <c r="Q264" s="262">
        <f t="shared" si="331"/>
        <v>2.8007</v>
      </c>
      <c r="R264" s="70">
        <f>R44*Q264</f>
        <v>522929.89980000001</v>
      </c>
      <c r="S264" s="54"/>
      <c r="T264" s="262">
        <f t="shared" si="332"/>
        <v>2.8007</v>
      </c>
      <c r="U264" s="70">
        <f>U44*T264</f>
        <v>547069.721936894</v>
      </c>
      <c r="V264" s="54"/>
      <c r="W264" s="262">
        <f t="shared" si="333"/>
        <v>2.8007</v>
      </c>
      <c r="X264" s="70">
        <f>X44*W264</f>
        <v>545211.4106896075</v>
      </c>
      <c r="Y264" s="54"/>
      <c r="Z264" s="262">
        <f t="shared" si="334"/>
        <v>2.8007</v>
      </c>
      <c r="AA264" s="70">
        <f>AA44*Z264</f>
        <v>541335.44690862147</v>
      </c>
      <c r="AB264" s="54"/>
      <c r="AC264" s="263">
        <v>3.1194999999999999</v>
      </c>
      <c r="AD264" s="70">
        <f>AD44*AC264</f>
        <v>596998.71212359052</v>
      </c>
      <c r="AE264" s="54"/>
      <c r="AF264" s="263">
        <f t="shared" si="335"/>
        <v>3.1194999999999999</v>
      </c>
      <c r="AG264" s="70">
        <f>AG44*AF264</f>
        <v>591305.59431263164</v>
      </c>
      <c r="AH264" s="178"/>
      <c r="AI264" s="264">
        <f t="shared" si="327"/>
        <v>-0.14700000000000024</v>
      </c>
      <c r="AJ264" s="70">
        <f t="shared" si="327"/>
        <v>49160.919799270923</v>
      </c>
      <c r="AK264" s="54"/>
      <c r="AL264" s="262">
        <f t="shared" si="328"/>
        <v>-0.21233000000000013</v>
      </c>
      <c r="AM264" s="70">
        <f t="shared" si="328"/>
        <v>28000.280589274364</v>
      </c>
      <c r="AN264" s="54"/>
      <c r="AO264" s="264">
        <f t="shared" si="329"/>
        <v>0.31879999999999997</v>
      </c>
      <c r="AP264" s="70">
        <f t="shared" si="329"/>
        <v>14910.735905847396</v>
      </c>
      <c r="AQ264" s="54"/>
      <c r="AR264" s="262">
        <f t="shared" si="330"/>
        <v>0.31879999999999997</v>
      </c>
      <c r="AS264" s="70">
        <f t="shared" si="330"/>
        <v>14223.875419614138</v>
      </c>
      <c r="AT264" s="178"/>
      <c r="AU264" s="265">
        <v>3.2665000000000002</v>
      </c>
      <c r="AV264" s="70">
        <v>547837.7923243196</v>
      </c>
      <c r="AW264" s="54"/>
      <c r="AX264" s="263">
        <v>3.3318300000000001</v>
      </c>
      <c r="AY264" s="70">
        <v>563305.31372335728</v>
      </c>
      <c r="AZ264" s="178"/>
      <c r="BA264" s="264">
        <v>2.8007</v>
      </c>
      <c r="BB264" s="70">
        <v>582087.97621774313</v>
      </c>
      <c r="BC264" s="54"/>
      <c r="BD264" s="262">
        <v>2.8007</v>
      </c>
      <c r="BE264" s="70">
        <v>577081.7188930175</v>
      </c>
      <c r="BF264" s="178"/>
      <c r="BG264" s="178"/>
      <c r="BH264" s="178"/>
      <c r="BI264" s="178"/>
      <c r="BJ264" s="178"/>
    </row>
    <row r="265" spans="2:62" x14ac:dyDescent="0.4">
      <c r="C265" s="56" t="s">
        <v>21</v>
      </c>
      <c r="D265" s="246" t="s">
        <v>27</v>
      </c>
      <c r="E265" s="262">
        <v>2.9841000000000002</v>
      </c>
      <c r="F265" s="70">
        <f>F45*E265</f>
        <v>210632.69850000003</v>
      </c>
      <c r="G265" s="54"/>
      <c r="H265" s="262">
        <v>2.9841000000000002</v>
      </c>
      <c r="I265" s="53"/>
      <c r="J265" s="54"/>
      <c r="K265" s="262">
        <v>3.2673000000000001</v>
      </c>
      <c r="L265" s="53"/>
      <c r="M265" s="54"/>
      <c r="N265" s="262">
        <v>2.9841000000000002</v>
      </c>
      <c r="O265" s="70">
        <f>O45*N265</f>
        <v>295819.83687751752</v>
      </c>
      <c r="P265" s="54"/>
      <c r="Q265" s="262">
        <f t="shared" si="331"/>
        <v>2.9841000000000002</v>
      </c>
      <c r="R265" s="70">
        <f>R45*Q265</f>
        <v>278127.0723</v>
      </c>
      <c r="S265" s="54"/>
      <c r="T265" s="262">
        <f t="shared" si="332"/>
        <v>2.9841000000000002</v>
      </c>
      <c r="U265" s="70">
        <f>U45*T265</f>
        <v>287817.28091539477</v>
      </c>
      <c r="V265" s="54"/>
      <c r="W265" s="262">
        <f t="shared" si="333"/>
        <v>2.9841000000000002</v>
      </c>
      <c r="X265" s="70">
        <f>X45*W265</f>
        <v>287959.1683065166</v>
      </c>
      <c r="Y265" s="54"/>
      <c r="Z265" s="262">
        <f t="shared" si="334"/>
        <v>2.9841000000000002</v>
      </c>
      <c r="AA265" s="70">
        <f>AA45*Z265</f>
        <v>288579.41213778901</v>
      </c>
      <c r="AB265" s="54"/>
      <c r="AC265" s="263">
        <v>3.3239000000000001</v>
      </c>
      <c r="AD265" s="70">
        <f>AD45*AC265</f>
        <v>321188.14571793255</v>
      </c>
      <c r="AE265" s="54"/>
      <c r="AF265" s="263">
        <f t="shared" si="335"/>
        <v>3.3239000000000001</v>
      </c>
      <c r="AG265" s="70">
        <f>AG45*AF265</f>
        <v>319783.25447069138</v>
      </c>
      <c r="AH265" s="178"/>
      <c r="AI265" s="264">
        <f t="shared" si="327"/>
        <v>-0.15663999999999989</v>
      </c>
      <c r="AJ265" s="70">
        <f t="shared" si="327"/>
        <v>6239.7470617552171</v>
      </c>
      <c r="AK265" s="54"/>
      <c r="AL265" s="262">
        <f t="shared" si="328"/>
        <v>-0.22625079999999986</v>
      </c>
      <c r="AM265" s="70">
        <f t="shared" si="328"/>
        <v>6056.0639944673167</v>
      </c>
      <c r="AN265" s="54"/>
      <c r="AO265" s="264">
        <f t="shared" si="329"/>
        <v>0.33979999999999988</v>
      </c>
      <c r="AP265" s="70">
        <f t="shared" si="329"/>
        <v>32834.842177849321</v>
      </c>
      <c r="AQ265" s="54"/>
      <c r="AR265" s="262">
        <f t="shared" si="330"/>
        <v>0.33979999999999988</v>
      </c>
      <c r="AS265" s="70">
        <f t="shared" si="330"/>
        <v>32691.221116501954</v>
      </c>
      <c r="AT265" s="178"/>
      <c r="AU265" s="265">
        <v>3.48054</v>
      </c>
      <c r="AV265" s="70">
        <v>314948.39865617733</v>
      </c>
      <c r="AW265" s="54"/>
      <c r="AX265" s="263">
        <v>3.5501507999999999</v>
      </c>
      <c r="AY265" s="70">
        <v>313727.19047622406</v>
      </c>
      <c r="AZ265" s="178"/>
      <c r="BA265" s="264">
        <v>2.9841000000000002</v>
      </c>
      <c r="BB265" s="70">
        <v>288353.30354008323</v>
      </c>
      <c r="BC265" s="54"/>
      <c r="BD265" s="262">
        <v>2.9841000000000002</v>
      </c>
      <c r="BE265" s="70">
        <v>287092.03335418942</v>
      </c>
      <c r="BF265" s="178"/>
      <c r="BG265" s="178"/>
      <c r="BH265" s="178"/>
      <c r="BI265" s="178"/>
      <c r="BJ265" s="178"/>
    </row>
    <row r="266" spans="2:62" x14ac:dyDescent="0.4">
      <c r="C266" s="56" t="s">
        <v>22</v>
      </c>
      <c r="D266" s="246" t="s">
        <v>27</v>
      </c>
      <c r="E266" s="262">
        <v>1.4816</v>
      </c>
      <c r="F266" s="70">
        <f>F46*E266</f>
        <v>43808.654964993068</v>
      </c>
      <c r="G266" s="54"/>
      <c r="H266" s="262">
        <v>1.4816</v>
      </c>
      <c r="I266" s="53"/>
      <c r="J266" s="54"/>
      <c r="K266" s="262">
        <v>1.6222000000000001</v>
      </c>
      <c r="L266" s="53"/>
      <c r="M266" s="54"/>
      <c r="N266" s="262">
        <v>1.4816</v>
      </c>
      <c r="O266" s="70">
        <f>O46*N266</f>
        <v>36583.950445826886</v>
      </c>
      <c r="P266" s="54"/>
      <c r="Q266" s="262">
        <f t="shared" si="331"/>
        <v>1.4816</v>
      </c>
      <c r="R266" s="70">
        <f>R46*Q266</f>
        <v>37958.592000000004</v>
      </c>
      <c r="S266" s="54"/>
      <c r="T266" s="262">
        <f t="shared" si="332"/>
        <v>1.4816</v>
      </c>
      <c r="U266" s="70">
        <f>U46*T266</f>
        <v>35427.535774851174</v>
      </c>
      <c r="V266" s="54"/>
      <c r="W266" s="262">
        <f t="shared" si="333"/>
        <v>1.4816</v>
      </c>
      <c r="X266" s="70">
        <f>X46*W266</f>
        <v>21630.3473491404</v>
      </c>
      <c r="Y266" s="54"/>
      <c r="Z266" s="262">
        <f t="shared" si="334"/>
        <v>1.4816</v>
      </c>
      <c r="AA266" s="70">
        <f>AA46*Z266</f>
        <v>20043.705913184403</v>
      </c>
      <c r="AB266" s="54"/>
      <c r="AC266" s="263">
        <v>1.6503000000000001</v>
      </c>
      <c r="AD266" s="70">
        <f>AD46*AC266</f>
        <v>22749.863917969207</v>
      </c>
      <c r="AE266" s="54"/>
      <c r="AF266" s="263">
        <f t="shared" si="335"/>
        <v>1.6503000000000001</v>
      </c>
      <c r="AG266" s="70">
        <f>AG46*AF266</f>
        <v>23182.25876780062</v>
      </c>
      <c r="AH266" s="178"/>
      <c r="AI266" s="264">
        <f t="shared" si="327"/>
        <v>-7.7799999999999869E-2</v>
      </c>
      <c r="AJ266" s="70">
        <f t="shared" si="327"/>
        <v>-312.36054497804071</v>
      </c>
      <c r="AK266" s="54"/>
      <c r="AL266" s="262">
        <f t="shared" si="328"/>
        <v>-0.11236199999999985</v>
      </c>
      <c r="AM266" s="70">
        <f t="shared" si="328"/>
        <v>-1321.9825937545684</v>
      </c>
      <c r="AN266" s="54"/>
      <c r="AO266" s="264">
        <f t="shared" si="329"/>
        <v>0.16870000000000007</v>
      </c>
      <c r="AP266" s="70">
        <f t="shared" si="329"/>
        <v>2311.6245377600135</v>
      </c>
      <c r="AQ266" s="54"/>
      <c r="AR266" s="262">
        <f t="shared" si="330"/>
        <v>0.16870000000000007</v>
      </c>
      <c r="AS266" s="70">
        <f t="shared" si="330"/>
        <v>2341.720058441304</v>
      </c>
      <c r="AT266" s="178"/>
      <c r="AU266" s="265">
        <v>1.7281</v>
      </c>
      <c r="AV266" s="70">
        <v>23062.224462947248</v>
      </c>
      <c r="AW266" s="54"/>
      <c r="AX266" s="263">
        <v>1.762662</v>
      </c>
      <c r="AY266" s="70">
        <v>24504.241361555189</v>
      </c>
      <c r="AZ266" s="178"/>
      <c r="BA266" s="264">
        <v>1.4816</v>
      </c>
      <c r="BB266" s="70">
        <v>20438.239380209194</v>
      </c>
      <c r="BC266" s="54"/>
      <c r="BD266" s="262">
        <v>1.4816</v>
      </c>
      <c r="BE266" s="70">
        <v>20840.538709359316</v>
      </c>
      <c r="BF266" s="178"/>
      <c r="BG266" s="178"/>
      <c r="BH266" s="178"/>
      <c r="BI266" s="178"/>
      <c r="BJ266" s="178"/>
    </row>
    <row r="267" spans="2:62" x14ac:dyDescent="0.4">
      <c r="C267" s="56" t="s">
        <v>23</v>
      </c>
      <c r="D267" s="246" t="s">
        <v>8</v>
      </c>
      <c r="E267" s="262">
        <v>6.0000000000000001E-3</v>
      </c>
      <c r="F267" s="70">
        <f>F36*F219*E267</f>
        <v>20079.401534429853</v>
      </c>
      <c r="G267" s="54"/>
      <c r="H267" s="262">
        <v>6.0000000000000001E-3</v>
      </c>
      <c r="I267" s="53"/>
      <c r="J267" s="54"/>
      <c r="K267" s="262">
        <v>6.6E-3</v>
      </c>
      <c r="L267" s="53"/>
      <c r="M267" s="54"/>
      <c r="N267" s="262">
        <v>6.0000000000000001E-3</v>
      </c>
      <c r="O267" s="70">
        <f>O36*O219*N267</f>
        <v>17113.68377701976</v>
      </c>
      <c r="P267" s="54"/>
      <c r="Q267" s="262">
        <f t="shared" si="331"/>
        <v>6.0000000000000001E-3</v>
      </c>
      <c r="R267" s="70">
        <f>R36*R219*Q267</f>
        <v>16994.402719296453</v>
      </c>
      <c r="S267" s="54"/>
      <c r="T267" s="262">
        <f t="shared" si="332"/>
        <v>6.0000000000000001E-3</v>
      </c>
      <c r="U267" s="70">
        <f>U36*U219*T267</f>
        <v>16902.618165323533</v>
      </c>
      <c r="V267" s="54"/>
      <c r="W267" s="262">
        <f t="shared" si="333"/>
        <v>6.0000000000000001E-3</v>
      </c>
      <c r="X267" s="70">
        <f>X36*X219*W267</f>
        <v>16780.91439622832</v>
      </c>
      <c r="Y267" s="54"/>
      <c r="Z267" s="262">
        <f t="shared" si="334"/>
        <v>6.0000000000000001E-3</v>
      </c>
      <c r="AA267" s="70">
        <f>AA36*AA219*Z267</f>
        <v>16687.7449075238</v>
      </c>
      <c r="AB267" s="54"/>
      <c r="AC267" s="263">
        <v>6.7000000000000002E-3</v>
      </c>
      <c r="AD267" s="70">
        <f>AD36*AD219*AC267</f>
        <v>18476.869365235492</v>
      </c>
      <c r="AE267" s="54"/>
      <c r="AF267" s="263">
        <f t="shared" si="335"/>
        <v>6.7000000000000002E-3</v>
      </c>
      <c r="AG267" s="70">
        <f>AG36*AG219*AF267</f>
        <v>18254.594696976743</v>
      </c>
      <c r="AH267" s="178"/>
      <c r="AI267" s="264">
        <f t="shared" si="327"/>
        <v>-2.9999999999999992E-4</v>
      </c>
      <c r="AJ267" s="70">
        <f t="shared" si="327"/>
        <v>-468.3018651096645</v>
      </c>
      <c r="AK267" s="54"/>
      <c r="AL267" s="262">
        <f t="shared" si="328"/>
        <v>-4.4000000000000029E-4</v>
      </c>
      <c r="AM267" s="70">
        <f t="shared" si="328"/>
        <v>-1426.5953464256563</v>
      </c>
      <c r="AN267" s="54"/>
      <c r="AO267" s="264">
        <f t="shared" si="329"/>
        <v>7.000000000000001E-4</v>
      </c>
      <c r="AP267" s="70">
        <f t="shared" si="329"/>
        <v>1930.4191874126627</v>
      </c>
      <c r="AQ267" s="54"/>
      <c r="AR267" s="262">
        <f t="shared" si="330"/>
        <v>7.000000000000001E-4</v>
      </c>
      <c r="AS267" s="70">
        <f t="shared" si="330"/>
        <v>1907.1964608781673</v>
      </c>
      <c r="AT267" s="178"/>
      <c r="AU267" s="265">
        <v>7.0000000000000001E-3</v>
      </c>
      <c r="AV267" s="70">
        <v>18945.171230345157</v>
      </c>
      <c r="AW267" s="54"/>
      <c r="AX267" s="263">
        <v>7.1400000000000005E-3</v>
      </c>
      <c r="AY267" s="70">
        <v>19681.190043402399</v>
      </c>
      <c r="AZ267" s="178"/>
      <c r="BA267" s="264">
        <v>6.0000000000000001E-3</v>
      </c>
      <c r="BB267" s="70">
        <v>16546.45017782283</v>
      </c>
      <c r="BC267" s="54"/>
      <c r="BD267" s="262">
        <v>6.0000000000000001E-3</v>
      </c>
      <c r="BE267" s="70">
        <v>16347.398236098576</v>
      </c>
      <c r="BF267" s="178"/>
      <c r="BG267" s="178"/>
      <c r="BH267" s="178"/>
      <c r="BI267" s="178"/>
      <c r="BJ267" s="178"/>
    </row>
    <row r="268" spans="2:62" x14ac:dyDescent="0.4">
      <c r="C268" s="56" t="s">
        <v>24</v>
      </c>
      <c r="D268" s="246" t="s">
        <v>27</v>
      </c>
      <c r="E268" s="262">
        <v>1.5072000000000001</v>
      </c>
      <c r="F268" s="70">
        <f>F48*E268</f>
        <v>173.47349734000508</v>
      </c>
      <c r="G268" s="54"/>
      <c r="H268" s="262">
        <v>1.5072000000000001</v>
      </c>
      <c r="I268" s="53"/>
      <c r="J268" s="54"/>
      <c r="K268" s="262">
        <v>1.6501999999999999</v>
      </c>
      <c r="L268" s="53"/>
      <c r="M268" s="54"/>
      <c r="N268" s="262">
        <v>1.5072000000000001</v>
      </c>
      <c r="O268" s="70">
        <f>O48*N268</f>
        <v>153.58716541570828</v>
      </c>
      <c r="P268" s="54"/>
      <c r="Q268" s="262">
        <f t="shared" si="331"/>
        <v>1.5072000000000001</v>
      </c>
      <c r="R268" s="70">
        <f>R48*Q268</f>
        <v>0</v>
      </c>
      <c r="S268" s="54"/>
      <c r="T268" s="262">
        <f t="shared" si="332"/>
        <v>1.5072000000000001</v>
      </c>
      <c r="U268" s="70">
        <f>U48*T268</f>
        <v>150.95948837450206</v>
      </c>
      <c r="V268" s="54"/>
      <c r="W268" s="262">
        <f t="shared" si="333"/>
        <v>1.5072000000000001</v>
      </c>
      <c r="X268" s="70">
        <f>X48*W268</f>
        <v>144.85171735660856</v>
      </c>
      <c r="Y268" s="54"/>
      <c r="Z268" s="262">
        <f t="shared" si="334"/>
        <v>1.5072000000000001</v>
      </c>
      <c r="AA268" s="70">
        <f>AA48*Z268</f>
        <v>139.22180853721699</v>
      </c>
      <c r="AB268" s="54"/>
      <c r="AC268" s="263">
        <v>1.6787000000000001</v>
      </c>
      <c r="AD268" s="70">
        <f>AD48*AC268</f>
        <v>148.599809166532</v>
      </c>
      <c r="AE268" s="54"/>
      <c r="AF268" s="263">
        <f t="shared" si="335"/>
        <v>1.6787000000000001</v>
      </c>
      <c r="AG268" s="70">
        <f>AG48*AF268</f>
        <v>141.89387541153033</v>
      </c>
      <c r="AH268" s="178"/>
      <c r="AI268" s="264">
        <f t="shared" si="327"/>
        <v>-7.9199999999999937E-2</v>
      </c>
      <c r="AJ268" s="70">
        <f t="shared" si="327"/>
        <v>-21.508985583678339</v>
      </c>
      <c r="AK268" s="54"/>
      <c r="AL268" s="262">
        <f t="shared" si="328"/>
        <v>-0.11435799999999996</v>
      </c>
      <c r="AM268" s="70">
        <f t="shared" si="328"/>
        <v>-24.92606756927421</v>
      </c>
      <c r="AN268" s="54"/>
      <c r="AO268" s="264">
        <f t="shared" si="329"/>
        <v>0.17149999999999999</v>
      </c>
      <c r="AP268" s="70">
        <f t="shared" si="329"/>
        <v>15.181311295681326</v>
      </c>
      <c r="AQ268" s="54"/>
      <c r="AR268" s="262">
        <f t="shared" si="330"/>
        <v>0.17149999999999999</v>
      </c>
      <c r="AS268" s="70">
        <f t="shared" si="330"/>
        <v>14.496217092439068</v>
      </c>
      <c r="AT268" s="178"/>
      <c r="AU268" s="265">
        <v>1.7579</v>
      </c>
      <c r="AV268" s="70">
        <v>170.10879475021034</v>
      </c>
      <c r="AW268" s="54"/>
      <c r="AX268" s="263">
        <v>1.793058</v>
      </c>
      <c r="AY268" s="70">
        <v>166.81994298080454</v>
      </c>
      <c r="AZ268" s="178"/>
      <c r="BA268" s="264">
        <v>1.5072000000000001</v>
      </c>
      <c r="BB268" s="70">
        <v>133.41849787085067</v>
      </c>
      <c r="BC268" s="54"/>
      <c r="BD268" s="262">
        <v>1.5072000000000001</v>
      </c>
      <c r="BE268" s="70">
        <v>127.39765831909126</v>
      </c>
      <c r="BF268" s="178"/>
      <c r="BG268" s="178"/>
      <c r="BH268" s="178"/>
      <c r="BI268" s="178"/>
      <c r="BJ268" s="178"/>
    </row>
    <row r="269" spans="2:62" ht="14.25" thickBot="1" x14ac:dyDescent="0.45">
      <c r="C269" s="64" t="s">
        <v>25</v>
      </c>
      <c r="D269" s="65"/>
      <c r="E269" s="251"/>
      <c r="F269" s="208">
        <f>SUM(F261:F268)</f>
        <v>7275370.131061445</v>
      </c>
      <c r="G269" s="54"/>
      <c r="H269" s="251"/>
      <c r="I269" s="53"/>
      <c r="J269" s="54"/>
      <c r="K269" s="252">
        <f>IFERROR(L269/I269-1,0)</f>
        <v>0</v>
      </c>
      <c r="L269" s="53"/>
      <c r="M269" s="54"/>
      <c r="N269" s="253"/>
      <c r="O269" s="208">
        <f>SUM(O261:O268)</f>
        <v>7178759.1932169087</v>
      </c>
      <c r="P269" s="54"/>
      <c r="Q269" s="252">
        <f>IFERROR(R269/L269-1,0)</f>
        <v>0</v>
      </c>
      <c r="R269" s="208">
        <f>SUM(R261:R268)</f>
        <v>7094829.2939361222</v>
      </c>
      <c r="S269" s="54"/>
      <c r="T269" s="251"/>
      <c r="U269" s="208">
        <f>SUM(U261:U268)</f>
        <v>7234162.4800462723</v>
      </c>
      <c r="V269" s="54"/>
      <c r="W269" s="251"/>
      <c r="X269" s="208">
        <f>SUM(X261:X268)</f>
        <v>7265788.739600894</v>
      </c>
      <c r="Y269" s="54"/>
      <c r="Z269" s="251"/>
      <c r="AA269" s="208">
        <f>SUM(AA261:AA268)</f>
        <v>7281337.5451034168</v>
      </c>
      <c r="AB269" s="54"/>
      <c r="AC269" s="251"/>
      <c r="AD269" s="208">
        <f>SUM(AD261:AD268)</f>
        <v>7759984.2077739043</v>
      </c>
      <c r="AE269" s="54"/>
      <c r="AF269" s="259">
        <f>AF$236</f>
        <v>0</v>
      </c>
      <c r="AG269" s="208">
        <f>SUM(AG261:AG268)</f>
        <v>7787710.8816625802</v>
      </c>
      <c r="AH269" s="178"/>
      <c r="AI269" s="132"/>
      <c r="AJ269" s="208">
        <f t="shared" si="327"/>
        <v>10676.890309768729</v>
      </c>
      <c r="AK269" s="54"/>
      <c r="AL269" s="251"/>
      <c r="AM269" s="208">
        <f t="shared" si="328"/>
        <v>-101662.54779035971</v>
      </c>
      <c r="AN269" s="54"/>
      <c r="AO269" s="132"/>
      <c r="AP269" s="208">
        <f>AD269-BB269</f>
        <v>337613.34126681648</v>
      </c>
      <c r="AQ269" s="54"/>
      <c r="AR269" s="251"/>
      <c r="AS269" s="208">
        <f>AG269-BE269</f>
        <v>262417.93473995384</v>
      </c>
      <c r="AT269" s="178"/>
      <c r="AU269" s="132"/>
      <c r="AV269" s="208">
        <v>7749307.3174641356</v>
      </c>
      <c r="AW269" s="54"/>
      <c r="AX269" s="259">
        <v>0.02</v>
      </c>
      <c r="AY269" s="208">
        <v>7889373.4294529399</v>
      </c>
      <c r="AZ269" s="178"/>
      <c r="BA269" s="132"/>
      <c r="BB269" s="208">
        <v>7422370.8665070878</v>
      </c>
      <c r="BC269" s="54"/>
      <c r="BD269" s="251"/>
      <c r="BE269" s="208">
        <v>7525292.9469226263</v>
      </c>
      <c r="BF269" s="178"/>
      <c r="BG269" s="178"/>
      <c r="BH269" s="178"/>
      <c r="BI269" s="178"/>
      <c r="BJ269" s="178"/>
    </row>
    <row r="270" spans="2:62" ht="14.25" thickTop="1" x14ac:dyDescent="0.4">
      <c r="C270" s="217"/>
      <c r="D270" s="218"/>
      <c r="E270" s="251"/>
      <c r="F270" s="53"/>
      <c r="G270" s="54"/>
      <c r="H270" s="251"/>
      <c r="I270" s="53"/>
      <c r="J270" s="54"/>
      <c r="K270" s="256" t="s">
        <v>93</v>
      </c>
      <c r="L270" s="53"/>
      <c r="M270" s="54"/>
      <c r="N270" s="143"/>
      <c r="O270" s="53"/>
      <c r="P270" s="54"/>
      <c r="Q270" s="256" t="s">
        <v>93</v>
      </c>
      <c r="R270" s="53"/>
      <c r="S270" s="54"/>
      <c r="T270" s="251"/>
      <c r="U270" s="53"/>
      <c r="V270" s="54"/>
      <c r="W270" s="251"/>
      <c r="X270" s="53"/>
      <c r="Y270" s="54"/>
      <c r="Z270" s="251"/>
      <c r="AA270" s="53"/>
      <c r="AB270" s="54"/>
      <c r="AC270" s="251"/>
      <c r="AD270" s="53"/>
      <c r="AE270" s="54"/>
      <c r="AF270" s="167"/>
      <c r="AG270" s="53"/>
      <c r="AH270" s="178"/>
      <c r="AI270" s="132"/>
      <c r="AJ270" s="53"/>
      <c r="AK270" s="54"/>
      <c r="AL270" s="251"/>
      <c r="AM270" s="53"/>
      <c r="AN270" s="54"/>
      <c r="AO270" s="132"/>
      <c r="AP270" s="53"/>
      <c r="AQ270" s="54"/>
      <c r="AR270" s="251"/>
      <c r="AS270" s="53"/>
      <c r="AT270" s="178"/>
      <c r="AU270" s="132"/>
      <c r="AV270" s="53"/>
      <c r="AW270" s="54"/>
      <c r="AX270" s="167"/>
      <c r="AY270" s="53"/>
      <c r="AZ270" s="178"/>
      <c r="BA270" s="132"/>
      <c r="BB270" s="53"/>
      <c r="BC270" s="54"/>
      <c r="BD270" s="251"/>
      <c r="BE270" s="53"/>
      <c r="BF270" s="178"/>
      <c r="BG270" s="178"/>
      <c r="BH270" s="178"/>
      <c r="BI270" s="178"/>
      <c r="BJ270" s="178"/>
    </row>
    <row r="271" spans="2:62" x14ac:dyDescent="0.4">
      <c r="B271" s="2" t="s">
        <v>100</v>
      </c>
      <c r="C271" s="226"/>
      <c r="D271" s="227"/>
      <c r="E271" s="251"/>
      <c r="F271" s="53"/>
      <c r="G271" s="54"/>
      <c r="H271" s="251"/>
      <c r="I271" s="53"/>
      <c r="J271" s="54"/>
      <c r="K271" s="251"/>
      <c r="L271" s="53"/>
      <c r="M271" s="54"/>
      <c r="N271" s="251"/>
      <c r="O271" s="53"/>
      <c r="P271" s="54"/>
      <c r="Q271" s="251"/>
      <c r="R271" s="53"/>
      <c r="S271" s="54"/>
      <c r="T271" s="251"/>
      <c r="U271" s="53"/>
      <c r="V271" s="54"/>
      <c r="W271" s="251"/>
      <c r="X271" s="53"/>
      <c r="Y271" s="54"/>
      <c r="Z271" s="251"/>
      <c r="AA271" s="53"/>
      <c r="AB271" s="54"/>
      <c r="AC271" s="251"/>
      <c r="AD271" s="53"/>
      <c r="AE271" s="54"/>
      <c r="AF271" s="251"/>
      <c r="AG271" s="53"/>
      <c r="AH271" s="178"/>
      <c r="AI271" s="132"/>
      <c r="AJ271" s="53"/>
      <c r="AK271" s="54"/>
      <c r="AL271" s="251"/>
      <c r="AM271" s="53"/>
      <c r="AN271" s="54"/>
      <c r="AO271" s="132"/>
      <c r="AP271" s="53"/>
      <c r="AQ271" s="54"/>
      <c r="AR271" s="251"/>
      <c r="AS271" s="53"/>
      <c r="AT271" s="178"/>
      <c r="AU271" s="132"/>
      <c r="AV271" s="53"/>
      <c r="AW271" s="54"/>
      <c r="AX271" s="251"/>
      <c r="AY271" s="53"/>
      <c r="AZ271" s="178"/>
      <c r="BA271" s="132"/>
      <c r="BB271" s="53"/>
      <c r="BC271" s="54"/>
      <c r="BD271" s="251"/>
      <c r="BE271" s="53"/>
      <c r="BF271" s="178"/>
      <c r="BG271" s="178"/>
      <c r="BH271" s="178"/>
      <c r="BI271" s="178"/>
      <c r="BJ271" s="178"/>
    </row>
    <row r="272" spans="2:62" x14ac:dyDescent="0.4">
      <c r="C272" s="56" t="s">
        <v>17</v>
      </c>
      <c r="D272" s="246" t="s">
        <v>8</v>
      </c>
      <c r="E272" s="262">
        <v>5.5999999999999999E-3</v>
      </c>
      <c r="F272" s="70">
        <f>F30*F213*E272</f>
        <v>2899736.2036287305</v>
      </c>
      <c r="G272" s="54"/>
      <c r="H272" s="262">
        <v>5.5999999999999999E-3</v>
      </c>
      <c r="I272" s="53"/>
      <c r="J272" s="54"/>
      <c r="K272" s="262">
        <v>5.7000000000000002E-3</v>
      </c>
      <c r="L272" s="53"/>
      <c r="M272" s="54"/>
      <c r="N272" s="262">
        <v>5.5999999999999999E-3</v>
      </c>
      <c r="O272" s="70">
        <f>O30*O213*N272</f>
        <v>2824831.2559834183</v>
      </c>
      <c r="P272" s="54"/>
      <c r="Q272" s="262">
        <f>N272</f>
        <v>5.5999999999999999E-3</v>
      </c>
      <c r="R272" s="70">
        <f>R30*R213*Q272</f>
        <v>2825370.3084639013</v>
      </c>
      <c r="S272" s="54"/>
      <c r="T272" s="262">
        <f>Q272</f>
        <v>5.5999999999999999E-3</v>
      </c>
      <c r="U272" s="70">
        <f>U30*U213*T272</f>
        <v>2867437.0441821031</v>
      </c>
      <c r="V272" s="54"/>
      <c r="W272" s="262">
        <f>T272</f>
        <v>5.5999999999999999E-3</v>
      </c>
      <c r="X272" s="70">
        <f>X30*X213*W272</f>
        <v>2885462.9256316251</v>
      </c>
      <c r="Y272" s="54"/>
      <c r="Z272" s="262">
        <f>W272</f>
        <v>5.5999999999999999E-3</v>
      </c>
      <c r="AA272" s="70">
        <f>AA30*AA213*Z272</f>
        <v>2890846.7546416847</v>
      </c>
      <c r="AB272" s="54"/>
      <c r="AC272" s="263">
        <v>7.0000000000000001E-3</v>
      </c>
      <c r="AD272" s="70">
        <f>AD30*AD213*AC272</f>
        <v>3624078.2027708972</v>
      </c>
      <c r="AE272" s="54"/>
      <c r="AF272" s="263">
        <f>AC272</f>
        <v>7.0000000000000001E-3</v>
      </c>
      <c r="AG272" s="70">
        <f>AG30*AG213*AF272</f>
        <v>3637432.2603472155</v>
      </c>
      <c r="AH272" s="178"/>
      <c r="AI272" s="264">
        <f t="shared" ref="AI272:AJ280" si="336">AC272-AU272</f>
        <v>2.0000000000000052E-4</v>
      </c>
      <c r="AJ272" s="70">
        <f t="shared" si="336"/>
        <v>242816.50031211739</v>
      </c>
      <c r="AK272" s="54"/>
      <c r="AL272" s="262">
        <f t="shared" ref="AL272:AM280" si="337">AF272-AX272</f>
        <v>6.4000000000000688E-5</v>
      </c>
      <c r="AM272" s="70">
        <f t="shared" si="337"/>
        <v>199061.29256174527</v>
      </c>
      <c r="AN272" s="54"/>
      <c r="AO272" s="264">
        <f t="shared" ref="AO272:AP279" si="338">AC272-BA272</f>
        <v>1.4000000000000002E-3</v>
      </c>
      <c r="AP272" s="70">
        <f t="shared" si="338"/>
        <v>692431.54998341808</v>
      </c>
      <c r="AQ272" s="54"/>
      <c r="AR272" s="262">
        <f t="shared" ref="AR272:AS279" si="339">AF272-BD272</f>
        <v>1.4000000000000002E-3</v>
      </c>
      <c r="AS272" s="70">
        <f t="shared" si="339"/>
        <v>661315.10960265715</v>
      </c>
      <c r="AT272" s="178"/>
      <c r="AU272" s="265">
        <v>6.7999999999999996E-3</v>
      </c>
      <c r="AV272" s="70">
        <v>3381261.7024587798</v>
      </c>
      <c r="AW272" s="54"/>
      <c r="AX272" s="263">
        <v>6.9359999999999995E-3</v>
      </c>
      <c r="AY272" s="70">
        <v>3438370.9677854702</v>
      </c>
      <c r="AZ272" s="178"/>
      <c r="BA272" s="264">
        <v>5.5999999999999999E-3</v>
      </c>
      <c r="BB272" s="70">
        <v>2931646.6527874791</v>
      </c>
      <c r="BC272" s="54"/>
      <c r="BD272" s="262">
        <v>5.5999999999999999E-3</v>
      </c>
      <c r="BE272" s="70">
        <v>2976117.1507445583</v>
      </c>
      <c r="BF272" s="178"/>
      <c r="BG272" s="178"/>
      <c r="BH272" s="178"/>
      <c r="BI272" s="178"/>
      <c r="BJ272" s="178"/>
    </row>
    <row r="273" spans="2:62" x14ac:dyDescent="0.4">
      <c r="C273" s="56" t="s">
        <v>18</v>
      </c>
      <c r="D273" s="246" t="s">
        <v>8</v>
      </c>
      <c r="E273" s="262">
        <v>5.1000000000000004E-3</v>
      </c>
      <c r="F273" s="70">
        <f>F31*F214*E273</f>
        <v>703868.67635938665</v>
      </c>
      <c r="G273" s="54"/>
      <c r="H273" s="262">
        <v>5.1000000000000004E-3</v>
      </c>
      <c r="I273" s="53"/>
      <c r="J273" s="54"/>
      <c r="K273" s="262">
        <v>5.1999999999999998E-3</v>
      </c>
      <c r="L273" s="53"/>
      <c r="M273" s="54"/>
      <c r="N273" s="262">
        <v>5.1000000000000004E-3</v>
      </c>
      <c r="O273" s="70">
        <f>O31*O214*N273</f>
        <v>720163.50414010009</v>
      </c>
      <c r="P273" s="54"/>
      <c r="Q273" s="262">
        <f t="shared" ref="Q273:Q279" si="340">N273</f>
        <v>5.1000000000000004E-3</v>
      </c>
      <c r="R273" s="70">
        <f>R31*R214*Q273</f>
        <v>710049.03707814415</v>
      </c>
      <c r="S273" s="54"/>
      <c r="T273" s="262">
        <f t="shared" ref="T273:T279" si="341">Q273</f>
        <v>5.1000000000000004E-3</v>
      </c>
      <c r="U273" s="70">
        <f>U31*U214*T273</f>
        <v>716956.92620792508</v>
      </c>
      <c r="V273" s="54"/>
      <c r="W273" s="262">
        <f t="shared" ref="W273:W279" si="342">T273</f>
        <v>5.1000000000000004E-3</v>
      </c>
      <c r="X273" s="70">
        <f>X31*X214*W273</f>
        <v>721182.94170330965</v>
      </c>
      <c r="Y273" s="54"/>
      <c r="Z273" s="262">
        <f t="shared" ref="Z273:Z279" si="343">W273</f>
        <v>5.1000000000000004E-3</v>
      </c>
      <c r="AA273" s="70">
        <f>AA31*AA214*Z273</f>
        <v>722301.98354130238</v>
      </c>
      <c r="AB273" s="54"/>
      <c r="AC273" s="263">
        <v>6.4999999999999997E-3</v>
      </c>
      <c r="AD273" s="70">
        <f>AD31*AD214*AC273</f>
        <v>923204.82817488909</v>
      </c>
      <c r="AE273" s="54"/>
      <c r="AF273" s="263">
        <f t="shared" ref="AF273:AF279" si="344">AC273</f>
        <v>6.4999999999999997E-3</v>
      </c>
      <c r="AG273" s="70">
        <f>AG31*AG214*AF273</f>
        <v>926741.45828003332</v>
      </c>
      <c r="AH273" s="178"/>
      <c r="AI273" s="264">
        <f t="shared" si="336"/>
        <v>1.9999999999999966E-4</v>
      </c>
      <c r="AJ273" s="70">
        <f t="shared" si="336"/>
        <v>77509.925679783686</v>
      </c>
      <c r="AK273" s="54"/>
      <c r="AL273" s="262">
        <f t="shared" si="337"/>
        <v>7.3999999999999413E-5</v>
      </c>
      <c r="AM273" s="70">
        <f t="shared" si="337"/>
        <v>67926.656277719187</v>
      </c>
      <c r="AN273" s="54"/>
      <c r="AO273" s="264">
        <f t="shared" si="338"/>
        <v>1.3999999999999993E-3</v>
      </c>
      <c r="AP273" s="70">
        <f t="shared" si="338"/>
        <v>190806.73786090978</v>
      </c>
      <c r="AQ273" s="54"/>
      <c r="AR273" s="262">
        <f t="shared" si="339"/>
        <v>1.3999999999999993E-3</v>
      </c>
      <c r="AS273" s="70">
        <f t="shared" si="339"/>
        <v>183173.04202840454</v>
      </c>
      <c r="AT273" s="178"/>
      <c r="AU273" s="265">
        <v>6.3E-3</v>
      </c>
      <c r="AV273" s="70">
        <v>845694.9024951054</v>
      </c>
      <c r="AW273" s="54"/>
      <c r="AX273" s="263">
        <v>6.4260000000000003E-3</v>
      </c>
      <c r="AY273" s="70">
        <v>858814.80200231413</v>
      </c>
      <c r="AZ273" s="178"/>
      <c r="BA273" s="264">
        <v>5.1000000000000004E-3</v>
      </c>
      <c r="BB273" s="70">
        <v>732398.09031397931</v>
      </c>
      <c r="BC273" s="54"/>
      <c r="BD273" s="262">
        <v>5.1000000000000004E-3</v>
      </c>
      <c r="BE273" s="70">
        <v>743568.41625162878</v>
      </c>
      <c r="BF273" s="178"/>
      <c r="BG273" s="178"/>
      <c r="BH273" s="178"/>
      <c r="BI273" s="178"/>
      <c r="BJ273" s="178"/>
    </row>
    <row r="274" spans="2:62" x14ac:dyDescent="0.4">
      <c r="C274" s="56" t="s">
        <v>19</v>
      </c>
      <c r="D274" s="246" t="s">
        <v>27</v>
      </c>
      <c r="E274" s="262">
        <v>2.0853000000000002</v>
      </c>
      <c r="F274" s="70">
        <f>F43*E274</f>
        <v>1912971.5088511268</v>
      </c>
      <c r="G274" s="54"/>
      <c r="H274" s="262">
        <v>1.837</v>
      </c>
      <c r="I274" s="53"/>
      <c r="J274" s="54"/>
      <c r="K274" s="262">
        <v>1.8654999999999999</v>
      </c>
      <c r="L274" s="53"/>
      <c r="M274" s="54"/>
      <c r="N274" s="262">
        <v>2.0853000000000002</v>
      </c>
      <c r="O274" s="70">
        <f>O43*N274</f>
        <v>1845840.3265236202</v>
      </c>
      <c r="P274" s="54"/>
      <c r="Q274" s="262">
        <f t="shared" si="340"/>
        <v>2.0853000000000002</v>
      </c>
      <c r="R274" s="70">
        <f>R43*Q274</f>
        <v>1734529.6017000002</v>
      </c>
      <c r="S274" s="54"/>
      <c r="T274" s="262">
        <f t="shared" si="341"/>
        <v>2.0853000000000002</v>
      </c>
      <c r="U274" s="70">
        <f>U43*T274</f>
        <v>1776579.7823930336</v>
      </c>
      <c r="V274" s="54"/>
      <c r="W274" s="262">
        <f t="shared" si="342"/>
        <v>2.0853000000000002</v>
      </c>
      <c r="X274" s="70">
        <f>X43*W274</f>
        <v>1794188.9456157372</v>
      </c>
      <c r="Y274" s="54"/>
      <c r="Z274" s="262">
        <f t="shared" si="343"/>
        <v>2.0853000000000002</v>
      </c>
      <c r="AA274" s="70">
        <f>AA43*Z274</f>
        <v>1804919.6953348431</v>
      </c>
      <c r="AB274" s="54"/>
      <c r="AC274" s="263">
        <v>2.2764000000000002</v>
      </c>
      <c r="AD274" s="70">
        <f>AD43*AC274</f>
        <v>1984005.0268657168</v>
      </c>
      <c r="AE274" s="54"/>
      <c r="AF274" s="263">
        <f t="shared" si="344"/>
        <v>2.2764000000000002</v>
      </c>
      <c r="AG274" s="70">
        <f>AG43*AF274</f>
        <v>2000130.2755587841</v>
      </c>
      <c r="AH274" s="178"/>
      <c r="AI274" s="264">
        <f t="shared" si="336"/>
        <v>7.5100000000000389E-2</v>
      </c>
      <c r="AJ274" s="70">
        <f t="shared" si="336"/>
        <v>147968.43976126262</v>
      </c>
      <c r="AK274" s="54"/>
      <c r="AL274" s="262">
        <f t="shared" si="337"/>
        <v>3.1074000000000268E-2</v>
      </c>
      <c r="AM274" s="70">
        <f t="shared" si="337"/>
        <v>125017.58305694582</v>
      </c>
      <c r="AN274" s="54"/>
      <c r="AO274" s="264">
        <f t="shared" si="338"/>
        <v>0.19110000000000005</v>
      </c>
      <c r="AP274" s="70">
        <f t="shared" si="338"/>
        <v>145377.82064542267</v>
      </c>
      <c r="AQ274" s="54"/>
      <c r="AR274" s="262">
        <f t="shared" si="339"/>
        <v>0.19110000000000005</v>
      </c>
      <c r="AS274" s="70">
        <f t="shared" si="339"/>
        <v>125166.39843053813</v>
      </c>
      <c r="AT274" s="178"/>
      <c r="AU274" s="265">
        <v>2.2012999999999998</v>
      </c>
      <c r="AV274" s="70">
        <v>1836036.5871044542</v>
      </c>
      <c r="AW274" s="54"/>
      <c r="AX274" s="263">
        <v>2.2453259999999999</v>
      </c>
      <c r="AY274" s="70">
        <v>1875112.6925018383</v>
      </c>
      <c r="AZ274" s="178"/>
      <c r="BA274" s="264">
        <v>2.0853000000000002</v>
      </c>
      <c r="BB274" s="70">
        <v>1838627.2062202941</v>
      </c>
      <c r="BC274" s="54"/>
      <c r="BD274" s="262">
        <v>2.0853000000000002</v>
      </c>
      <c r="BE274" s="70">
        <v>1874963.877128246</v>
      </c>
      <c r="BF274" s="178"/>
      <c r="BG274" s="178"/>
      <c r="BH274" s="178"/>
      <c r="BI274" s="178"/>
      <c r="BJ274" s="178"/>
    </row>
    <row r="275" spans="2:62" x14ac:dyDescent="0.4">
      <c r="C275" s="56" t="s">
        <v>20</v>
      </c>
      <c r="D275" s="246" t="s">
        <v>27</v>
      </c>
      <c r="E275" s="262">
        <v>2.3336000000000001</v>
      </c>
      <c r="F275" s="70">
        <f>F44*E275</f>
        <v>390081.47060041974</v>
      </c>
      <c r="G275" s="54"/>
      <c r="H275" s="262">
        <v>2.3336000000000001</v>
      </c>
      <c r="I275" s="53"/>
      <c r="J275" s="54"/>
      <c r="K275" s="262">
        <v>2.3698000000000001</v>
      </c>
      <c r="L275" s="53"/>
      <c r="M275" s="54"/>
      <c r="N275" s="262">
        <v>2.3336000000000001</v>
      </c>
      <c r="O275" s="70">
        <f>O44*N275</f>
        <v>371563.612553799</v>
      </c>
      <c r="P275" s="54"/>
      <c r="Q275" s="262">
        <f t="shared" si="340"/>
        <v>2.3336000000000001</v>
      </c>
      <c r="R275" s="70">
        <f>R44*Q275</f>
        <v>435715.7904</v>
      </c>
      <c r="S275" s="54"/>
      <c r="T275" s="262">
        <f t="shared" si="341"/>
        <v>2.3336000000000001</v>
      </c>
      <c r="U275" s="70">
        <f>U44*T275</f>
        <v>455829.57943083369</v>
      </c>
      <c r="V275" s="54"/>
      <c r="W275" s="262">
        <f t="shared" si="342"/>
        <v>2.3336000000000001</v>
      </c>
      <c r="X275" s="70">
        <f>X44*W275</f>
        <v>454281.19683838618</v>
      </c>
      <c r="Y275" s="54"/>
      <c r="Z275" s="262">
        <f t="shared" si="343"/>
        <v>2.3336000000000001</v>
      </c>
      <c r="AA275" s="70">
        <f>AA44*Z275</f>
        <v>451051.6652643836</v>
      </c>
      <c r="AB275" s="54"/>
      <c r="AC275" s="263">
        <v>2.8917000000000002</v>
      </c>
      <c r="AD275" s="70">
        <f>AD44*AC275</f>
        <v>553403.16584317572</v>
      </c>
      <c r="AE275" s="54"/>
      <c r="AF275" s="263">
        <f t="shared" si="344"/>
        <v>2.8917000000000002</v>
      </c>
      <c r="AG275" s="70">
        <f>AG44*AF275</f>
        <v>548125.78524566023</v>
      </c>
      <c r="AH275" s="178"/>
      <c r="AI275" s="264">
        <f t="shared" si="336"/>
        <v>9.529999999999994E-2</v>
      </c>
      <c r="AJ275" s="70">
        <f t="shared" si="336"/>
        <v>84407.726548601291</v>
      </c>
      <c r="AK275" s="54"/>
      <c r="AL275" s="262">
        <f t="shared" si="337"/>
        <v>3.9371999999999741E-2</v>
      </c>
      <c r="AM275" s="70">
        <f t="shared" si="337"/>
        <v>65888.840719103813</v>
      </c>
      <c r="AN275" s="54"/>
      <c r="AO275" s="264">
        <f t="shared" si="338"/>
        <v>0.55810000000000004</v>
      </c>
      <c r="AP275" s="70">
        <f t="shared" si="338"/>
        <v>68395.667252921325</v>
      </c>
      <c r="AQ275" s="54"/>
      <c r="AR275" s="262">
        <f t="shared" si="339"/>
        <v>0.55810000000000004</v>
      </c>
      <c r="AS275" s="70">
        <f t="shared" si="339"/>
        <v>67289.60171699035</v>
      </c>
      <c r="AT275" s="178"/>
      <c r="AU275" s="265">
        <v>2.7964000000000002</v>
      </c>
      <c r="AV275" s="70">
        <v>468995.43929457443</v>
      </c>
      <c r="AW275" s="54"/>
      <c r="AX275" s="263">
        <v>2.8523280000000004</v>
      </c>
      <c r="AY275" s="70">
        <v>482236.94452655641</v>
      </c>
      <c r="AZ275" s="178"/>
      <c r="BA275" s="264">
        <v>2.3336000000000001</v>
      </c>
      <c r="BB275" s="70">
        <v>485007.4985902544</v>
      </c>
      <c r="BC275" s="54"/>
      <c r="BD275" s="262">
        <v>2.3336000000000001</v>
      </c>
      <c r="BE275" s="70">
        <v>480836.18352866988</v>
      </c>
      <c r="BF275" s="178"/>
      <c r="BG275" s="178"/>
      <c r="BH275" s="178"/>
      <c r="BI275" s="178"/>
      <c r="BJ275" s="178"/>
    </row>
    <row r="276" spans="2:62" x14ac:dyDescent="0.4">
      <c r="C276" s="56" t="s">
        <v>21</v>
      </c>
      <c r="D276" s="246" t="s">
        <v>27</v>
      </c>
      <c r="E276" s="262">
        <v>2.5463</v>
      </c>
      <c r="F276" s="70">
        <f>F45*E276</f>
        <v>179730.58549999999</v>
      </c>
      <c r="G276" s="54"/>
      <c r="H276" s="262">
        <v>2.5463</v>
      </c>
      <c r="I276" s="53"/>
      <c r="J276" s="54"/>
      <c r="K276" s="262">
        <v>2.5857999999999999</v>
      </c>
      <c r="L276" s="53"/>
      <c r="M276" s="54"/>
      <c r="N276" s="262">
        <v>2.5463</v>
      </c>
      <c r="O276" s="70">
        <f>O45*N276</f>
        <v>252419.84204323674</v>
      </c>
      <c r="P276" s="54"/>
      <c r="Q276" s="262">
        <f t="shared" si="340"/>
        <v>2.5463</v>
      </c>
      <c r="R276" s="70">
        <f>R45*Q276</f>
        <v>237322.79889999999</v>
      </c>
      <c r="S276" s="54"/>
      <c r="T276" s="262">
        <f t="shared" si="341"/>
        <v>2.5463</v>
      </c>
      <c r="U276" s="70">
        <f>U45*T276</f>
        <v>245591.34827749393</v>
      </c>
      <c r="V276" s="54"/>
      <c r="W276" s="262">
        <f t="shared" si="342"/>
        <v>2.5463</v>
      </c>
      <c r="X276" s="70">
        <f>X45*W276</f>
        <v>245712.41924160827</v>
      </c>
      <c r="Y276" s="54"/>
      <c r="Z276" s="262">
        <f t="shared" si="343"/>
        <v>2.5463</v>
      </c>
      <c r="AA276" s="70">
        <f>AA45*Z276</f>
        <v>246241.66654148727</v>
      </c>
      <c r="AB276" s="54"/>
      <c r="AC276" s="263">
        <v>3.1551999999999998</v>
      </c>
      <c r="AD276" s="70">
        <f>AD45*AC276</f>
        <v>304886.68051662826</v>
      </c>
      <c r="AE276" s="54"/>
      <c r="AF276" s="263">
        <f t="shared" si="344"/>
        <v>3.1551999999999998</v>
      </c>
      <c r="AG276" s="70">
        <f>AG45*AF276</f>
        <v>303553.09260384651</v>
      </c>
      <c r="AH276" s="178"/>
      <c r="AI276" s="264">
        <f t="shared" si="336"/>
        <v>0.10399999999999965</v>
      </c>
      <c r="AJ276" s="70">
        <f t="shared" si="336"/>
        <v>28788.559541225492</v>
      </c>
      <c r="AK276" s="54"/>
      <c r="AL276" s="262">
        <f t="shared" si="337"/>
        <v>4.2975999999999459E-2</v>
      </c>
      <c r="AM276" s="70">
        <f t="shared" si="337"/>
        <v>28525.53837919893</v>
      </c>
      <c r="AN276" s="54"/>
      <c r="AO276" s="264">
        <f t="shared" si="338"/>
        <v>0.60889999999999977</v>
      </c>
      <c r="AP276" s="70">
        <f t="shared" si="338"/>
        <v>58837.949976728851</v>
      </c>
      <c r="AQ276" s="54"/>
      <c r="AR276" s="262">
        <f t="shared" si="339"/>
        <v>0.60889999999999977</v>
      </c>
      <c r="AS276" s="70">
        <f t="shared" si="339"/>
        <v>58580.590164326219</v>
      </c>
      <c r="AT276" s="178"/>
      <c r="AU276" s="265">
        <v>3.0512000000000001</v>
      </c>
      <c r="AV276" s="70">
        <v>276098.12097540277</v>
      </c>
      <c r="AW276" s="54"/>
      <c r="AX276" s="263">
        <v>3.1122240000000003</v>
      </c>
      <c r="AY276" s="70">
        <v>275027.55422464758</v>
      </c>
      <c r="AZ276" s="178"/>
      <c r="BA276" s="264">
        <v>2.5463</v>
      </c>
      <c r="BB276" s="70">
        <v>246048.73053989941</v>
      </c>
      <c r="BC276" s="54"/>
      <c r="BD276" s="262">
        <v>2.5463</v>
      </c>
      <c r="BE276" s="70">
        <v>244972.50243952029</v>
      </c>
      <c r="BF276" s="178"/>
      <c r="BG276" s="178"/>
      <c r="BH276" s="178"/>
      <c r="BI276" s="178"/>
      <c r="BJ276" s="178"/>
    </row>
    <row r="277" spans="2:62" x14ac:dyDescent="0.4">
      <c r="C277" s="56" t="s">
        <v>22</v>
      </c>
      <c r="D277" s="246" t="s">
        <v>27</v>
      </c>
      <c r="E277" s="262">
        <v>2.12</v>
      </c>
      <c r="F277" s="70">
        <f>F46*E277</f>
        <v>62685.17044126978</v>
      </c>
      <c r="G277" s="54"/>
      <c r="H277" s="262">
        <v>2.12</v>
      </c>
      <c r="I277" s="53"/>
      <c r="J277" s="54"/>
      <c r="K277" s="262">
        <v>2.1528999999999998</v>
      </c>
      <c r="L277" s="53"/>
      <c r="M277" s="54"/>
      <c r="N277" s="262">
        <v>2.12</v>
      </c>
      <c r="O277" s="70">
        <f>O46*N277</f>
        <v>52347.445292354882</v>
      </c>
      <c r="P277" s="54"/>
      <c r="Q277" s="262">
        <f t="shared" si="340"/>
        <v>2.12</v>
      </c>
      <c r="R277" s="70">
        <f>R46*Q277</f>
        <v>54314.400000000001</v>
      </c>
      <c r="S277" s="54"/>
      <c r="T277" s="262">
        <f t="shared" si="341"/>
        <v>2.12</v>
      </c>
      <c r="U277" s="70">
        <f>U46*T277</f>
        <v>50692.748273950121</v>
      </c>
      <c r="V277" s="54"/>
      <c r="W277" s="262">
        <f t="shared" si="342"/>
        <v>2.12</v>
      </c>
      <c r="X277" s="70">
        <f>X46*W277</f>
        <v>30950.551012538912</v>
      </c>
      <c r="Y277" s="54"/>
      <c r="Z277" s="262">
        <f t="shared" si="343"/>
        <v>2.12</v>
      </c>
      <c r="AA277" s="70">
        <f>AA46*Z277</f>
        <v>28680.248741867534</v>
      </c>
      <c r="AB277" s="54"/>
      <c r="AC277" s="263">
        <v>2.6269999999999998</v>
      </c>
      <c r="AD277" s="70">
        <f>AD46*AC277</f>
        <v>36213.956560931401</v>
      </c>
      <c r="AE277" s="54"/>
      <c r="AF277" s="263">
        <f t="shared" si="344"/>
        <v>2.6269999999999998</v>
      </c>
      <c r="AG277" s="70">
        <f>AG46*AF277</f>
        <v>36902.256427929598</v>
      </c>
      <c r="AH277" s="178"/>
      <c r="AI277" s="264">
        <f t="shared" si="336"/>
        <v>8.6599999999999788E-2</v>
      </c>
      <c r="AJ277" s="70">
        <f t="shared" si="336"/>
        <v>2311.245476115022</v>
      </c>
      <c r="AK277" s="54"/>
      <c r="AL277" s="262">
        <f t="shared" si="337"/>
        <v>3.5791999999999824E-2</v>
      </c>
      <c r="AM277" s="70">
        <f t="shared" si="337"/>
        <v>879.70289810215763</v>
      </c>
      <c r="AN277" s="54"/>
      <c r="AO277" s="264">
        <f t="shared" si="338"/>
        <v>0.50699999999999967</v>
      </c>
      <c r="AP277" s="70">
        <f t="shared" si="338"/>
        <v>6969.1755903296944</v>
      </c>
      <c r="AQ277" s="54"/>
      <c r="AR277" s="262">
        <f t="shared" si="339"/>
        <v>0.50699999999999967</v>
      </c>
      <c r="AS277" s="70">
        <f t="shared" si="339"/>
        <v>7081.8311688571412</v>
      </c>
      <c r="AT277" s="178"/>
      <c r="AU277" s="265">
        <v>2.5404</v>
      </c>
      <c r="AV277" s="70">
        <v>33902.711084816379</v>
      </c>
      <c r="AW277" s="54"/>
      <c r="AX277" s="263">
        <v>2.591208</v>
      </c>
      <c r="AY277" s="70">
        <v>36022.553529827441</v>
      </c>
      <c r="AZ277" s="178"/>
      <c r="BA277" s="264">
        <v>2.12</v>
      </c>
      <c r="BB277" s="70">
        <v>29244.780970601707</v>
      </c>
      <c r="BC277" s="54"/>
      <c r="BD277" s="262">
        <v>2.12</v>
      </c>
      <c r="BE277" s="70">
        <v>29820.425259072457</v>
      </c>
      <c r="BF277" s="178"/>
      <c r="BG277" s="178"/>
      <c r="BH277" s="178"/>
      <c r="BI277" s="178"/>
      <c r="BJ277" s="178"/>
    </row>
    <row r="278" spans="2:62" x14ac:dyDescent="0.4">
      <c r="C278" s="56" t="s">
        <v>23</v>
      </c>
      <c r="D278" s="246" t="s">
        <v>8</v>
      </c>
      <c r="E278" s="262">
        <v>5.1000000000000004E-3</v>
      </c>
      <c r="F278" s="70">
        <f>F36*F219*E278</f>
        <v>17067.491304265375</v>
      </c>
      <c r="G278" s="54"/>
      <c r="H278" s="262">
        <v>5.1000000000000004E-3</v>
      </c>
      <c r="I278" s="53"/>
      <c r="J278" s="54"/>
      <c r="K278" s="262">
        <v>5.1999999999999998E-3</v>
      </c>
      <c r="L278" s="53"/>
      <c r="M278" s="54"/>
      <c r="N278" s="262">
        <v>5.1000000000000004E-3</v>
      </c>
      <c r="O278" s="70">
        <f>O36*O219*N278</f>
        <v>14546.631210466796</v>
      </c>
      <c r="P278" s="54"/>
      <c r="Q278" s="262">
        <f t="shared" si="340"/>
        <v>5.1000000000000004E-3</v>
      </c>
      <c r="R278" s="70">
        <f>R36*R219*Q278</f>
        <v>14445.242311401986</v>
      </c>
      <c r="S278" s="54"/>
      <c r="T278" s="262">
        <f t="shared" si="341"/>
        <v>5.1000000000000004E-3</v>
      </c>
      <c r="U278" s="70">
        <f>U36*U219*T278</f>
        <v>14367.225440525004</v>
      </c>
      <c r="V278" s="54"/>
      <c r="W278" s="262">
        <f t="shared" si="342"/>
        <v>5.1000000000000004E-3</v>
      </c>
      <c r="X278" s="70">
        <f>X36*X219*W278</f>
        <v>14263.777236794071</v>
      </c>
      <c r="Y278" s="54"/>
      <c r="Z278" s="262">
        <f t="shared" si="343"/>
        <v>5.1000000000000004E-3</v>
      </c>
      <c r="AA278" s="70">
        <f>AA36*AA219*Z278</f>
        <v>14184.58317139523</v>
      </c>
      <c r="AB278" s="54"/>
      <c r="AC278" s="263">
        <v>6.4999999999999997E-3</v>
      </c>
      <c r="AD278" s="70">
        <f>AD36*AD219*AC278</f>
        <v>17925.321025974732</v>
      </c>
      <c r="AE278" s="54"/>
      <c r="AF278" s="263">
        <f t="shared" si="344"/>
        <v>6.4999999999999997E-3</v>
      </c>
      <c r="AG278" s="70">
        <f>AG36*AG219*AF278</f>
        <v>17709.681422440121</v>
      </c>
      <c r="AH278" s="178"/>
      <c r="AI278" s="264">
        <f t="shared" si="336"/>
        <v>1.9999999999999966E-4</v>
      </c>
      <c r="AJ278" s="70">
        <f t="shared" si="336"/>
        <v>874.66691866409019</v>
      </c>
      <c r="AK278" s="54"/>
      <c r="AL278" s="262">
        <f t="shared" si="337"/>
        <v>7.3999999999999413E-5</v>
      </c>
      <c r="AM278" s="70">
        <f t="shared" si="337"/>
        <v>-3.3896166220365558</v>
      </c>
      <c r="AN278" s="54"/>
      <c r="AO278" s="264">
        <f t="shared" si="338"/>
        <v>1.3999999999999993E-3</v>
      </c>
      <c r="AP278" s="70">
        <f t="shared" si="338"/>
        <v>3860.8383748253254</v>
      </c>
      <c r="AQ278" s="54"/>
      <c r="AR278" s="262">
        <f t="shared" si="339"/>
        <v>1.3999999999999993E-3</v>
      </c>
      <c r="AS278" s="70">
        <f t="shared" si="339"/>
        <v>3814.3929217563309</v>
      </c>
      <c r="AT278" s="178"/>
      <c r="AU278" s="265">
        <v>6.3E-3</v>
      </c>
      <c r="AV278" s="70">
        <v>17050.654107310642</v>
      </c>
      <c r="AW278" s="54"/>
      <c r="AX278" s="263">
        <v>6.4260000000000003E-3</v>
      </c>
      <c r="AY278" s="70">
        <v>17713.071039062157</v>
      </c>
      <c r="AZ278" s="178"/>
      <c r="BA278" s="264">
        <v>5.1000000000000004E-3</v>
      </c>
      <c r="BB278" s="70">
        <v>14064.482651149407</v>
      </c>
      <c r="BC278" s="54"/>
      <c r="BD278" s="262">
        <v>5.1000000000000004E-3</v>
      </c>
      <c r="BE278" s="70">
        <v>13895.28850068379</v>
      </c>
      <c r="BF278" s="178"/>
      <c r="BG278" s="178"/>
      <c r="BH278" s="178"/>
      <c r="BI278" s="178"/>
      <c r="BJ278" s="178"/>
    </row>
    <row r="279" spans="2:62" x14ac:dyDescent="0.4">
      <c r="C279" s="56" t="s">
        <v>24</v>
      </c>
      <c r="D279" s="246" t="s">
        <v>27</v>
      </c>
      <c r="E279" s="262">
        <v>2.1566000000000001</v>
      </c>
      <c r="F279" s="70">
        <f>F48*E279</f>
        <v>248.21718707766382</v>
      </c>
      <c r="G279" s="54"/>
      <c r="H279" s="262">
        <v>2.1566000000000001</v>
      </c>
      <c r="I279" s="53"/>
      <c r="J279" s="54"/>
      <c r="K279" s="262">
        <v>2.19</v>
      </c>
      <c r="L279" s="53"/>
      <c r="M279" s="54"/>
      <c r="N279" s="262">
        <v>2.1566000000000001</v>
      </c>
      <c r="O279" s="70">
        <f>O48*N279</f>
        <v>219.7625271599764</v>
      </c>
      <c r="P279" s="54"/>
      <c r="Q279" s="262">
        <f t="shared" si="340"/>
        <v>2.1566000000000001</v>
      </c>
      <c r="R279" s="70">
        <f>R48*Q279</f>
        <v>0</v>
      </c>
      <c r="S279" s="54"/>
      <c r="T279" s="262">
        <f t="shared" si="341"/>
        <v>2.1566000000000001</v>
      </c>
      <c r="U279" s="70">
        <f>U48*T279</f>
        <v>216.00267557620165</v>
      </c>
      <c r="V279" s="54"/>
      <c r="W279" s="262">
        <f t="shared" si="342"/>
        <v>2.1566000000000001</v>
      </c>
      <c r="X279" s="70">
        <f>X48*W279</f>
        <v>207.26327869643183</v>
      </c>
      <c r="Y279" s="54"/>
      <c r="Z279" s="262">
        <f t="shared" si="343"/>
        <v>2.1566000000000001</v>
      </c>
      <c r="AA279" s="70">
        <f>AA48*Z279</f>
        <v>199.20763819755979</v>
      </c>
      <c r="AB279" s="54"/>
      <c r="AC279" s="263">
        <v>2.6722000000000001</v>
      </c>
      <c r="AD279" s="70">
        <f>AD48*AC279</f>
        <v>236.54518976279667</v>
      </c>
      <c r="AE279" s="54"/>
      <c r="AF279" s="263">
        <f t="shared" si="344"/>
        <v>2.6722000000000001</v>
      </c>
      <c r="AG279" s="70">
        <f>AG48*AF279</f>
        <v>225.87050329105338</v>
      </c>
      <c r="AH279" s="178"/>
      <c r="AI279" s="264">
        <f t="shared" si="336"/>
        <v>8.8200000000000056E-2</v>
      </c>
      <c r="AJ279" s="70">
        <f t="shared" si="336"/>
        <v>-13.503803714957201</v>
      </c>
      <c r="AK279" s="54"/>
      <c r="AL279" s="262">
        <f t="shared" si="337"/>
        <v>3.6519999999999886E-2</v>
      </c>
      <c r="AM279" s="70">
        <f t="shared" si="337"/>
        <v>-19.344089497159217</v>
      </c>
      <c r="AN279" s="54"/>
      <c r="AO279" s="264">
        <f t="shared" si="338"/>
        <v>0.51560000000000006</v>
      </c>
      <c r="AP279" s="70">
        <f t="shared" si="338"/>
        <v>45.641306729173692</v>
      </c>
      <c r="AQ279" s="54"/>
      <c r="AR279" s="262">
        <f t="shared" si="339"/>
        <v>0.51560000000000006</v>
      </c>
      <c r="AS279" s="70">
        <f t="shared" si="339"/>
        <v>43.581629929222032</v>
      </c>
      <c r="AT279" s="178"/>
      <c r="AU279" s="265">
        <v>2.5840000000000001</v>
      </c>
      <c r="AV279" s="70">
        <v>250.04899347775387</v>
      </c>
      <c r="AW279" s="54"/>
      <c r="AX279" s="263">
        <v>2.6356800000000002</v>
      </c>
      <c r="AY279" s="70">
        <v>245.2145927882126</v>
      </c>
      <c r="AZ279" s="178"/>
      <c r="BA279" s="264">
        <v>2.1566000000000001</v>
      </c>
      <c r="BB279" s="70">
        <v>190.90388303362298</v>
      </c>
      <c r="BC279" s="54"/>
      <c r="BD279" s="262">
        <v>2.1566000000000001</v>
      </c>
      <c r="BE279" s="70">
        <v>182.28887336183135</v>
      </c>
      <c r="BF279" s="178"/>
      <c r="BG279" s="178"/>
      <c r="BH279" s="178"/>
      <c r="BI279" s="178"/>
      <c r="BJ279" s="178"/>
    </row>
    <row r="280" spans="2:62" ht="14.25" thickBot="1" x14ac:dyDescent="0.45">
      <c r="C280" s="64" t="s">
        <v>25</v>
      </c>
      <c r="D280" s="65"/>
      <c r="E280" s="251"/>
      <c r="F280" s="208">
        <f>SUM(F272:F279)</f>
        <v>6166389.3238722766</v>
      </c>
      <c r="G280" s="54"/>
      <c r="H280" s="251"/>
      <c r="I280" s="53"/>
      <c r="J280" s="54"/>
      <c r="K280" s="252">
        <f>IFERROR(L280/I280-1,0)</f>
        <v>0</v>
      </c>
      <c r="L280" s="53"/>
      <c r="M280" s="54"/>
      <c r="N280" s="253"/>
      <c r="O280" s="208">
        <f>SUM(O272:O279)</f>
        <v>6081932.3802741552</v>
      </c>
      <c r="P280" s="54"/>
      <c r="Q280" s="252">
        <f>IFERROR(R280/L280-1,0)</f>
        <v>0</v>
      </c>
      <c r="R280" s="208">
        <f>SUM(R272:R279)</f>
        <v>6011747.1788534485</v>
      </c>
      <c r="S280" s="54"/>
      <c r="T280" s="251"/>
      <c r="U280" s="208">
        <f>SUM(U272:U279)</f>
        <v>6127670.6568814414</v>
      </c>
      <c r="V280" s="54"/>
      <c r="W280" s="251"/>
      <c r="X280" s="208">
        <f>SUM(X272:X279)</f>
        <v>6146250.0205586972</v>
      </c>
      <c r="Y280" s="54"/>
      <c r="Z280" s="251"/>
      <c r="AA280" s="208">
        <f>SUM(AA272:AA279)</f>
        <v>6158425.8048751624</v>
      </c>
      <c r="AB280" s="54"/>
      <c r="AC280" s="251"/>
      <c r="AD280" s="208">
        <f>SUM(AD272:AD279)</f>
        <v>7443953.7269479763</v>
      </c>
      <c r="AE280" s="54"/>
      <c r="AF280" s="259">
        <f>AF$236</f>
        <v>0</v>
      </c>
      <c r="AG280" s="208">
        <f>SUM(AG272:AG279)</f>
        <v>7470820.6803892013</v>
      </c>
      <c r="AH280" s="178"/>
      <c r="AI280" s="132"/>
      <c r="AJ280" s="208">
        <f t="shared" si="336"/>
        <v>584663.56043405365</v>
      </c>
      <c r="AK280" s="54"/>
      <c r="AL280" s="251"/>
      <c r="AM280" s="208">
        <f t="shared" si="337"/>
        <v>487276.88018669654</v>
      </c>
      <c r="AN280" s="54"/>
      <c r="AO280" s="132"/>
      <c r="AP280" s="208">
        <f>AD280-BB280</f>
        <v>1166725.3809912857</v>
      </c>
      <c r="AQ280" s="54"/>
      <c r="AR280" s="251"/>
      <c r="AS280" s="208">
        <f>AG280-BE280</f>
        <v>1106464.5476634605</v>
      </c>
      <c r="AT280" s="178"/>
      <c r="AU280" s="132"/>
      <c r="AV280" s="208">
        <v>6859290.1665139226</v>
      </c>
      <c r="AW280" s="54"/>
      <c r="AX280" s="259">
        <v>0.02</v>
      </c>
      <c r="AY280" s="208">
        <v>6983543.8002025047</v>
      </c>
      <c r="AZ280" s="178"/>
      <c r="BA280" s="132"/>
      <c r="BB280" s="208">
        <v>6277228.3459566906</v>
      </c>
      <c r="BC280" s="54"/>
      <c r="BD280" s="251"/>
      <c r="BE280" s="208">
        <v>6364356.1327257408</v>
      </c>
      <c r="BF280" s="178"/>
      <c r="BG280" s="178"/>
      <c r="BH280" s="178"/>
      <c r="BI280" s="178"/>
      <c r="BJ280" s="178"/>
    </row>
    <row r="281" spans="2:62" ht="14.25" thickTop="1" x14ac:dyDescent="0.4">
      <c r="C281" s="217"/>
      <c r="D281" s="218"/>
      <c r="E281" s="251"/>
      <c r="F281" s="53"/>
      <c r="G281" s="54"/>
      <c r="H281" s="251"/>
      <c r="I281" s="53"/>
      <c r="J281" s="54"/>
      <c r="K281" s="256" t="s">
        <v>93</v>
      </c>
      <c r="L281" s="53"/>
      <c r="M281" s="54"/>
      <c r="N281" s="143"/>
      <c r="O281" s="53"/>
      <c r="P281" s="54"/>
      <c r="Q281" s="256" t="s">
        <v>93</v>
      </c>
      <c r="R281" s="53"/>
      <c r="S281" s="54"/>
      <c r="T281" s="251"/>
      <c r="U281" s="53"/>
      <c r="V281" s="54"/>
      <c r="W281" s="251"/>
      <c r="X281" s="53"/>
      <c r="Y281" s="54"/>
      <c r="Z281" s="251"/>
      <c r="AA281" s="53"/>
      <c r="AB281" s="54"/>
      <c r="AC281" s="251"/>
      <c r="AD281" s="53"/>
      <c r="AE281" s="54"/>
      <c r="AF281" s="167"/>
      <c r="AG281" s="53"/>
      <c r="AH281" s="178"/>
      <c r="AI281" s="132"/>
      <c r="AJ281" s="53"/>
      <c r="AK281" s="54"/>
      <c r="AL281" s="251"/>
      <c r="AM281" s="53"/>
      <c r="AN281" s="54"/>
      <c r="AO281" s="132"/>
      <c r="AP281" s="53"/>
      <c r="AQ281" s="54"/>
      <c r="AR281" s="251"/>
      <c r="AS281" s="53"/>
      <c r="AT281" s="178"/>
      <c r="AU281" s="132"/>
      <c r="AV281" s="53"/>
      <c r="AW281" s="54"/>
      <c r="AX281" s="167"/>
      <c r="AY281" s="53"/>
      <c r="AZ281" s="178"/>
      <c r="BA281" s="132"/>
      <c r="BB281" s="53"/>
      <c r="BC281" s="54"/>
      <c r="BD281" s="251"/>
      <c r="BE281" s="53"/>
      <c r="BF281" s="178"/>
      <c r="BG281" s="178"/>
      <c r="BH281" s="178"/>
      <c r="BI281" s="178"/>
      <c r="BJ281" s="178"/>
    </row>
    <row r="282" spans="2:62" x14ac:dyDescent="0.4">
      <c r="B282" s="2" t="s">
        <v>101</v>
      </c>
      <c r="C282" s="226"/>
      <c r="D282" s="227"/>
      <c r="E282" s="251"/>
      <c r="F282" s="53"/>
      <c r="G282" s="54"/>
      <c r="H282" s="251"/>
      <c r="I282" s="53"/>
      <c r="J282" s="54"/>
      <c r="K282" s="251"/>
      <c r="L282" s="53"/>
      <c r="M282" s="54"/>
      <c r="N282" s="251"/>
      <c r="O282" s="53"/>
      <c r="P282" s="54"/>
      <c r="Q282" s="251"/>
      <c r="R282" s="53"/>
      <c r="S282" s="54"/>
      <c r="T282" s="251"/>
      <c r="U282" s="53"/>
      <c r="V282" s="54"/>
      <c r="W282" s="251"/>
      <c r="X282" s="53"/>
      <c r="Y282" s="54"/>
      <c r="Z282" s="251"/>
      <c r="AA282" s="53"/>
      <c r="AB282" s="54"/>
      <c r="AC282" s="251"/>
      <c r="AD282" s="53"/>
      <c r="AE282" s="54"/>
      <c r="AF282" s="251"/>
      <c r="AG282" s="53"/>
      <c r="AH282" s="178"/>
      <c r="AI282" s="132"/>
      <c r="AJ282" s="53"/>
      <c r="AK282" s="54"/>
      <c r="AL282" s="251"/>
      <c r="AM282" s="53"/>
      <c r="AN282" s="54"/>
      <c r="AO282" s="132"/>
      <c r="AP282" s="53"/>
      <c r="AQ282" s="54"/>
      <c r="AR282" s="251"/>
      <c r="AS282" s="53"/>
      <c r="AT282" s="178"/>
      <c r="AU282" s="132"/>
      <c r="AV282" s="53"/>
      <c r="AW282" s="54"/>
      <c r="AX282" s="251"/>
      <c r="AY282" s="53"/>
      <c r="AZ282" s="178"/>
      <c r="BA282" s="132"/>
      <c r="BB282" s="53"/>
      <c r="BC282" s="54"/>
      <c r="BD282" s="251"/>
      <c r="BE282" s="53"/>
      <c r="BF282" s="178"/>
      <c r="BG282" s="178"/>
      <c r="BH282" s="178"/>
      <c r="BI282" s="178"/>
      <c r="BJ282" s="178"/>
    </row>
    <row r="283" spans="2:62" x14ac:dyDescent="0.4">
      <c r="C283" s="56" t="s">
        <v>17</v>
      </c>
      <c r="D283" s="246" t="s">
        <v>8</v>
      </c>
      <c r="E283" s="262">
        <v>5.1999999999999998E-3</v>
      </c>
      <c r="F283" s="70">
        <f t="shared" ref="F283:F290" si="345">F30*F213*E283</f>
        <v>2692612.1890838211</v>
      </c>
      <c r="G283" s="54"/>
      <c r="H283" s="262">
        <v>5.1999999999999998E-3</v>
      </c>
      <c r="I283" s="53"/>
      <c r="J283" s="54"/>
      <c r="K283" s="262">
        <v>5.1999999999999998E-3</v>
      </c>
      <c r="L283" s="53"/>
      <c r="M283" s="54"/>
      <c r="N283" s="262">
        <v>5.1999999999999998E-3</v>
      </c>
      <c r="O283" s="70">
        <f t="shared" ref="O283:O290" si="346">O30*O213*N283</f>
        <v>2623057.5948417457</v>
      </c>
      <c r="P283" s="54"/>
      <c r="Q283" s="262">
        <f>N283</f>
        <v>5.1999999999999998E-3</v>
      </c>
      <c r="R283" s="70">
        <f t="shared" ref="R283:R290" si="347">R30*R213*Q283</f>
        <v>2623558.1435736222</v>
      </c>
      <c r="S283" s="54"/>
      <c r="T283" s="262">
        <f>Q283</f>
        <v>5.1999999999999998E-3</v>
      </c>
      <c r="U283" s="70">
        <f t="shared" ref="U283:U290" si="348">U30*U213*T283</f>
        <v>2662620.1124548102</v>
      </c>
      <c r="V283" s="54"/>
      <c r="W283" s="262">
        <f>T283</f>
        <v>5.1999999999999998E-3</v>
      </c>
      <c r="X283" s="70">
        <f t="shared" ref="X283:X290" si="349">X30*X213*W283</f>
        <v>2679358.4309436516</v>
      </c>
      <c r="Y283" s="54"/>
      <c r="Z283" s="262">
        <f>W283</f>
        <v>5.1999999999999998E-3</v>
      </c>
      <c r="AA283" s="70">
        <f t="shared" ref="AA283:AA290" si="350">AA30*AA213*Z283</f>
        <v>2684357.7007387071</v>
      </c>
      <c r="AB283" s="54"/>
      <c r="AC283" s="263">
        <f>0.0032+0.0004</f>
        <v>3.6000000000000003E-3</v>
      </c>
      <c r="AD283" s="70">
        <f t="shared" ref="AD283:AD290" si="351">AD30*AD213*AC283</f>
        <v>1863811.6471393185</v>
      </c>
      <c r="AE283" s="54"/>
      <c r="AF283" s="263">
        <f>AC283</f>
        <v>3.6000000000000003E-3</v>
      </c>
      <c r="AG283" s="70">
        <f t="shared" ref="AG283:AG290" si="352">AG30*AG213*AF283</f>
        <v>1870679.4481785682</v>
      </c>
      <c r="AH283" s="178"/>
      <c r="AI283" s="264">
        <f t="shared" ref="AI283:AJ291" si="353">AC283-AU283</f>
        <v>4.0000000000000018E-4</v>
      </c>
      <c r="AJ283" s="70">
        <f t="shared" si="353"/>
        <v>272629.66951165721</v>
      </c>
      <c r="AK283" s="54"/>
      <c r="AL283" s="262">
        <f t="shared" ref="AL283:AM291" si="354">AF283-AX283</f>
        <v>4.0000000000000018E-4</v>
      </c>
      <c r="AM283" s="70">
        <f t="shared" si="354"/>
        <v>284349.12855436024</v>
      </c>
      <c r="AN283" s="54"/>
      <c r="AO283" s="264">
        <f t="shared" ref="AO283:AP290" si="355">AC283-BA283</f>
        <v>-1.5999999999999994E-3</v>
      </c>
      <c r="AP283" s="70">
        <f t="shared" si="355"/>
        <v>-858431.67330619763</v>
      </c>
      <c r="AQ283" s="54"/>
      <c r="AR283" s="262">
        <f t="shared" ref="AR283:AS290" si="356">AF283-BD283</f>
        <v>-1.5999999999999994E-3</v>
      </c>
      <c r="AS283" s="70">
        <f t="shared" si="356"/>
        <v>-892857.90608423599</v>
      </c>
      <c r="AT283" s="178"/>
      <c r="AU283" s="265">
        <v>3.2000000000000002E-3</v>
      </c>
      <c r="AV283" s="70">
        <v>1591181.9776276613</v>
      </c>
      <c r="AW283" s="54"/>
      <c r="AX283" s="263">
        <v>3.2000000000000002E-3</v>
      </c>
      <c r="AY283" s="70">
        <v>1586330.3196242079</v>
      </c>
      <c r="AZ283" s="178"/>
      <c r="BA283" s="264">
        <v>5.1999999999999998E-3</v>
      </c>
      <c r="BB283" s="70">
        <v>2722243.3204455161</v>
      </c>
      <c r="BC283" s="54"/>
      <c r="BD283" s="262">
        <v>5.1999999999999998E-3</v>
      </c>
      <c r="BE283" s="70">
        <v>2763537.3542628041</v>
      </c>
      <c r="BF283" s="178"/>
      <c r="BG283" s="178"/>
      <c r="BH283" s="178"/>
      <c r="BI283" s="178"/>
      <c r="BJ283" s="178"/>
    </row>
    <row r="284" spans="2:62" x14ac:dyDescent="0.4">
      <c r="C284" s="56" t="s">
        <v>18</v>
      </c>
      <c r="D284" s="246" t="s">
        <v>8</v>
      </c>
      <c r="E284" s="262">
        <f>E283</f>
        <v>5.1999999999999998E-3</v>
      </c>
      <c r="F284" s="70">
        <f t="shared" si="345"/>
        <v>717670.02295466862</v>
      </c>
      <c r="G284" s="54"/>
      <c r="H284" s="262">
        <f>H283</f>
        <v>5.1999999999999998E-3</v>
      </c>
      <c r="I284" s="53"/>
      <c r="J284" s="54"/>
      <c r="K284" s="262">
        <f>K283</f>
        <v>5.1999999999999998E-3</v>
      </c>
      <c r="L284" s="53"/>
      <c r="M284" s="54"/>
      <c r="N284" s="262">
        <v>5.1999999999999998E-3</v>
      </c>
      <c r="O284" s="70">
        <f t="shared" si="346"/>
        <v>734284.35716245498</v>
      </c>
      <c r="P284" s="54"/>
      <c r="Q284" s="262">
        <f t="shared" ref="Q284:Q290" si="357">N284</f>
        <v>5.1999999999999998E-3</v>
      </c>
      <c r="R284" s="70">
        <f t="shared" si="347"/>
        <v>723971.56721693114</v>
      </c>
      <c r="S284" s="54"/>
      <c r="T284" s="262">
        <f>T283</f>
        <v>5.1999999999999998E-3</v>
      </c>
      <c r="U284" s="70">
        <f t="shared" si="348"/>
        <v>731014.90515317838</v>
      </c>
      <c r="V284" s="54"/>
      <c r="W284" s="262">
        <f>W283</f>
        <v>5.1999999999999998E-3</v>
      </c>
      <c r="X284" s="70">
        <f t="shared" si="349"/>
        <v>735323.78369749209</v>
      </c>
      <c r="Y284" s="54"/>
      <c r="Z284" s="262">
        <f>Z283</f>
        <v>5.1999999999999998E-3</v>
      </c>
      <c r="AA284" s="70">
        <f t="shared" si="350"/>
        <v>736464.76753230824</v>
      </c>
      <c r="AB284" s="54"/>
      <c r="AC284" s="266">
        <f>AC$283</f>
        <v>3.6000000000000003E-3</v>
      </c>
      <c r="AD284" s="70">
        <f t="shared" si="351"/>
        <v>511313.44329686172</v>
      </c>
      <c r="AE284" s="54"/>
      <c r="AF284" s="266">
        <f>AF$283</f>
        <v>3.6000000000000003E-3</v>
      </c>
      <c r="AG284" s="70">
        <f t="shared" si="352"/>
        <v>513272.19227817241</v>
      </c>
      <c r="AH284" s="178"/>
      <c r="AI284" s="264">
        <f t="shared" si="353"/>
        <v>4.0000000000000018E-4</v>
      </c>
      <c r="AJ284" s="70">
        <f t="shared" si="353"/>
        <v>81754.127743792313</v>
      </c>
      <c r="AK284" s="54"/>
      <c r="AL284" s="262">
        <f t="shared" si="354"/>
        <v>4.0000000000000018E-4</v>
      </c>
      <c r="AM284" s="70">
        <f t="shared" si="354"/>
        <v>85602.200618134229</v>
      </c>
      <c r="AN284" s="54"/>
      <c r="AO284" s="264">
        <f t="shared" si="355"/>
        <v>-1.5999999999999994E-3</v>
      </c>
      <c r="AP284" s="70">
        <f t="shared" si="355"/>
        <v>-235445.39388601901</v>
      </c>
      <c r="AQ284" s="54"/>
      <c r="AR284" s="262">
        <f t="shared" si="356"/>
        <v>-1.5999999999999994E-3</v>
      </c>
      <c r="AS284" s="70">
        <f t="shared" si="356"/>
        <v>-244875.99684113526</v>
      </c>
      <c r="AT284" s="178"/>
      <c r="AU284" s="267">
        <v>3.2000000000000002E-3</v>
      </c>
      <c r="AV284" s="70">
        <v>429559.31555306941</v>
      </c>
      <c r="AW284" s="54"/>
      <c r="AX284" s="266">
        <v>3.2000000000000002E-3</v>
      </c>
      <c r="AY284" s="70">
        <v>427669.99166003818</v>
      </c>
      <c r="AZ284" s="178"/>
      <c r="BA284" s="264">
        <v>5.1999999999999998E-3</v>
      </c>
      <c r="BB284" s="70">
        <v>746758.83718288073</v>
      </c>
      <c r="BC284" s="54"/>
      <c r="BD284" s="262">
        <v>5.1999999999999998E-3</v>
      </c>
      <c r="BE284" s="70">
        <v>758148.18911930767</v>
      </c>
      <c r="BF284" s="178"/>
      <c r="BG284" s="178"/>
      <c r="BH284" s="178"/>
      <c r="BI284" s="178"/>
      <c r="BJ284" s="178"/>
    </row>
    <row r="285" spans="2:62" x14ac:dyDescent="0.4">
      <c r="C285" s="56" t="s">
        <v>19</v>
      </c>
      <c r="D285" s="246" t="s">
        <v>8</v>
      </c>
      <c r="E285" s="262">
        <f t="shared" ref="E285:E290" si="358">E284</f>
        <v>5.1999999999999998E-3</v>
      </c>
      <c r="F285" s="70">
        <f t="shared" si="345"/>
        <v>1949099.6635165433</v>
      </c>
      <c r="G285" s="54"/>
      <c r="H285" s="262">
        <f t="shared" ref="H285:H290" si="359">H284</f>
        <v>5.1999999999999998E-3</v>
      </c>
      <c r="I285" s="53"/>
      <c r="J285" s="54"/>
      <c r="K285" s="262">
        <f t="shared" ref="K285:K290" si="360">K284</f>
        <v>5.1999999999999998E-3</v>
      </c>
      <c r="L285" s="53"/>
      <c r="M285" s="54"/>
      <c r="N285" s="262">
        <v>5.1999999999999998E-3</v>
      </c>
      <c r="O285" s="70">
        <f t="shared" si="346"/>
        <v>1906957.3591952457</v>
      </c>
      <c r="P285" s="54"/>
      <c r="Q285" s="262">
        <f t="shared" si="357"/>
        <v>5.1999999999999998E-3</v>
      </c>
      <c r="R285" s="70">
        <f t="shared" si="347"/>
        <v>1824288.2253304799</v>
      </c>
      <c r="S285" s="54"/>
      <c r="T285" s="262">
        <f t="shared" ref="T285:T290" si="361">T284</f>
        <v>5.1999999999999998E-3</v>
      </c>
      <c r="U285" s="70">
        <f t="shared" si="348"/>
        <v>1839245.0355659791</v>
      </c>
      <c r="V285" s="54"/>
      <c r="W285" s="262">
        <f t="shared" ref="W285:W290" si="362">W284</f>
        <v>5.1999999999999998E-3</v>
      </c>
      <c r="X285" s="70">
        <f t="shared" si="349"/>
        <v>1857475.3263521341</v>
      </c>
      <c r="Y285" s="54"/>
      <c r="Z285" s="262">
        <f t="shared" ref="Z285:Z290" si="363">Z284</f>
        <v>5.1999999999999998E-3</v>
      </c>
      <c r="AA285" s="70">
        <f t="shared" si="350"/>
        <v>1868584.5815313086</v>
      </c>
      <c r="AB285" s="54"/>
      <c r="AC285" s="266">
        <f t="shared" ref="AC285:AC290" si="364">AC$283</f>
        <v>3.6000000000000003E-3</v>
      </c>
      <c r="AD285" s="70">
        <f t="shared" si="351"/>
        <v>1302617.0806770914</v>
      </c>
      <c r="AE285" s="54"/>
      <c r="AF285" s="266">
        <f t="shared" ref="AF285:AF290" si="365">AF$283</f>
        <v>3.6000000000000003E-3</v>
      </c>
      <c r="AG285" s="70">
        <f t="shared" si="352"/>
        <v>1313204.2637201399</v>
      </c>
      <c r="AH285" s="178"/>
      <c r="AI285" s="264">
        <f t="shared" si="353"/>
        <v>4.0000000000000018E-4</v>
      </c>
      <c r="AJ285" s="70">
        <f t="shared" si="353"/>
        <v>210048.33756081946</v>
      </c>
      <c r="AK285" s="54"/>
      <c r="AL285" s="262">
        <f t="shared" si="354"/>
        <v>4.0000000000000018E-4</v>
      </c>
      <c r="AM285" s="70">
        <f t="shared" si="354"/>
        <v>219261.39294288494</v>
      </c>
      <c r="AN285" s="54"/>
      <c r="AO285" s="264">
        <f t="shared" si="355"/>
        <v>-1.5999999999999994E-3</v>
      </c>
      <c r="AP285" s="70">
        <f t="shared" si="355"/>
        <v>-600863.9759080105</v>
      </c>
      <c r="AQ285" s="54"/>
      <c r="AR285" s="262">
        <f t="shared" si="356"/>
        <v>-1.5999999999999994E-3</v>
      </c>
      <c r="AS285" s="70">
        <f t="shared" si="356"/>
        <v>-627895.16623540735</v>
      </c>
      <c r="AT285" s="178"/>
      <c r="AU285" s="267">
        <v>3.2000000000000002E-3</v>
      </c>
      <c r="AV285" s="70">
        <v>1092568.7431162719</v>
      </c>
      <c r="AW285" s="54"/>
      <c r="AX285" s="266">
        <v>3.2000000000000002E-3</v>
      </c>
      <c r="AY285" s="70">
        <v>1093942.8707772549</v>
      </c>
      <c r="AZ285" s="178"/>
      <c r="BA285" s="264">
        <v>5.1999999999999998E-3</v>
      </c>
      <c r="BB285" s="70">
        <v>1903481.0565851019</v>
      </c>
      <c r="BC285" s="54"/>
      <c r="BD285" s="262">
        <v>5.1999999999999998E-3</v>
      </c>
      <c r="BE285" s="70">
        <v>1941099.4299555472</v>
      </c>
      <c r="BF285" s="178"/>
      <c r="BG285" s="178"/>
      <c r="BH285" s="178"/>
      <c r="BI285" s="178"/>
      <c r="BJ285" s="178"/>
    </row>
    <row r="286" spans="2:62" x14ac:dyDescent="0.4">
      <c r="C286" s="56" t="s">
        <v>20</v>
      </c>
      <c r="D286" s="246" t="s">
        <v>8</v>
      </c>
      <c r="E286" s="262">
        <f t="shared" si="358"/>
        <v>5.1999999999999998E-3</v>
      </c>
      <c r="F286" s="70">
        <f t="shared" si="345"/>
        <v>424004.21779877297</v>
      </c>
      <c r="G286" s="54"/>
      <c r="H286" s="262">
        <f t="shared" si="359"/>
        <v>5.1999999999999998E-3</v>
      </c>
      <c r="I286" s="53"/>
      <c r="J286" s="54"/>
      <c r="K286" s="262">
        <f t="shared" si="360"/>
        <v>5.1999999999999998E-3</v>
      </c>
      <c r="L286" s="53"/>
      <c r="M286" s="54"/>
      <c r="N286" s="262">
        <v>5.1999999999999998E-3</v>
      </c>
      <c r="O286" s="70">
        <f t="shared" si="346"/>
        <v>393811.94349754771</v>
      </c>
      <c r="P286" s="54"/>
      <c r="Q286" s="262">
        <f t="shared" si="357"/>
        <v>5.1999999999999998E-3</v>
      </c>
      <c r="R286" s="70">
        <f t="shared" si="347"/>
        <v>442632.82322895998</v>
      </c>
      <c r="S286" s="54"/>
      <c r="T286" s="262">
        <f t="shared" si="361"/>
        <v>5.1999999999999998E-3</v>
      </c>
      <c r="U286" s="70">
        <f t="shared" si="348"/>
        <v>482131.9682447447</v>
      </c>
      <c r="V286" s="54"/>
      <c r="W286" s="262">
        <f t="shared" si="362"/>
        <v>5.1999999999999998E-3</v>
      </c>
      <c r="X286" s="70">
        <f t="shared" si="349"/>
        <v>480494.24050486268</v>
      </c>
      <c r="Y286" s="54"/>
      <c r="Z286" s="262">
        <f t="shared" si="363"/>
        <v>5.1999999999999998E-3</v>
      </c>
      <c r="AA286" s="70">
        <f t="shared" si="350"/>
        <v>477078.35771764501</v>
      </c>
      <c r="AB286" s="54"/>
      <c r="AC286" s="266">
        <f t="shared" si="364"/>
        <v>3.6000000000000003E-3</v>
      </c>
      <c r="AD286" s="70">
        <f t="shared" si="351"/>
        <v>327022.32550878992</v>
      </c>
      <c r="AE286" s="54"/>
      <c r="AF286" s="266">
        <f t="shared" si="365"/>
        <v>3.6000000000000003E-3</v>
      </c>
      <c r="AG286" s="70">
        <f t="shared" si="352"/>
        <v>323903.76496899792</v>
      </c>
      <c r="AH286" s="178"/>
      <c r="AI286" s="264">
        <f t="shared" si="353"/>
        <v>4.0000000000000018E-4</v>
      </c>
      <c r="AJ286" s="70">
        <f t="shared" si="353"/>
        <v>78279.258367142698</v>
      </c>
      <c r="AK286" s="54"/>
      <c r="AL286" s="262">
        <f t="shared" si="354"/>
        <v>4.0000000000000018E-4</v>
      </c>
      <c r="AM286" s="70">
        <f t="shared" si="354"/>
        <v>73152.765462277748</v>
      </c>
      <c r="AN286" s="54"/>
      <c r="AO286" s="264">
        <f t="shared" si="355"/>
        <v>-1.5999999999999994E-3</v>
      </c>
      <c r="AP286" s="70">
        <f t="shared" si="355"/>
        <v>-185971.19325486338</v>
      </c>
      <c r="AQ286" s="54"/>
      <c r="AR286" s="262">
        <f t="shared" si="356"/>
        <v>-1.5999999999999994E-3</v>
      </c>
      <c r="AS286" s="70">
        <f t="shared" si="356"/>
        <v>-184677.7445009147</v>
      </c>
      <c r="AT286" s="178"/>
      <c r="AU286" s="267">
        <v>3.2000000000000002E-3</v>
      </c>
      <c r="AV286" s="70">
        <v>248743.06714164722</v>
      </c>
      <c r="AW286" s="54"/>
      <c r="AX286" s="266">
        <v>3.2000000000000002E-3</v>
      </c>
      <c r="AY286" s="70">
        <v>250750.99950672017</v>
      </c>
      <c r="AZ286" s="178"/>
      <c r="BA286" s="264">
        <v>5.1999999999999998E-3</v>
      </c>
      <c r="BB286" s="70">
        <v>512993.51876365329</v>
      </c>
      <c r="BC286" s="54"/>
      <c r="BD286" s="262">
        <v>5.1999999999999998E-3</v>
      </c>
      <c r="BE286" s="70">
        <v>508581.50946991262</v>
      </c>
      <c r="BF286" s="178"/>
      <c r="BG286" s="178"/>
      <c r="BH286" s="178"/>
      <c r="BI286" s="178"/>
      <c r="BJ286" s="178"/>
    </row>
    <row r="287" spans="2:62" x14ac:dyDescent="0.4">
      <c r="C287" s="56" t="s">
        <v>21</v>
      </c>
      <c r="D287" s="246" t="s">
        <v>8</v>
      </c>
      <c r="E287" s="262">
        <f t="shared" si="358"/>
        <v>5.1999999999999998E-3</v>
      </c>
      <c r="F287" s="70">
        <f t="shared" si="345"/>
        <v>176212.93593020001</v>
      </c>
      <c r="G287" s="54"/>
      <c r="H287" s="262">
        <f t="shared" si="359"/>
        <v>5.1999999999999998E-3</v>
      </c>
      <c r="I287" s="53"/>
      <c r="J287" s="54"/>
      <c r="K287" s="262">
        <f t="shared" si="360"/>
        <v>5.1999999999999998E-3</v>
      </c>
      <c r="L287" s="53"/>
      <c r="M287" s="54"/>
      <c r="N287" s="262">
        <v>5.1999999999999998E-3</v>
      </c>
      <c r="O287" s="70">
        <f t="shared" si="346"/>
        <v>237942.28560863511</v>
      </c>
      <c r="P287" s="54"/>
      <c r="Q287" s="262">
        <f t="shared" si="357"/>
        <v>5.1999999999999998E-3</v>
      </c>
      <c r="R287" s="70">
        <f t="shared" si="347"/>
        <v>232028.30186536</v>
      </c>
      <c r="S287" s="54"/>
      <c r="T287" s="262">
        <f t="shared" si="361"/>
        <v>5.1999999999999998E-3</v>
      </c>
      <c r="U287" s="70">
        <f t="shared" si="348"/>
        <v>232501.72389981328</v>
      </c>
      <c r="V287" s="54"/>
      <c r="W287" s="262">
        <f t="shared" si="362"/>
        <v>5.1999999999999998E-3</v>
      </c>
      <c r="X287" s="70">
        <f t="shared" si="349"/>
        <v>232616.34197601274</v>
      </c>
      <c r="Y287" s="54"/>
      <c r="Z287" s="262">
        <f t="shared" si="363"/>
        <v>5.1999999999999998E-3</v>
      </c>
      <c r="AA287" s="70">
        <f t="shared" si="350"/>
        <v>233117.38124492115</v>
      </c>
      <c r="AB287" s="54"/>
      <c r="AC287" s="263">
        <v>3.2000000000000002E-3</v>
      </c>
      <c r="AD287" s="70">
        <f t="shared" si="351"/>
        <v>143344.44825988373</v>
      </c>
      <c r="AE287" s="54"/>
      <c r="AF287" s="263">
        <f>AC287</f>
        <v>3.2000000000000002E-3</v>
      </c>
      <c r="AG287" s="70">
        <f t="shared" si="352"/>
        <v>142717.45326213629</v>
      </c>
      <c r="AH287" s="178"/>
      <c r="AI287" s="264">
        <f t="shared" si="353"/>
        <v>0</v>
      </c>
      <c r="AJ287" s="70">
        <f t="shared" si="353"/>
        <v>11388.00286916754</v>
      </c>
      <c r="AK287" s="54"/>
      <c r="AL287" s="262">
        <f t="shared" si="354"/>
        <v>0</v>
      </c>
      <c r="AM287" s="70">
        <f t="shared" si="354"/>
        <v>13850.015959748285</v>
      </c>
      <c r="AN287" s="54"/>
      <c r="AO287" s="264">
        <f t="shared" si="355"/>
        <v>-1.9999999999999996E-3</v>
      </c>
      <c r="AP287" s="70">
        <f t="shared" si="355"/>
        <v>-89590.280162427283</v>
      </c>
      <c r="AQ287" s="54"/>
      <c r="AR287" s="262">
        <f t="shared" si="356"/>
        <v>-1.9999999999999996E-3</v>
      </c>
      <c r="AS287" s="70">
        <f t="shared" si="356"/>
        <v>-89198.40828883514</v>
      </c>
      <c r="AT287" s="178"/>
      <c r="AU287" s="267">
        <v>3.2000000000000002E-3</v>
      </c>
      <c r="AV287" s="70">
        <v>131956.4453907162</v>
      </c>
      <c r="AW287" s="54"/>
      <c r="AX287" s="266">
        <v>3.2000000000000002E-3</v>
      </c>
      <c r="AY287" s="70">
        <v>128867.437302388</v>
      </c>
      <c r="AZ287" s="178"/>
      <c r="BA287" s="264">
        <v>5.1999999999999998E-3</v>
      </c>
      <c r="BB287" s="70">
        <v>232934.72842231102</v>
      </c>
      <c r="BC287" s="54"/>
      <c r="BD287" s="262">
        <v>5.1999999999999998E-3</v>
      </c>
      <c r="BE287" s="70">
        <v>231915.86155097143</v>
      </c>
      <c r="BF287" s="178"/>
      <c r="BG287" s="178"/>
      <c r="BH287" s="178"/>
      <c r="BI287" s="178"/>
      <c r="BJ287" s="178"/>
    </row>
    <row r="288" spans="2:62" x14ac:dyDescent="0.4">
      <c r="C288" s="56" t="s">
        <v>22</v>
      </c>
      <c r="D288" s="246" t="s">
        <v>8</v>
      </c>
      <c r="E288" s="262">
        <f t="shared" si="358"/>
        <v>5.1999999999999998E-3</v>
      </c>
      <c r="F288" s="70">
        <f t="shared" si="345"/>
        <v>59904.339339607774</v>
      </c>
      <c r="G288" s="54"/>
      <c r="H288" s="262">
        <f t="shared" si="359"/>
        <v>5.1999999999999998E-3</v>
      </c>
      <c r="I288" s="53"/>
      <c r="J288" s="54"/>
      <c r="K288" s="262">
        <f t="shared" si="360"/>
        <v>5.1999999999999998E-3</v>
      </c>
      <c r="L288" s="53"/>
      <c r="M288" s="54"/>
      <c r="N288" s="262">
        <v>5.1999999999999998E-3</v>
      </c>
      <c r="O288" s="70">
        <f t="shared" si="346"/>
        <v>49935.37267062781</v>
      </c>
      <c r="P288" s="54"/>
      <c r="Q288" s="262">
        <f t="shared" si="357"/>
        <v>5.1999999999999998E-3</v>
      </c>
      <c r="R288" s="70">
        <f t="shared" si="347"/>
        <v>49852.321413439997</v>
      </c>
      <c r="S288" s="54"/>
      <c r="T288" s="262">
        <f t="shared" si="361"/>
        <v>5.1999999999999998E-3</v>
      </c>
      <c r="U288" s="70">
        <f t="shared" si="348"/>
        <v>46778.076280796478</v>
      </c>
      <c r="V288" s="54"/>
      <c r="W288" s="262">
        <f t="shared" si="362"/>
        <v>5.1999999999999998E-3</v>
      </c>
      <c r="X288" s="70">
        <f t="shared" si="349"/>
        <v>28560.440802559995</v>
      </c>
      <c r="Y288" s="54"/>
      <c r="Z288" s="262">
        <f t="shared" si="363"/>
        <v>5.1999999999999998E-3</v>
      </c>
      <c r="AA288" s="70">
        <f t="shared" si="350"/>
        <v>26465.459243777452</v>
      </c>
      <c r="AB288" s="54"/>
      <c r="AC288" s="266">
        <f t="shared" si="364"/>
        <v>3.6000000000000003E-3</v>
      </c>
      <c r="AD288" s="70">
        <f t="shared" si="351"/>
        <v>18670.134322159141</v>
      </c>
      <c r="AE288" s="54"/>
      <c r="AF288" s="266">
        <f t="shared" si="365"/>
        <v>3.6000000000000003E-3</v>
      </c>
      <c r="AG288" s="70">
        <f t="shared" si="352"/>
        <v>19024.98787010436</v>
      </c>
      <c r="AH288" s="178"/>
      <c r="AI288" s="264">
        <f t="shared" si="353"/>
        <v>4.0000000000000018E-4</v>
      </c>
      <c r="AJ288" s="70">
        <f t="shared" si="353"/>
        <v>2385.9913244040818</v>
      </c>
      <c r="AK288" s="54"/>
      <c r="AL288" s="262">
        <f t="shared" si="354"/>
        <v>4.0000000000000018E-4</v>
      </c>
      <c r="AM288" s="70">
        <f t="shared" si="354"/>
        <v>2061.9042707509107</v>
      </c>
      <c r="AN288" s="54"/>
      <c r="AO288" s="264">
        <f t="shared" si="355"/>
        <v>-1.5999999999999994E-3</v>
      </c>
      <c r="AP288" s="70">
        <f t="shared" si="355"/>
        <v>-8316.2619896972465</v>
      </c>
      <c r="AQ288" s="54"/>
      <c r="AR288" s="262">
        <f t="shared" si="356"/>
        <v>-1.5999999999999994E-3</v>
      </c>
      <c r="AS288" s="70">
        <f t="shared" si="356"/>
        <v>-8492.599457302611</v>
      </c>
      <c r="AT288" s="178"/>
      <c r="AU288" s="267">
        <v>3.2000000000000002E-3</v>
      </c>
      <c r="AV288" s="70">
        <v>16284.14299775506</v>
      </c>
      <c r="AW288" s="54"/>
      <c r="AX288" s="266">
        <v>3.2000000000000002E-3</v>
      </c>
      <c r="AY288" s="70">
        <v>16963.083599353449</v>
      </c>
      <c r="AZ288" s="178"/>
      <c r="BA288" s="264">
        <v>5.1999999999999998E-3</v>
      </c>
      <c r="BB288" s="70">
        <v>26986.396311856388</v>
      </c>
      <c r="BC288" s="54"/>
      <c r="BD288" s="262">
        <v>5.1999999999999998E-3</v>
      </c>
      <c r="BE288" s="70">
        <v>27517.587327406971</v>
      </c>
      <c r="BF288" s="178"/>
      <c r="BG288" s="178"/>
      <c r="BH288" s="178"/>
      <c r="BI288" s="178"/>
      <c r="BJ288" s="178"/>
    </row>
    <row r="289" spans="2:62" x14ac:dyDescent="0.4">
      <c r="C289" s="56" t="s">
        <v>23</v>
      </c>
      <c r="D289" s="246" t="s">
        <v>8</v>
      </c>
      <c r="E289" s="262">
        <f t="shared" si="358"/>
        <v>5.1999999999999998E-3</v>
      </c>
      <c r="F289" s="70">
        <f t="shared" si="345"/>
        <v>17402.147996505872</v>
      </c>
      <c r="G289" s="54"/>
      <c r="H289" s="262">
        <f t="shared" si="359"/>
        <v>5.1999999999999998E-3</v>
      </c>
      <c r="I289" s="53"/>
      <c r="J289" s="54"/>
      <c r="K289" s="262">
        <f t="shared" si="360"/>
        <v>5.1999999999999998E-3</v>
      </c>
      <c r="L289" s="53"/>
      <c r="M289" s="54"/>
      <c r="N289" s="262">
        <v>5.1999999999999998E-3</v>
      </c>
      <c r="O289" s="70">
        <f t="shared" si="346"/>
        <v>14831.859273417123</v>
      </c>
      <c r="P289" s="54"/>
      <c r="Q289" s="262">
        <f t="shared" si="357"/>
        <v>5.1999999999999998E-3</v>
      </c>
      <c r="R289" s="70">
        <f t="shared" si="347"/>
        <v>14728.482356723591</v>
      </c>
      <c r="S289" s="54"/>
      <c r="T289" s="262">
        <f t="shared" si="361"/>
        <v>5.1999999999999998E-3</v>
      </c>
      <c r="U289" s="70">
        <f t="shared" si="348"/>
        <v>14648.935743280394</v>
      </c>
      <c r="V289" s="54"/>
      <c r="W289" s="262">
        <f t="shared" si="362"/>
        <v>5.1999999999999998E-3</v>
      </c>
      <c r="X289" s="70">
        <f t="shared" si="349"/>
        <v>14543.459143397875</v>
      </c>
      <c r="Y289" s="54"/>
      <c r="Z289" s="262">
        <f t="shared" si="363"/>
        <v>5.1999999999999998E-3</v>
      </c>
      <c r="AA289" s="70">
        <f t="shared" si="350"/>
        <v>14462.712253187292</v>
      </c>
      <c r="AB289" s="54"/>
      <c r="AC289" s="266">
        <f t="shared" si="364"/>
        <v>3.6000000000000003E-3</v>
      </c>
      <c r="AD289" s="70">
        <f t="shared" si="351"/>
        <v>9927.8701066936992</v>
      </c>
      <c r="AE289" s="54"/>
      <c r="AF289" s="266">
        <f t="shared" si="365"/>
        <v>3.6000000000000003E-3</v>
      </c>
      <c r="AG289" s="70">
        <f t="shared" si="352"/>
        <v>9808.4389416591457</v>
      </c>
      <c r="AH289" s="178"/>
      <c r="AI289" s="264">
        <f t="shared" si="353"/>
        <v>4.0000000000000018E-4</v>
      </c>
      <c r="AJ289" s="70">
        <f t="shared" si="353"/>
        <v>1267.2204013930568</v>
      </c>
      <c r="AK289" s="54"/>
      <c r="AL289" s="262">
        <f t="shared" si="354"/>
        <v>4.0000000000000018E-4</v>
      </c>
      <c r="AM289" s="70">
        <f t="shared" si="354"/>
        <v>987.7375216468663</v>
      </c>
      <c r="AN289" s="54"/>
      <c r="AO289" s="264">
        <f t="shared" si="355"/>
        <v>-1.5999999999999994E-3</v>
      </c>
      <c r="AP289" s="70">
        <f t="shared" si="355"/>
        <v>-4412.3867140860857</v>
      </c>
      <c r="AQ289" s="54"/>
      <c r="AR289" s="262">
        <f t="shared" si="356"/>
        <v>-1.5999999999999994E-3</v>
      </c>
      <c r="AS289" s="70">
        <f t="shared" si="356"/>
        <v>-4359.3061962929514</v>
      </c>
      <c r="AT289" s="178"/>
      <c r="AU289" s="267">
        <v>3.2000000000000002E-3</v>
      </c>
      <c r="AV289" s="70">
        <v>8660.6497053006424</v>
      </c>
      <c r="AW289" s="54"/>
      <c r="AX289" s="266">
        <v>3.2000000000000002E-3</v>
      </c>
      <c r="AY289" s="70">
        <v>8820.7014200122794</v>
      </c>
      <c r="AZ289" s="178"/>
      <c r="BA289" s="264">
        <v>5.1999999999999998E-3</v>
      </c>
      <c r="BB289" s="70">
        <v>14340.256820779785</v>
      </c>
      <c r="BC289" s="54"/>
      <c r="BD289" s="262">
        <v>5.1999999999999998E-3</v>
      </c>
      <c r="BE289" s="70">
        <v>14167.745137952097</v>
      </c>
      <c r="BF289" s="178"/>
      <c r="BG289" s="178"/>
      <c r="BH289" s="178"/>
      <c r="BI289" s="178"/>
      <c r="BJ289" s="178"/>
    </row>
    <row r="290" spans="2:62" x14ac:dyDescent="0.4">
      <c r="C290" s="56" t="s">
        <v>24</v>
      </c>
      <c r="D290" s="246" t="s">
        <v>8</v>
      </c>
      <c r="E290" s="262">
        <f t="shared" si="358"/>
        <v>5.1999999999999998E-3</v>
      </c>
      <c r="F290" s="70">
        <f t="shared" si="345"/>
        <v>209.1796465025171</v>
      </c>
      <c r="G290" s="54"/>
      <c r="H290" s="262">
        <f t="shared" si="359"/>
        <v>5.1999999999999998E-3</v>
      </c>
      <c r="I290" s="53"/>
      <c r="J290" s="54"/>
      <c r="K290" s="262">
        <f t="shared" si="360"/>
        <v>5.1999999999999998E-3</v>
      </c>
      <c r="L290" s="53"/>
      <c r="M290" s="54"/>
      <c r="N290" s="262">
        <v>5.1999999999999998E-3</v>
      </c>
      <c r="O290" s="70">
        <f t="shared" si="346"/>
        <v>189.51324905282775</v>
      </c>
      <c r="P290" s="54"/>
      <c r="Q290" s="262">
        <f t="shared" si="357"/>
        <v>5.1999999999999998E-3</v>
      </c>
      <c r="R290" s="70">
        <f t="shared" si="347"/>
        <v>0</v>
      </c>
      <c r="S290" s="54"/>
      <c r="T290" s="262">
        <f t="shared" si="361"/>
        <v>5.1999999999999998E-3</v>
      </c>
      <c r="U290" s="70">
        <f t="shared" si="348"/>
        <v>187.01293346069502</v>
      </c>
      <c r="V290" s="54"/>
      <c r="W290" s="262">
        <f t="shared" si="362"/>
        <v>5.1999999999999998E-3</v>
      </c>
      <c r="X290" s="70">
        <f t="shared" si="349"/>
        <v>179.44645196780061</v>
      </c>
      <c r="Y290" s="54"/>
      <c r="Z290" s="262">
        <f t="shared" si="363"/>
        <v>5.1999999999999998E-3</v>
      </c>
      <c r="AA290" s="70">
        <f t="shared" si="350"/>
        <v>172.47195983903359</v>
      </c>
      <c r="AB290" s="54"/>
      <c r="AC290" s="266">
        <f t="shared" si="364"/>
        <v>3.6000000000000003E-3</v>
      </c>
      <c r="AD290" s="70">
        <f t="shared" si="351"/>
        <v>114.42645175904985</v>
      </c>
      <c r="AE290" s="54"/>
      <c r="AF290" s="266">
        <f t="shared" si="365"/>
        <v>3.6000000000000003E-3</v>
      </c>
      <c r="AG290" s="70">
        <f t="shared" si="352"/>
        <v>109.26267523995521</v>
      </c>
      <c r="AH290" s="178"/>
      <c r="AI290" s="264">
        <f t="shared" si="353"/>
        <v>4.0000000000000018E-4</v>
      </c>
      <c r="AJ290" s="70">
        <f t="shared" si="353"/>
        <v>3.891668655231868</v>
      </c>
      <c r="AK290" s="54"/>
      <c r="AL290" s="262">
        <f t="shared" si="354"/>
        <v>4.0000000000000018E-4</v>
      </c>
      <c r="AM290" s="70">
        <f t="shared" si="354"/>
        <v>2.9903966272191127</v>
      </c>
      <c r="AN290" s="54"/>
      <c r="AO290" s="264">
        <f t="shared" si="355"/>
        <v>-1.5999999999999994E-3</v>
      </c>
      <c r="AP290" s="70">
        <f t="shared" si="355"/>
        <v>-50.856200781799913</v>
      </c>
      <c r="AQ290" s="54"/>
      <c r="AR290" s="262">
        <f t="shared" si="356"/>
        <v>-1.5999999999999994E-3</v>
      </c>
      <c r="AS290" s="70">
        <f t="shared" si="356"/>
        <v>-48.56118899553563</v>
      </c>
      <c r="AT290" s="178"/>
      <c r="AU290" s="267">
        <v>3.2000000000000002E-3</v>
      </c>
      <c r="AV290" s="70">
        <v>110.53478310381799</v>
      </c>
      <c r="AW290" s="54"/>
      <c r="AX290" s="266">
        <v>3.2000000000000002E-3</v>
      </c>
      <c r="AY290" s="70">
        <v>106.2722786127361</v>
      </c>
      <c r="AZ290" s="178"/>
      <c r="BA290" s="264">
        <v>5.1999999999999998E-3</v>
      </c>
      <c r="BB290" s="70">
        <v>165.28265254084977</v>
      </c>
      <c r="BC290" s="54"/>
      <c r="BD290" s="262">
        <v>5.1999999999999998E-3</v>
      </c>
      <c r="BE290" s="70">
        <v>157.82386423549084</v>
      </c>
      <c r="BF290" s="178"/>
      <c r="BG290" s="178"/>
      <c r="BH290" s="178"/>
      <c r="BI290" s="178"/>
      <c r="BJ290" s="178"/>
    </row>
    <row r="291" spans="2:62" ht="14.25" thickBot="1" x14ac:dyDescent="0.45">
      <c r="C291" s="64" t="s">
        <v>25</v>
      </c>
      <c r="D291" s="65"/>
      <c r="E291" s="251"/>
      <c r="F291" s="208">
        <f>SUM(F283:F290)</f>
        <v>6037114.6962666214</v>
      </c>
      <c r="G291" s="54"/>
      <c r="H291" s="251"/>
      <c r="I291" s="53"/>
      <c r="J291" s="54"/>
      <c r="K291" s="252">
        <f>IFERROR(L291/I291-1,0)</f>
        <v>0</v>
      </c>
      <c r="L291" s="53"/>
      <c r="M291" s="54"/>
      <c r="N291" s="253"/>
      <c r="O291" s="208">
        <f>SUM(O283:O290)</f>
        <v>5961010.2854987271</v>
      </c>
      <c r="P291" s="54"/>
      <c r="Q291" s="252">
        <f>IFERROR(R291/L291-1,0)</f>
        <v>0</v>
      </c>
      <c r="R291" s="208">
        <f>SUM(R283:R290)</f>
        <v>5911059.8649855163</v>
      </c>
      <c r="S291" s="54"/>
      <c r="T291" s="251"/>
      <c r="U291" s="208">
        <f>SUM(U283:U290)</f>
        <v>6009127.7702760641</v>
      </c>
      <c r="V291" s="54"/>
      <c r="W291" s="251"/>
      <c r="X291" s="208">
        <f>SUM(X283:X290)</f>
        <v>6028551.4698720798</v>
      </c>
      <c r="Y291" s="54"/>
      <c r="Z291" s="251"/>
      <c r="AA291" s="208">
        <f>SUM(AA283:AA290)</f>
        <v>6040703.432221693</v>
      </c>
      <c r="AB291" s="54"/>
      <c r="AC291" s="251"/>
      <c r="AD291" s="208">
        <f>SUM(AD283:AD290)</f>
        <v>4176821.3757625567</v>
      </c>
      <c r="AE291" s="54"/>
      <c r="AF291" s="251"/>
      <c r="AG291" s="208">
        <f>SUM(AG283:AG290)</f>
        <v>4192719.811895018</v>
      </c>
      <c r="AH291" s="178"/>
      <c r="AI291" s="132"/>
      <c r="AJ291" s="208">
        <f t="shared" si="353"/>
        <v>657756.49944703048</v>
      </c>
      <c r="AK291" s="54"/>
      <c r="AL291" s="251"/>
      <c r="AM291" s="208">
        <f t="shared" si="354"/>
        <v>679268.13572642999</v>
      </c>
      <c r="AN291" s="54"/>
      <c r="AO291" s="132"/>
      <c r="AP291" s="208">
        <f>AD291-BB291</f>
        <v>-1983082.0214220844</v>
      </c>
      <c r="AQ291" s="54"/>
      <c r="AR291" s="251"/>
      <c r="AS291" s="208">
        <f>AG291-BE291</f>
        <v>-2052405.6887931204</v>
      </c>
      <c r="AT291" s="178"/>
      <c r="AU291" s="132"/>
      <c r="AV291" s="208">
        <v>3519064.8763155262</v>
      </c>
      <c r="AW291" s="54"/>
      <c r="AX291" s="251"/>
      <c r="AY291" s="208">
        <v>3513451.676168588</v>
      </c>
      <c r="AZ291" s="178"/>
      <c r="BA291" s="132"/>
      <c r="BB291" s="208">
        <v>6159903.3971846411</v>
      </c>
      <c r="BC291" s="54"/>
      <c r="BD291" s="251"/>
      <c r="BE291" s="208">
        <v>6245125.5006881384</v>
      </c>
      <c r="BF291" s="178"/>
      <c r="BG291" s="178"/>
      <c r="BH291" s="178"/>
      <c r="BI291" s="178"/>
      <c r="BJ291" s="178"/>
    </row>
    <row r="292" spans="2:62" ht="14.25" thickTop="1" x14ac:dyDescent="0.4">
      <c r="C292" s="217"/>
      <c r="D292" s="218"/>
      <c r="E292" s="251"/>
      <c r="F292" s="53"/>
      <c r="G292" s="54"/>
      <c r="H292" s="251"/>
      <c r="I292" s="53"/>
      <c r="J292" s="54"/>
      <c r="K292" s="256" t="s">
        <v>93</v>
      </c>
      <c r="L292" s="53"/>
      <c r="M292" s="54"/>
      <c r="N292" s="143"/>
      <c r="O292" s="53"/>
      <c r="P292" s="54"/>
      <c r="Q292" s="256" t="s">
        <v>93</v>
      </c>
      <c r="R292" s="53"/>
      <c r="S292" s="54"/>
      <c r="T292" s="251"/>
      <c r="U292" s="53"/>
      <c r="V292" s="54"/>
      <c r="W292" s="251"/>
      <c r="X292" s="53"/>
      <c r="Y292" s="54"/>
      <c r="Z292" s="251"/>
      <c r="AA292" s="53"/>
      <c r="AB292" s="54"/>
      <c r="AC292" s="268"/>
      <c r="AD292" s="53"/>
      <c r="AE292" s="54"/>
      <c r="AF292" s="251"/>
      <c r="AG292" s="53"/>
      <c r="AH292" s="178"/>
      <c r="AI292" s="132"/>
      <c r="AJ292" s="53"/>
      <c r="AK292" s="54"/>
      <c r="AL292" s="251"/>
      <c r="AM292" s="53"/>
      <c r="AN292" s="54"/>
      <c r="AO292" s="132"/>
      <c r="AP292" s="53"/>
      <c r="AQ292" s="54"/>
      <c r="AR292" s="251"/>
      <c r="AS292" s="53"/>
      <c r="AT292" s="178"/>
      <c r="AU292" s="132"/>
      <c r="AV292" s="53"/>
      <c r="AW292" s="54"/>
      <c r="AX292" s="251"/>
      <c r="AY292" s="53"/>
      <c r="AZ292" s="178"/>
      <c r="BA292" s="132"/>
      <c r="BB292" s="53"/>
      <c r="BC292" s="54"/>
      <c r="BD292" s="251"/>
      <c r="BE292" s="53"/>
      <c r="BF292" s="178"/>
      <c r="BG292" s="178"/>
      <c r="BH292" s="178"/>
      <c r="BI292" s="178"/>
      <c r="BJ292" s="178"/>
    </row>
    <row r="293" spans="2:62" x14ac:dyDescent="0.4">
      <c r="B293" s="2" t="s">
        <v>102</v>
      </c>
      <c r="C293" s="226"/>
      <c r="D293" s="227"/>
      <c r="E293" s="251"/>
      <c r="F293" s="53"/>
      <c r="G293" s="54"/>
      <c r="H293" s="251"/>
      <c r="I293" s="53"/>
      <c r="J293" s="54"/>
      <c r="K293" s="251"/>
      <c r="L293" s="53"/>
      <c r="M293" s="54"/>
      <c r="N293" s="251"/>
      <c r="O293" s="53"/>
      <c r="P293" s="54"/>
      <c r="Q293" s="251"/>
      <c r="R293" s="53"/>
      <c r="S293" s="54"/>
      <c r="T293" s="251"/>
      <c r="U293" s="53"/>
      <c r="V293" s="54"/>
      <c r="W293" s="251"/>
      <c r="X293" s="53"/>
      <c r="Y293" s="54"/>
      <c r="Z293" s="251"/>
      <c r="AA293" s="53"/>
      <c r="AB293" s="54"/>
      <c r="AC293" s="251"/>
      <c r="AD293" s="53"/>
      <c r="AE293" s="54"/>
      <c r="AF293" s="251"/>
      <c r="AG293" s="53"/>
      <c r="AH293" s="178"/>
      <c r="AI293" s="132"/>
      <c r="AJ293" s="53"/>
      <c r="AK293" s="54"/>
      <c r="AL293" s="251"/>
      <c r="AM293" s="53"/>
      <c r="AN293" s="54"/>
      <c r="AO293" s="132"/>
      <c r="AP293" s="53"/>
      <c r="AQ293" s="54"/>
      <c r="AR293" s="251"/>
      <c r="AS293" s="53"/>
      <c r="AT293" s="178"/>
      <c r="AU293" s="132"/>
      <c r="AV293" s="53"/>
      <c r="AW293" s="54"/>
      <c r="AX293" s="251"/>
      <c r="AY293" s="53"/>
      <c r="AZ293" s="178"/>
      <c r="BA293" s="132"/>
      <c r="BB293" s="53"/>
      <c r="BC293" s="54"/>
      <c r="BD293" s="251"/>
      <c r="BE293" s="53"/>
      <c r="BF293" s="178"/>
      <c r="BG293" s="178"/>
      <c r="BH293" s="178"/>
      <c r="BI293" s="178"/>
      <c r="BJ293" s="178"/>
    </row>
    <row r="294" spans="2:62" x14ac:dyDescent="0.4">
      <c r="C294" s="56" t="s">
        <v>17</v>
      </c>
      <c r="D294" s="246" t="s">
        <v>8</v>
      </c>
      <c r="E294" s="262">
        <v>1.2999999999999999E-3</v>
      </c>
      <c r="F294" s="70">
        <f t="shared" ref="F294:F301" si="366">F30*F213*E294</f>
        <v>673153.04727095529</v>
      </c>
      <c r="G294" s="54"/>
      <c r="H294" s="262">
        <f>(0.0013*4+0.0011*8)/12</f>
        <v>1.1666666666666668E-3</v>
      </c>
      <c r="I294" s="53"/>
      <c r="J294" s="54"/>
      <c r="K294" s="262">
        <v>1.1000000000000001E-3</v>
      </c>
      <c r="L294" s="53"/>
      <c r="M294" s="54"/>
      <c r="N294" s="262">
        <v>1.2666666666666666E-3</v>
      </c>
      <c r="O294" s="70">
        <f t="shared" ref="O294:O301" si="367">O30*O213*N294</f>
        <v>638949.92694863037</v>
      </c>
      <c r="P294" s="54"/>
      <c r="Q294" s="247">
        <f>0.0012/12*4+0.0013/12*8</f>
        <v>1.2666666666666666E-3</v>
      </c>
      <c r="R294" s="70">
        <f t="shared" ref="R294:R301" si="368">R30*R213*Q294</f>
        <v>639071.85548588238</v>
      </c>
      <c r="S294" s="54"/>
      <c r="T294" s="262">
        <v>1.2999999999999999E-3</v>
      </c>
      <c r="U294" s="70">
        <f t="shared" ref="U294:U301" si="369">U30*U213*T294</f>
        <v>665655.02811370254</v>
      </c>
      <c r="V294" s="54"/>
      <c r="W294" s="262">
        <f>T294</f>
        <v>1.2999999999999999E-3</v>
      </c>
      <c r="X294" s="70">
        <f t="shared" ref="X294:X301" si="370">X30*X213*W294</f>
        <v>669839.6077359129</v>
      </c>
      <c r="Y294" s="54"/>
      <c r="Z294" s="262">
        <f>W294</f>
        <v>1.2999999999999999E-3</v>
      </c>
      <c r="AA294" s="70">
        <f t="shared" ref="AA294:AA301" si="371">AA30*AA213*Z294</f>
        <v>671089.42518467677</v>
      </c>
      <c r="AB294" s="54"/>
      <c r="AC294" s="263">
        <v>2.9999999999999997E-4</v>
      </c>
      <c r="AD294" s="70">
        <f t="shared" ref="AD294:AD301" si="372">AD30*AD213*AC294</f>
        <v>155317.63726160987</v>
      </c>
      <c r="AE294" s="54"/>
      <c r="AF294" s="263">
        <f>AC294</f>
        <v>2.9999999999999997E-4</v>
      </c>
      <c r="AG294" s="70">
        <f t="shared" ref="AG294:AG301" si="373">AG30*AG213*AF294</f>
        <v>155889.95401488064</v>
      </c>
      <c r="AH294" s="178"/>
      <c r="AI294" s="264">
        <f t="shared" ref="AI294:AJ302" si="374">AC294-AU294</f>
        <v>0</v>
      </c>
      <c r="AJ294" s="70">
        <f t="shared" si="374"/>
        <v>6144.3268590166408</v>
      </c>
      <c r="AK294" s="54"/>
      <c r="AL294" s="262">
        <f t="shared" ref="AL294:AM302" si="375">AF294-AX294</f>
        <v>0</v>
      </c>
      <c r="AM294" s="70">
        <f t="shared" si="375"/>
        <v>7171.4865501111781</v>
      </c>
      <c r="AN294" s="54"/>
      <c r="AO294" s="264">
        <f t="shared" ref="AO294:AP301" si="376">AC294-BA294</f>
        <v>-1E-3</v>
      </c>
      <c r="AP294" s="70">
        <f t="shared" si="376"/>
        <v>-525243.19284976914</v>
      </c>
      <c r="AQ294" s="54"/>
      <c r="AR294" s="262">
        <f t="shared" ref="AR294:AS301" si="377">AF294-BD294</f>
        <v>-1E-3</v>
      </c>
      <c r="AS294" s="70">
        <f t="shared" si="377"/>
        <v>-534994.38455082034</v>
      </c>
      <c r="AT294" s="178"/>
      <c r="AU294" s="265">
        <v>2.9999999999999997E-4</v>
      </c>
      <c r="AV294" s="70">
        <v>149173.31040259323</v>
      </c>
      <c r="AW294" s="54"/>
      <c r="AX294" s="263">
        <v>2.9999999999999997E-4</v>
      </c>
      <c r="AY294" s="70">
        <v>148718.46746476946</v>
      </c>
      <c r="AZ294" s="178"/>
      <c r="BA294" s="264">
        <v>1.2999999999999999E-3</v>
      </c>
      <c r="BB294" s="70">
        <v>680560.83011137904</v>
      </c>
      <c r="BC294" s="54"/>
      <c r="BD294" s="262">
        <v>1.2999999999999999E-3</v>
      </c>
      <c r="BE294" s="70">
        <v>690884.33856570104</v>
      </c>
      <c r="BF294" s="178"/>
      <c r="BG294" s="178"/>
      <c r="BH294" s="178"/>
      <c r="BI294" s="178"/>
      <c r="BJ294" s="178"/>
    </row>
    <row r="295" spans="2:62" x14ac:dyDescent="0.4">
      <c r="C295" s="56" t="s">
        <v>18</v>
      </c>
      <c r="D295" s="246" t="s">
        <v>8</v>
      </c>
      <c r="E295" s="262">
        <f>E294</f>
        <v>1.2999999999999999E-3</v>
      </c>
      <c r="F295" s="70">
        <f t="shared" si="366"/>
        <v>179417.50573866715</v>
      </c>
      <c r="G295" s="54"/>
      <c r="H295" s="262">
        <f>H294</f>
        <v>1.1666666666666668E-3</v>
      </c>
      <c r="I295" s="53"/>
      <c r="J295" s="54"/>
      <c r="K295" s="262">
        <f>K294</f>
        <v>1.1000000000000001E-3</v>
      </c>
      <c r="L295" s="53"/>
      <c r="M295" s="54"/>
      <c r="N295" s="262">
        <v>1.2666666666666666E-3</v>
      </c>
      <c r="O295" s="70">
        <f t="shared" si="367"/>
        <v>178864.13828316212</v>
      </c>
      <c r="P295" s="54"/>
      <c r="Q295" s="247">
        <f>Q294</f>
        <v>1.2666666666666666E-3</v>
      </c>
      <c r="R295" s="70">
        <f t="shared" si="368"/>
        <v>176352.04842463709</v>
      </c>
      <c r="S295" s="54"/>
      <c r="T295" s="262">
        <f>T294</f>
        <v>1.2999999999999999E-3</v>
      </c>
      <c r="U295" s="70">
        <f t="shared" si="369"/>
        <v>182753.72628829459</v>
      </c>
      <c r="V295" s="54"/>
      <c r="W295" s="262">
        <f>W294</f>
        <v>1.2999999999999999E-3</v>
      </c>
      <c r="X295" s="70">
        <f t="shared" si="370"/>
        <v>183830.94592437302</v>
      </c>
      <c r="Y295" s="54"/>
      <c r="Z295" s="262">
        <f>Z294</f>
        <v>1.2999999999999999E-3</v>
      </c>
      <c r="AA295" s="70">
        <f t="shared" si="371"/>
        <v>184116.19188307706</v>
      </c>
      <c r="AB295" s="54"/>
      <c r="AC295" s="266">
        <f>AC294</f>
        <v>2.9999999999999997E-4</v>
      </c>
      <c r="AD295" s="70">
        <f t="shared" si="372"/>
        <v>42609.453608071803</v>
      </c>
      <c r="AE295" s="54"/>
      <c r="AF295" s="266">
        <f>AF294</f>
        <v>2.9999999999999997E-4</v>
      </c>
      <c r="AG295" s="70">
        <f t="shared" si="373"/>
        <v>42772.682689847694</v>
      </c>
      <c r="AH295" s="178"/>
      <c r="AI295" s="264">
        <f t="shared" si="374"/>
        <v>0</v>
      </c>
      <c r="AJ295" s="70">
        <f t="shared" si="374"/>
        <v>2338.2677749715513</v>
      </c>
      <c r="AK295" s="54"/>
      <c r="AL295" s="262">
        <f t="shared" si="375"/>
        <v>0</v>
      </c>
      <c r="AM295" s="70">
        <f t="shared" si="375"/>
        <v>2678.6209717191232</v>
      </c>
      <c r="AN295" s="54"/>
      <c r="AO295" s="264">
        <f t="shared" si="376"/>
        <v>-1E-3</v>
      </c>
      <c r="AP295" s="70">
        <f t="shared" si="376"/>
        <v>-144080.25568764837</v>
      </c>
      <c r="AQ295" s="54"/>
      <c r="AR295" s="262">
        <f t="shared" si="377"/>
        <v>-1E-3</v>
      </c>
      <c r="AS295" s="70">
        <f t="shared" si="377"/>
        <v>-146764.36458997923</v>
      </c>
      <c r="AT295" s="178"/>
      <c r="AU295" s="267">
        <v>2.9999999999999997E-4</v>
      </c>
      <c r="AV295" s="70">
        <v>40271.185833100251</v>
      </c>
      <c r="AW295" s="54"/>
      <c r="AX295" s="266">
        <v>2.9999999999999997E-4</v>
      </c>
      <c r="AY295" s="70">
        <v>40094.061718128571</v>
      </c>
      <c r="AZ295" s="178"/>
      <c r="BA295" s="264">
        <v>1.2999999999999999E-3</v>
      </c>
      <c r="BB295" s="70">
        <v>186689.70929572018</v>
      </c>
      <c r="BC295" s="54"/>
      <c r="BD295" s="262">
        <v>1.2999999999999999E-3</v>
      </c>
      <c r="BE295" s="70">
        <v>189537.04727982692</v>
      </c>
      <c r="BF295" s="178"/>
      <c r="BG295" s="178"/>
      <c r="BH295" s="178"/>
      <c r="BI295" s="178"/>
      <c r="BJ295" s="178"/>
    </row>
    <row r="296" spans="2:62" x14ac:dyDescent="0.4">
      <c r="C296" s="56" t="s">
        <v>19</v>
      </c>
      <c r="D296" s="246" t="s">
        <v>8</v>
      </c>
      <c r="E296" s="262">
        <f t="shared" ref="E296:E301" si="378">E295</f>
        <v>1.2999999999999999E-3</v>
      </c>
      <c r="F296" s="70">
        <f t="shared" si="366"/>
        <v>487274.91587913583</v>
      </c>
      <c r="G296" s="54"/>
      <c r="H296" s="262">
        <f t="shared" ref="H296:H301" si="379">H295</f>
        <v>1.1666666666666668E-3</v>
      </c>
      <c r="I296" s="53"/>
      <c r="J296" s="54"/>
      <c r="K296" s="262">
        <f t="shared" ref="K296:K301" si="380">K295</f>
        <v>1.1000000000000001E-3</v>
      </c>
      <c r="L296" s="53"/>
      <c r="M296" s="54"/>
      <c r="N296" s="262">
        <v>1.2666666666666666E-3</v>
      </c>
      <c r="O296" s="70">
        <f t="shared" si="367"/>
        <v>464515.25416294445</v>
      </c>
      <c r="P296" s="54"/>
      <c r="Q296" s="247">
        <f t="shared" ref="Q296:Q301" si="381">Q295</f>
        <v>1.2666666666666666E-3</v>
      </c>
      <c r="R296" s="70">
        <f t="shared" si="368"/>
        <v>444377.90104203997</v>
      </c>
      <c r="S296" s="54"/>
      <c r="T296" s="262">
        <f t="shared" ref="T296:T301" si="382">T295</f>
        <v>1.2999999999999999E-3</v>
      </c>
      <c r="U296" s="70">
        <f t="shared" si="369"/>
        <v>459811.25889149477</v>
      </c>
      <c r="V296" s="54"/>
      <c r="W296" s="262">
        <f t="shared" ref="W296:W301" si="383">W295</f>
        <v>1.2999999999999999E-3</v>
      </c>
      <c r="X296" s="70">
        <f t="shared" si="370"/>
        <v>464368.83158803353</v>
      </c>
      <c r="Y296" s="54"/>
      <c r="Z296" s="262">
        <f t="shared" ref="Z296:Z301" si="384">Z295</f>
        <v>1.2999999999999999E-3</v>
      </c>
      <c r="AA296" s="70">
        <f t="shared" si="371"/>
        <v>467146.14538282715</v>
      </c>
      <c r="AB296" s="54"/>
      <c r="AC296" s="266">
        <f>AC294</f>
        <v>2.9999999999999997E-4</v>
      </c>
      <c r="AD296" s="70">
        <f t="shared" si="372"/>
        <v>108551.42338975761</v>
      </c>
      <c r="AE296" s="54"/>
      <c r="AF296" s="266">
        <f>AF294</f>
        <v>2.9999999999999997E-4</v>
      </c>
      <c r="AG296" s="70">
        <f t="shared" si="373"/>
        <v>109433.68864334497</v>
      </c>
      <c r="AH296" s="178"/>
      <c r="AI296" s="264">
        <f t="shared" si="374"/>
        <v>0</v>
      </c>
      <c r="AJ296" s="70">
        <f t="shared" si="374"/>
        <v>6123.1037226071203</v>
      </c>
      <c r="AK296" s="54"/>
      <c r="AL296" s="262">
        <f t="shared" si="375"/>
        <v>0</v>
      </c>
      <c r="AM296" s="70">
        <f t="shared" si="375"/>
        <v>6876.5445079773344</v>
      </c>
      <c r="AN296" s="54"/>
      <c r="AO296" s="264">
        <f t="shared" si="376"/>
        <v>-1E-3</v>
      </c>
      <c r="AP296" s="70">
        <f t="shared" si="376"/>
        <v>-367318.84075651783</v>
      </c>
      <c r="AQ296" s="54"/>
      <c r="AR296" s="262">
        <f t="shared" si="377"/>
        <v>-1E-3</v>
      </c>
      <c r="AS296" s="70">
        <f t="shared" si="377"/>
        <v>-375841.16884554183</v>
      </c>
      <c r="AT296" s="178"/>
      <c r="AU296" s="267">
        <v>2.9999999999999997E-4</v>
      </c>
      <c r="AV296" s="70">
        <v>102428.31966715048</v>
      </c>
      <c r="AW296" s="54"/>
      <c r="AX296" s="266">
        <v>2.9999999999999997E-4</v>
      </c>
      <c r="AY296" s="70">
        <v>102557.14413536763</v>
      </c>
      <c r="AZ296" s="178"/>
      <c r="BA296" s="264">
        <v>1.2999999999999999E-3</v>
      </c>
      <c r="BB296" s="70">
        <v>475870.26414627547</v>
      </c>
      <c r="BC296" s="54"/>
      <c r="BD296" s="262">
        <v>1.2999999999999999E-3</v>
      </c>
      <c r="BE296" s="70">
        <v>485274.8574888868</v>
      </c>
      <c r="BF296" s="178"/>
      <c r="BG296" s="178"/>
      <c r="BH296" s="178"/>
      <c r="BI296" s="178"/>
      <c r="BJ296" s="178"/>
    </row>
    <row r="297" spans="2:62" x14ac:dyDescent="0.4">
      <c r="C297" s="56" t="s">
        <v>20</v>
      </c>
      <c r="D297" s="246" t="s">
        <v>8</v>
      </c>
      <c r="E297" s="262">
        <f t="shared" si="378"/>
        <v>1.2999999999999999E-3</v>
      </c>
      <c r="F297" s="70">
        <f t="shared" si="366"/>
        <v>106001.05444969324</v>
      </c>
      <c r="G297" s="54"/>
      <c r="H297" s="262">
        <f t="shared" si="379"/>
        <v>1.1666666666666668E-3</v>
      </c>
      <c r="I297" s="53"/>
      <c r="J297" s="54"/>
      <c r="K297" s="262">
        <f t="shared" si="380"/>
        <v>1.1000000000000001E-3</v>
      </c>
      <c r="L297" s="53"/>
      <c r="M297" s="54"/>
      <c r="N297" s="262">
        <v>1.2666666666666666E-3</v>
      </c>
      <c r="O297" s="70">
        <f t="shared" si="367"/>
        <v>95928.550339146226</v>
      </c>
      <c r="P297" s="54"/>
      <c r="Q297" s="247">
        <f t="shared" si="381"/>
        <v>1.2666666666666666E-3</v>
      </c>
      <c r="R297" s="70">
        <f t="shared" si="368"/>
        <v>107820.81591474666</v>
      </c>
      <c r="S297" s="54"/>
      <c r="T297" s="262">
        <f t="shared" si="382"/>
        <v>1.2999999999999999E-3</v>
      </c>
      <c r="U297" s="70">
        <f t="shared" si="369"/>
        <v>120532.99206118617</v>
      </c>
      <c r="V297" s="54"/>
      <c r="W297" s="262">
        <f t="shared" si="383"/>
        <v>1.2999999999999999E-3</v>
      </c>
      <c r="X297" s="70">
        <f t="shared" si="370"/>
        <v>120123.56012621567</v>
      </c>
      <c r="Y297" s="54"/>
      <c r="Z297" s="262">
        <f t="shared" si="384"/>
        <v>1.2999999999999999E-3</v>
      </c>
      <c r="AA297" s="70">
        <f t="shared" si="371"/>
        <v>119269.58942941125</v>
      </c>
      <c r="AB297" s="54"/>
      <c r="AC297" s="266">
        <f>AC294</f>
        <v>2.9999999999999997E-4</v>
      </c>
      <c r="AD297" s="70">
        <f t="shared" si="372"/>
        <v>27251.860459065821</v>
      </c>
      <c r="AE297" s="54"/>
      <c r="AF297" s="266">
        <f>AF294</f>
        <v>2.9999999999999997E-4</v>
      </c>
      <c r="AG297" s="70">
        <f t="shared" si="373"/>
        <v>26991.980414083155</v>
      </c>
      <c r="AH297" s="178"/>
      <c r="AI297" s="264">
        <f t="shared" si="374"/>
        <v>0</v>
      </c>
      <c r="AJ297" s="70">
        <f t="shared" si="374"/>
        <v>3932.1979145363985</v>
      </c>
      <c r="AK297" s="54"/>
      <c r="AL297" s="262">
        <f t="shared" si="375"/>
        <v>0</v>
      </c>
      <c r="AM297" s="70">
        <f t="shared" si="375"/>
        <v>3484.0742103281409</v>
      </c>
      <c r="AN297" s="54"/>
      <c r="AO297" s="264">
        <f t="shared" si="376"/>
        <v>-1E-3</v>
      </c>
      <c r="AP297" s="70">
        <f t="shared" si="376"/>
        <v>-100996.5192318475</v>
      </c>
      <c r="AQ297" s="54"/>
      <c r="AR297" s="262">
        <f t="shared" si="377"/>
        <v>-1E-3</v>
      </c>
      <c r="AS297" s="70">
        <f t="shared" si="377"/>
        <v>-100153.396953395</v>
      </c>
      <c r="AT297" s="178"/>
      <c r="AU297" s="267">
        <v>2.9999999999999997E-4</v>
      </c>
      <c r="AV297" s="70">
        <v>23319.662544529423</v>
      </c>
      <c r="AW297" s="54"/>
      <c r="AX297" s="266">
        <v>2.9999999999999997E-4</v>
      </c>
      <c r="AY297" s="70">
        <v>23507.906203755014</v>
      </c>
      <c r="AZ297" s="178"/>
      <c r="BA297" s="264">
        <v>1.2999999999999999E-3</v>
      </c>
      <c r="BB297" s="70">
        <v>128248.37969091332</v>
      </c>
      <c r="BC297" s="54"/>
      <c r="BD297" s="262">
        <v>1.2999999999999999E-3</v>
      </c>
      <c r="BE297" s="70">
        <v>127145.37736747816</v>
      </c>
      <c r="BF297" s="178"/>
      <c r="BG297" s="178"/>
      <c r="BH297" s="178"/>
      <c r="BI297" s="178"/>
      <c r="BJ297" s="178"/>
    </row>
    <row r="298" spans="2:62" x14ac:dyDescent="0.4">
      <c r="C298" s="56" t="s">
        <v>21</v>
      </c>
      <c r="D298" s="246" t="s">
        <v>8</v>
      </c>
      <c r="E298" s="262">
        <f t="shared" si="378"/>
        <v>1.2999999999999999E-3</v>
      </c>
      <c r="F298" s="70">
        <f t="shared" si="366"/>
        <v>44053.233982550002</v>
      </c>
      <c r="G298" s="54"/>
      <c r="H298" s="262">
        <f t="shared" si="379"/>
        <v>1.1666666666666668E-3</v>
      </c>
      <c r="I298" s="53"/>
      <c r="J298" s="54"/>
      <c r="K298" s="262">
        <f t="shared" si="380"/>
        <v>1.1000000000000001E-3</v>
      </c>
      <c r="L298" s="53"/>
      <c r="M298" s="54"/>
      <c r="N298" s="262">
        <v>1.2666666666666666E-3</v>
      </c>
      <c r="O298" s="70">
        <f t="shared" si="367"/>
        <v>57960.300340564965</v>
      </c>
      <c r="P298" s="54"/>
      <c r="Q298" s="247">
        <f t="shared" si="381"/>
        <v>1.2666666666666666E-3</v>
      </c>
      <c r="R298" s="70">
        <f t="shared" si="368"/>
        <v>56519.714556946667</v>
      </c>
      <c r="S298" s="54"/>
      <c r="T298" s="262">
        <f t="shared" si="382"/>
        <v>1.2999999999999999E-3</v>
      </c>
      <c r="U298" s="70">
        <f t="shared" si="369"/>
        <v>58125.43097495332</v>
      </c>
      <c r="V298" s="54"/>
      <c r="W298" s="262">
        <f t="shared" si="383"/>
        <v>1.2999999999999999E-3</v>
      </c>
      <c r="X298" s="70">
        <f t="shared" si="370"/>
        <v>58154.085494003186</v>
      </c>
      <c r="Y298" s="54"/>
      <c r="Z298" s="262">
        <f t="shared" si="384"/>
        <v>1.2999999999999999E-3</v>
      </c>
      <c r="AA298" s="70">
        <f t="shared" si="371"/>
        <v>58279.345311230289</v>
      </c>
      <c r="AB298" s="54"/>
      <c r="AC298" s="266">
        <f>AC294</f>
        <v>2.9999999999999997E-4</v>
      </c>
      <c r="AD298" s="70">
        <f t="shared" si="372"/>
        <v>13438.542024364097</v>
      </c>
      <c r="AE298" s="54"/>
      <c r="AF298" s="266">
        <f>AF294</f>
        <v>2.9999999999999997E-4</v>
      </c>
      <c r="AG298" s="70">
        <f t="shared" si="373"/>
        <v>13379.761243325274</v>
      </c>
      <c r="AH298" s="178"/>
      <c r="AI298" s="264">
        <f t="shared" si="374"/>
        <v>0</v>
      </c>
      <c r="AJ298" s="70">
        <f t="shared" si="374"/>
        <v>1067.625268984455</v>
      </c>
      <c r="AK298" s="54"/>
      <c r="AL298" s="262">
        <f t="shared" si="375"/>
        <v>0</v>
      </c>
      <c r="AM298" s="70">
        <f t="shared" si="375"/>
        <v>1298.4389962263995</v>
      </c>
      <c r="AN298" s="54"/>
      <c r="AO298" s="264">
        <f t="shared" si="376"/>
        <v>-1E-3</v>
      </c>
      <c r="AP298" s="70">
        <f t="shared" si="376"/>
        <v>-44795.140081213656</v>
      </c>
      <c r="AQ298" s="54"/>
      <c r="AR298" s="262">
        <f t="shared" si="377"/>
        <v>-1E-3</v>
      </c>
      <c r="AS298" s="70">
        <f t="shared" si="377"/>
        <v>-44599.204144417585</v>
      </c>
      <c r="AT298" s="178"/>
      <c r="AU298" s="267">
        <v>2.9999999999999997E-4</v>
      </c>
      <c r="AV298" s="70">
        <v>12370.916755379641</v>
      </c>
      <c r="AW298" s="54"/>
      <c r="AX298" s="266">
        <v>2.9999999999999997E-4</v>
      </c>
      <c r="AY298" s="70">
        <v>12081.322247098875</v>
      </c>
      <c r="AZ298" s="178"/>
      <c r="BA298" s="264">
        <v>1.2999999999999999E-3</v>
      </c>
      <c r="BB298" s="70">
        <v>58233.682105577755</v>
      </c>
      <c r="BC298" s="54"/>
      <c r="BD298" s="262">
        <v>1.2999999999999999E-3</v>
      </c>
      <c r="BE298" s="70">
        <v>57978.965387742857</v>
      </c>
      <c r="BF298" s="178"/>
      <c r="BG298" s="178"/>
      <c r="BH298" s="178"/>
      <c r="BI298" s="178"/>
      <c r="BJ298" s="178"/>
    </row>
    <row r="299" spans="2:62" x14ac:dyDescent="0.4">
      <c r="C299" s="56" t="s">
        <v>22</v>
      </c>
      <c r="D299" s="246" t="s">
        <v>8</v>
      </c>
      <c r="E299" s="262">
        <f t="shared" si="378"/>
        <v>1.2999999999999999E-3</v>
      </c>
      <c r="F299" s="70">
        <f t="shared" si="366"/>
        <v>14976.084834901943</v>
      </c>
      <c r="G299" s="54"/>
      <c r="H299" s="262">
        <f t="shared" si="379"/>
        <v>1.1666666666666668E-3</v>
      </c>
      <c r="I299" s="53"/>
      <c r="J299" s="54"/>
      <c r="K299" s="262">
        <f t="shared" si="380"/>
        <v>1.1000000000000001E-3</v>
      </c>
      <c r="L299" s="53"/>
      <c r="M299" s="54"/>
      <c r="N299" s="262">
        <v>1.2666666666666666E-3</v>
      </c>
      <c r="O299" s="70">
        <f t="shared" si="367"/>
        <v>12163.744624896517</v>
      </c>
      <c r="P299" s="54"/>
      <c r="Q299" s="247">
        <f t="shared" si="381"/>
        <v>1.2666666666666666E-3</v>
      </c>
      <c r="R299" s="70">
        <f t="shared" si="368"/>
        <v>12143.514190453332</v>
      </c>
      <c r="S299" s="54"/>
      <c r="T299" s="262">
        <f t="shared" si="382"/>
        <v>1.2999999999999999E-3</v>
      </c>
      <c r="U299" s="70">
        <f t="shared" si="369"/>
        <v>11694.51907019912</v>
      </c>
      <c r="V299" s="54"/>
      <c r="W299" s="262">
        <f t="shared" si="383"/>
        <v>1.2999999999999999E-3</v>
      </c>
      <c r="X299" s="70">
        <f t="shared" si="370"/>
        <v>7140.1102006399988</v>
      </c>
      <c r="Y299" s="54"/>
      <c r="Z299" s="262">
        <f t="shared" si="384"/>
        <v>1.2999999999999999E-3</v>
      </c>
      <c r="AA299" s="70">
        <f t="shared" si="371"/>
        <v>6616.3648109443629</v>
      </c>
      <c r="AB299" s="54"/>
      <c r="AC299" s="266">
        <f>AC294</f>
        <v>2.9999999999999997E-4</v>
      </c>
      <c r="AD299" s="70">
        <f t="shared" si="372"/>
        <v>1555.8445268465946</v>
      </c>
      <c r="AE299" s="54"/>
      <c r="AF299" s="266">
        <f>AF294</f>
        <v>2.9999999999999997E-4</v>
      </c>
      <c r="AG299" s="70">
        <f t="shared" si="373"/>
        <v>1585.4156558420298</v>
      </c>
      <c r="AH299" s="178"/>
      <c r="AI299" s="264">
        <f t="shared" si="374"/>
        <v>0</v>
      </c>
      <c r="AJ299" s="70">
        <f t="shared" si="374"/>
        <v>29.206120807057914</v>
      </c>
      <c r="AK299" s="54"/>
      <c r="AL299" s="262">
        <f t="shared" si="375"/>
        <v>0</v>
      </c>
      <c r="AM299" s="70">
        <f t="shared" si="375"/>
        <v>-4.8734315973558751</v>
      </c>
      <c r="AN299" s="54"/>
      <c r="AO299" s="264">
        <f t="shared" si="376"/>
        <v>-1E-3</v>
      </c>
      <c r="AP299" s="70">
        <f t="shared" si="376"/>
        <v>-5190.7545511175022</v>
      </c>
      <c r="AQ299" s="54"/>
      <c r="AR299" s="262">
        <f t="shared" si="377"/>
        <v>-1E-3</v>
      </c>
      <c r="AS299" s="70">
        <f t="shared" si="377"/>
        <v>-5293.9811760097127</v>
      </c>
      <c r="AT299" s="178"/>
      <c r="AU299" s="267">
        <v>2.9999999999999997E-4</v>
      </c>
      <c r="AV299" s="70">
        <v>1526.6384060395367</v>
      </c>
      <c r="AW299" s="54"/>
      <c r="AX299" s="266">
        <v>2.9999999999999997E-4</v>
      </c>
      <c r="AY299" s="70">
        <v>1590.2890874393856</v>
      </c>
      <c r="AZ299" s="178"/>
      <c r="BA299" s="264">
        <v>1.2999999999999999E-3</v>
      </c>
      <c r="BB299" s="70">
        <v>6746.599077964097</v>
      </c>
      <c r="BC299" s="54"/>
      <c r="BD299" s="262">
        <v>1.2999999999999999E-3</v>
      </c>
      <c r="BE299" s="70">
        <v>6879.3968318517427</v>
      </c>
      <c r="BF299" s="178"/>
      <c r="BG299" s="178"/>
      <c r="BH299" s="178"/>
      <c r="BI299" s="178"/>
      <c r="BJ299" s="178"/>
    </row>
    <row r="300" spans="2:62" x14ac:dyDescent="0.4">
      <c r="C300" s="56" t="s">
        <v>23</v>
      </c>
      <c r="D300" s="246" t="s">
        <v>8</v>
      </c>
      <c r="E300" s="262">
        <f t="shared" si="378"/>
        <v>1.2999999999999999E-3</v>
      </c>
      <c r="F300" s="70">
        <f t="shared" si="366"/>
        <v>4350.5369991264679</v>
      </c>
      <c r="G300" s="54"/>
      <c r="H300" s="262">
        <f t="shared" si="379"/>
        <v>1.1666666666666668E-3</v>
      </c>
      <c r="I300" s="53"/>
      <c r="J300" s="54"/>
      <c r="K300" s="262">
        <f t="shared" si="380"/>
        <v>1.1000000000000001E-3</v>
      </c>
      <c r="L300" s="53"/>
      <c r="M300" s="54"/>
      <c r="N300" s="262">
        <v>1.2666666666666666E-3</v>
      </c>
      <c r="O300" s="70">
        <f t="shared" si="367"/>
        <v>3612.8887973708374</v>
      </c>
      <c r="P300" s="54"/>
      <c r="Q300" s="247">
        <f t="shared" si="381"/>
        <v>1.2666666666666666E-3</v>
      </c>
      <c r="R300" s="70">
        <f t="shared" si="368"/>
        <v>3587.7072407403621</v>
      </c>
      <c r="S300" s="54"/>
      <c r="T300" s="262">
        <f t="shared" si="382"/>
        <v>1.2999999999999999E-3</v>
      </c>
      <c r="U300" s="70">
        <f t="shared" si="369"/>
        <v>3662.2339358200984</v>
      </c>
      <c r="V300" s="54"/>
      <c r="W300" s="262">
        <f t="shared" si="383"/>
        <v>1.2999999999999999E-3</v>
      </c>
      <c r="X300" s="70">
        <f t="shared" si="370"/>
        <v>3635.8647858494687</v>
      </c>
      <c r="Y300" s="54"/>
      <c r="Z300" s="262">
        <f t="shared" si="384"/>
        <v>1.2999999999999999E-3</v>
      </c>
      <c r="AA300" s="70">
        <f t="shared" si="371"/>
        <v>3615.678063296823</v>
      </c>
      <c r="AB300" s="54"/>
      <c r="AC300" s="266">
        <f>AC294</f>
        <v>2.9999999999999997E-4</v>
      </c>
      <c r="AD300" s="70">
        <f t="shared" si="372"/>
        <v>827.32250889114141</v>
      </c>
      <c r="AE300" s="54"/>
      <c r="AF300" s="266">
        <f>AF294</f>
        <v>2.9999999999999997E-4</v>
      </c>
      <c r="AG300" s="70">
        <f t="shared" si="373"/>
        <v>817.36991180492862</v>
      </c>
      <c r="AH300" s="178"/>
      <c r="AI300" s="264">
        <f t="shared" si="374"/>
        <v>0</v>
      </c>
      <c r="AJ300" s="70">
        <f t="shared" si="374"/>
        <v>15.386599019206187</v>
      </c>
      <c r="AK300" s="54"/>
      <c r="AL300" s="262">
        <f t="shared" si="375"/>
        <v>0</v>
      </c>
      <c r="AM300" s="70">
        <f t="shared" si="375"/>
        <v>-9.5708463212224615</v>
      </c>
      <c r="AN300" s="54"/>
      <c r="AO300" s="264">
        <f t="shared" si="376"/>
        <v>-1E-3</v>
      </c>
      <c r="AP300" s="70">
        <f t="shared" si="376"/>
        <v>-2757.7416963038049</v>
      </c>
      <c r="AQ300" s="54"/>
      <c r="AR300" s="262">
        <f t="shared" si="377"/>
        <v>-1E-3</v>
      </c>
      <c r="AS300" s="70">
        <f t="shared" si="377"/>
        <v>-2724.5663726830958</v>
      </c>
      <c r="AT300" s="178"/>
      <c r="AU300" s="267">
        <v>2.9999999999999997E-4</v>
      </c>
      <c r="AV300" s="70">
        <v>811.93590987193522</v>
      </c>
      <c r="AW300" s="54"/>
      <c r="AX300" s="266">
        <v>2.9999999999999997E-4</v>
      </c>
      <c r="AY300" s="70">
        <v>826.94075812615108</v>
      </c>
      <c r="AZ300" s="178"/>
      <c r="BA300" s="264">
        <v>1.2999999999999999E-3</v>
      </c>
      <c r="BB300" s="70">
        <v>3585.0642051949462</v>
      </c>
      <c r="BC300" s="54"/>
      <c r="BD300" s="262">
        <v>1.2999999999999999E-3</v>
      </c>
      <c r="BE300" s="70">
        <v>3541.9362844880243</v>
      </c>
      <c r="BF300" s="178"/>
      <c r="BG300" s="178"/>
      <c r="BH300" s="178"/>
      <c r="BI300" s="178"/>
      <c r="BJ300" s="178"/>
    </row>
    <row r="301" spans="2:62" x14ac:dyDescent="0.4">
      <c r="C301" s="56" t="s">
        <v>24</v>
      </c>
      <c r="D301" s="246" t="s">
        <v>8</v>
      </c>
      <c r="E301" s="262">
        <f t="shared" si="378"/>
        <v>1.2999999999999999E-3</v>
      </c>
      <c r="F301" s="70">
        <f t="shared" si="366"/>
        <v>52.294911625629275</v>
      </c>
      <c r="G301" s="54"/>
      <c r="H301" s="262">
        <f t="shared" si="379"/>
        <v>1.1666666666666668E-3</v>
      </c>
      <c r="I301" s="53"/>
      <c r="J301" s="54"/>
      <c r="K301" s="262">
        <f t="shared" si="380"/>
        <v>1.1000000000000001E-3</v>
      </c>
      <c r="L301" s="53"/>
      <c r="M301" s="54"/>
      <c r="N301" s="262">
        <v>1.2666666666666666E-3</v>
      </c>
      <c r="O301" s="70">
        <f t="shared" si="367"/>
        <v>46.163483743637528</v>
      </c>
      <c r="P301" s="54"/>
      <c r="Q301" s="247">
        <f t="shared" si="381"/>
        <v>1.2666666666666666E-3</v>
      </c>
      <c r="R301" s="70">
        <f t="shared" si="368"/>
        <v>0</v>
      </c>
      <c r="S301" s="54"/>
      <c r="T301" s="262">
        <f t="shared" si="382"/>
        <v>1.2999999999999999E-3</v>
      </c>
      <c r="U301" s="70">
        <f t="shared" si="369"/>
        <v>46.753233365173756</v>
      </c>
      <c r="V301" s="54"/>
      <c r="W301" s="262">
        <f t="shared" si="383"/>
        <v>1.2999999999999999E-3</v>
      </c>
      <c r="X301" s="70">
        <f t="shared" si="370"/>
        <v>44.861612991950153</v>
      </c>
      <c r="Y301" s="54"/>
      <c r="Z301" s="262">
        <f t="shared" si="384"/>
        <v>1.2999999999999999E-3</v>
      </c>
      <c r="AA301" s="70">
        <f t="shared" si="371"/>
        <v>43.117989959758397</v>
      </c>
      <c r="AB301" s="54"/>
      <c r="AC301" s="266">
        <f>AC294</f>
        <v>2.9999999999999997E-4</v>
      </c>
      <c r="AD301" s="70">
        <f t="shared" si="372"/>
        <v>9.5355376465874855</v>
      </c>
      <c r="AE301" s="54"/>
      <c r="AF301" s="266">
        <f>AF294</f>
        <v>2.9999999999999997E-4</v>
      </c>
      <c r="AG301" s="70">
        <f t="shared" si="373"/>
        <v>9.1052229366629334</v>
      </c>
      <c r="AH301" s="178"/>
      <c r="AI301" s="264">
        <f t="shared" si="374"/>
        <v>0</v>
      </c>
      <c r="AJ301" s="70">
        <f t="shared" si="374"/>
        <v>-0.82709826939544939</v>
      </c>
      <c r="AK301" s="54"/>
      <c r="AL301" s="262">
        <f t="shared" si="375"/>
        <v>0</v>
      </c>
      <c r="AM301" s="70">
        <f t="shared" si="375"/>
        <v>-0.85780318328107441</v>
      </c>
      <c r="AN301" s="54"/>
      <c r="AO301" s="264">
        <f t="shared" si="376"/>
        <v>-1E-3</v>
      </c>
      <c r="AP301" s="70">
        <f t="shared" si="376"/>
        <v>-31.785125488624956</v>
      </c>
      <c r="AQ301" s="54"/>
      <c r="AR301" s="262">
        <f t="shared" si="377"/>
        <v>-1E-3</v>
      </c>
      <c r="AS301" s="70">
        <f t="shared" si="377"/>
        <v>-30.350743122209778</v>
      </c>
      <c r="AT301" s="178"/>
      <c r="AU301" s="267">
        <v>2.9999999999999997E-4</v>
      </c>
      <c r="AV301" s="70">
        <v>10.362635915982935</v>
      </c>
      <c r="AW301" s="54"/>
      <c r="AX301" s="266">
        <v>2.9999999999999997E-4</v>
      </c>
      <c r="AY301" s="70">
        <v>9.9630261199440078</v>
      </c>
      <c r="AZ301" s="178"/>
      <c r="BA301" s="264">
        <v>1.2999999999999999E-3</v>
      </c>
      <c r="BB301" s="70">
        <v>41.320663135212442</v>
      </c>
      <c r="BC301" s="54"/>
      <c r="BD301" s="262">
        <v>1.2999999999999999E-3</v>
      </c>
      <c r="BE301" s="70">
        <v>39.455966058872711</v>
      </c>
      <c r="BF301" s="178"/>
      <c r="BG301" s="178"/>
      <c r="BH301" s="178"/>
      <c r="BI301" s="178"/>
      <c r="BJ301" s="178"/>
    </row>
    <row r="302" spans="2:62" ht="14.25" thickBot="1" x14ac:dyDescent="0.45">
      <c r="C302" s="64" t="s">
        <v>25</v>
      </c>
      <c r="D302" s="65"/>
      <c r="E302" s="251"/>
      <c r="F302" s="208">
        <f>SUM(F294:F301)</f>
        <v>1509278.6740666553</v>
      </c>
      <c r="G302" s="54"/>
      <c r="H302" s="251"/>
      <c r="I302" s="53"/>
      <c r="J302" s="54"/>
      <c r="K302" s="252">
        <f>IFERROR(L302/I302-1,0)</f>
        <v>0</v>
      </c>
      <c r="L302" s="53"/>
      <c r="M302" s="54"/>
      <c r="N302" s="253"/>
      <c r="O302" s="208">
        <f>SUM(O294:O301)</f>
        <v>1452040.9669804592</v>
      </c>
      <c r="P302" s="54"/>
      <c r="Q302" s="252">
        <f>IFERROR(R302/L302-1,0)</f>
        <v>0</v>
      </c>
      <c r="R302" s="208">
        <f>SUM(R294:R301)</f>
        <v>1439873.5568554464</v>
      </c>
      <c r="S302" s="54"/>
      <c r="T302" s="251"/>
      <c r="U302" s="208">
        <f>SUM(U294:U301)</f>
        <v>1502281.942569016</v>
      </c>
      <c r="V302" s="54"/>
      <c r="W302" s="251"/>
      <c r="X302" s="208">
        <f>SUM(X294:X301)</f>
        <v>1507137.8674680199</v>
      </c>
      <c r="Y302" s="54"/>
      <c r="Z302" s="251"/>
      <c r="AA302" s="208">
        <f>SUM(AA294:AA301)</f>
        <v>1510175.8580554232</v>
      </c>
      <c r="AB302" s="54"/>
      <c r="AC302" s="251"/>
      <c r="AD302" s="208">
        <f>SUM(AD294:AD301)</f>
        <v>349561.61931625352</v>
      </c>
      <c r="AE302" s="54"/>
      <c r="AF302" s="251"/>
      <c r="AG302" s="208">
        <f>SUM(AG294:AG301)</f>
        <v>350879.95779606531</v>
      </c>
      <c r="AH302" s="178"/>
      <c r="AI302" s="132"/>
      <c r="AJ302" s="208">
        <f t="shared" si="374"/>
        <v>19649.287161673012</v>
      </c>
      <c r="AK302" s="54"/>
      <c r="AL302" s="251"/>
      <c r="AM302" s="208">
        <f t="shared" si="375"/>
        <v>21493.863155260333</v>
      </c>
      <c r="AN302" s="54"/>
      <c r="AO302" s="132"/>
      <c r="AP302" s="208">
        <f>AD302-BB302</f>
        <v>-1190414.2299799067</v>
      </c>
      <c r="AQ302" s="54"/>
      <c r="AR302" s="251"/>
      <c r="AS302" s="208">
        <f>AG302-BE302</f>
        <v>-1210401.4173759692</v>
      </c>
      <c r="AT302" s="178"/>
      <c r="AU302" s="132"/>
      <c r="AV302" s="208">
        <v>329912.33215458051</v>
      </c>
      <c r="AW302" s="54"/>
      <c r="AX302" s="251"/>
      <c r="AY302" s="208">
        <v>329386.09464080498</v>
      </c>
      <c r="AZ302" s="178"/>
      <c r="BA302" s="132"/>
      <c r="BB302" s="208">
        <v>1539975.8492961603</v>
      </c>
      <c r="BC302" s="54"/>
      <c r="BD302" s="251"/>
      <c r="BE302" s="208">
        <v>1561281.3751720346</v>
      </c>
      <c r="BF302" s="178"/>
      <c r="BG302" s="178"/>
      <c r="BH302" s="178"/>
      <c r="BI302" s="178"/>
      <c r="BJ302" s="178"/>
    </row>
    <row r="303" spans="2:62" ht="14.25" thickTop="1" x14ac:dyDescent="0.4">
      <c r="C303" s="217"/>
      <c r="D303" s="218"/>
      <c r="E303" s="251"/>
      <c r="F303" s="53"/>
      <c r="G303" s="54"/>
      <c r="H303" s="251"/>
      <c r="I303" s="53"/>
      <c r="J303" s="54"/>
      <c r="K303" s="256" t="s">
        <v>93</v>
      </c>
      <c r="L303" s="53"/>
      <c r="M303" s="54"/>
      <c r="N303" s="143"/>
      <c r="O303" s="53"/>
      <c r="P303" s="54"/>
      <c r="Q303" s="256" t="s">
        <v>93</v>
      </c>
      <c r="R303" s="53"/>
      <c r="S303" s="54"/>
      <c r="T303" s="251"/>
      <c r="U303" s="53"/>
      <c r="V303" s="54"/>
      <c r="W303" s="251"/>
      <c r="X303" s="53"/>
      <c r="Y303" s="54"/>
      <c r="Z303" s="251"/>
      <c r="AA303" s="53"/>
      <c r="AB303" s="54"/>
      <c r="AC303" s="251"/>
      <c r="AD303" s="53"/>
      <c r="AE303" s="54"/>
      <c r="AF303" s="251"/>
      <c r="AG303" s="53"/>
      <c r="AH303" s="178"/>
      <c r="AI303" s="132"/>
      <c r="AJ303" s="53"/>
      <c r="AK303" s="54"/>
      <c r="AL303" s="251"/>
      <c r="AM303" s="53"/>
      <c r="AN303" s="54"/>
      <c r="AO303" s="132"/>
      <c r="AP303" s="53"/>
      <c r="AQ303" s="54"/>
      <c r="AR303" s="251"/>
      <c r="AS303" s="53"/>
      <c r="AT303" s="178"/>
      <c r="AU303" s="132"/>
      <c r="AV303" s="53"/>
      <c r="AW303" s="54"/>
      <c r="AX303" s="251"/>
      <c r="AY303" s="53"/>
      <c r="AZ303" s="178"/>
      <c r="BA303" s="132"/>
      <c r="BB303" s="53"/>
      <c r="BC303" s="54"/>
      <c r="BD303" s="251"/>
      <c r="BE303" s="53"/>
      <c r="BF303" s="178"/>
      <c r="BG303" s="178"/>
      <c r="BH303" s="178"/>
      <c r="BI303" s="178"/>
      <c r="BJ303" s="178"/>
    </row>
    <row r="304" spans="2:62" x14ac:dyDescent="0.4">
      <c r="C304" s="39"/>
      <c r="D304" s="39"/>
      <c r="E304" s="251"/>
      <c r="F304" s="53"/>
      <c r="G304" s="54"/>
      <c r="H304" s="251"/>
      <c r="I304" s="53"/>
      <c r="J304" s="54"/>
      <c r="K304" s="251"/>
      <c r="L304" s="53"/>
      <c r="M304" s="54"/>
      <c r="N304" s="251"/>
      <c r="O304" s="53"/>
      <c r="P304" s="54"/>
      <c r="Q304" s="251"/>
      <c r="R304" s="53"/>
      <c r="S304" s="54"/>
      <c r="T304" s="251"/>
      <c r="U304" s="53"/>
      <c r="V304" s="54"/>
      <c r="W304" s="251"/>
      <c r="X304" s="53"/>
      <c r="Y304" s="54"/>
      <c r="Z304" s="251"/>
      <c r="AA304" s="53"/>
      <c r="AB304" s="54"/>
      <c r="AC304" s="251"/>
      <c r="AD304" s="53"/>
      <c r="AE304" s="54"/>
      <c r="AF304" s="251"/>
      <c r="AG304" s="53"/>
      <c r="AH304" s="178"/>
      <c r="AI304" s="132"/>
      <c r="AJ304" s="53"/>
      <c r="AK304" s="54"/>
      <c r="AL304" s="251"/>
      <c r="AM304" s="53"/>
      <c r="AN304" s="54"/>
      <c r="AO304" s="132"/>
      <c r="AP304" s="53"/>
      <c r="AQ304" s="54"/>
      <c r="AR304" s="251"/>
      <c r="AS304" s="53"/>
      <c r="AT304" s="178"/>
      <c r="AU304" s="132"/>
      <c r="AV304" s="53"/>
      <c r="AW304" s="54"/>
      <c r="AX304" s="251"/>
      <c r="AY304" s="53"/>
      <c r="AZ304" s="178"/>
      <c r="BA304" s="132"/>
      <c r="BB304" s="53"/>
      <c r="BC304" s="54"/>
      <c r="BD304" s="251"/>
      <c r="BE304" s="53"/>
      <c r="BF304" s="178"/>
      <c r="BG304" s="178"/>
      <c r="BH304" s="178"/>
      <c r="BI304" s="178"/>
      <c r="BJ304" s="178"/>
    </row>
    <row r="305" spans="2:62" x14ac:dyDescent="0.4">
      <c r="B305" s="269" t="s">
        <v>103</v>
      </c>
      <c r="C305" s="226"/>
      <c r="D305" s="227"/>
      <c r="E305" s="251"/>
      <c r="F305" s="53"/>
      <c r="G305" s="54"/>
      <c r="H305" s="251"/>
      <c r="I305" s="53"/>
      <c r="J305" s="54"/>
      <c r="K305" s="251"/>
      <c r="L305" s="53"/>
      <c r="M305" s="54"/>
      <c r="N305" s="251"/>
      <c r="O305" s="53"/>
      <c r="P305" s="54"/>
      <c r="Q305" s="251"/>
      <c r="R305" s="53"/>
      <c r="S305" s="54"/>
      <c r="T305" s="251"/>
      <c r="U305" s="53"/>
      <c r="V305" s="54"/>
      <c r="W305" s="251"/>
      <c r="X305" s="53"/>
      <c r="Y305" s="54"/>
      <c r="Z305" s="251"/>
      <c r="AA305" s="53"/>
      <c r="AB305" s="54"/>
      <c r="AC305" s="251"/>
      <c r="AD305" s="53"/>
      <c r="AE305" s="54"/>
      <c r="AF305" s="251"/>
      <c r="AG305" s="53"/>
      <c r="AH305" s="178"/>
      <c r="AI305" s="132"/>
      <c r="AJ305" s="53"/>
      <c r="AK305" s="54"/>
      <c r="AL305" s="251"/>
      <c r="AM305" s="53"/>
      <c r="AN305" s="54"/>
      <c r="AO305" s="132"/>
      <c r="AP305" s="53"/>
      <c r="AQ305" s="54"/>
      <c r="AR305" s="251"/>
      <c r="AS305" s="53"/>
      <c r="AT305" s="178"/>
      <c r="AU305" s="132"/>
      <c r="AV305" s="53"/>
      <c r="AW305" s="54"/>
      <c r="AX305" s="251"/>
      <c r="AY305" s="53"/>
      <c r="AZ305" s="178"/>
      <c r="BA305" s="132"/>
      <c r="BB305" s="53"/>
      <c r="BC305" s="54"/>
      <c r="BD305" s="251"/>
      <c r="BE305" s="53"/>
      <c r="BF305" s="178"/>
      <c r="BG305" s="178"/>
      <c r="BH305" s="178"/>
      <c r="BI305" s="178"/>
      <c r="BJ305" s="178"/>
    </row>
    <row r="306" spans="2:62" x14ac:dyDescent="0.4">
      <c r="C306" s="56" t="s">
        <v>17</v>
      </c>
      <c r="D306" s="246"/>
      <c r="E306" s="251"/>
      <c r="F306" s="53"/>
      <c r="G306" s="54"/>
      <c r="H306" s="262"/>
      <c r="I306" s="53"/>
      <c r="J306" s="54"/>
      <c r="K306" s="262"/>
      <c r="L306" s="53"/>
      <c r="M306" s="54"/>
      <c r="N306" s="262"/>
      <c r="O306" s="70"/>
      <c r="P306" s="54"/>
      <c r="Q306" s="247"/>
      <c r="R306" s="70"/>
      <c r="S306" s="54"/>
      <c r="T306" s="262"/>
      <c r="U306" s="70"/>
      <c r="V306" s="54"/>
      <c r="W306" s="262"/>
      <c r="X306" s="70"/>
      <c r="Y306" s="54"/>
      <c r="Z306" s="262"/>
      <c r="AA306" s="70"/>
      <c r="AB306" s="54"/>
      <c r="AC306" s="263">
        <v>0.79</v>
      </c>
      <c r="AD306" s="70">
        <f>+AC306*AD19*12</f>
        <v>507331.37596804963</v>
      </c>
      <c r="AE306" s="54"/>
      <c r="AF306" s="263">
        <f>AC306</f>
        <v>0.79</v>
      </c>
      <c r="AG306" s="70">
        <f>+AF306*AG19*12</f>
        <v>516973.00863432628</v>
      </c>
      <c r="AH306" s="178"/>
      <c r="AI306" s="264"/>
      <c r="AJ306" s="70"/>
      <c r="AK306" s="54"/>
      <c r="AL306" s="262"/>
      <c r="AM306" s="70"/>
      <c r="AN306" s="54"/>
      <c r="AO306" s="264"/>
      <c r="AP306" s="70"/>
      <c r="AQ306" s="54"/>
      <c r="AR306" s="262"/>
      <c r="AS306" s="70"/>
      <c r="AT306" s="178"/>
      <c r="AU306" s="265">
        <v>0.79</v>
      </c>
      <c r="AV306" s="70">
        <v>510145.77048220852</v>
      </c>
      <c r="AW306" s="54"/>
      <c r="AX306" s="263">
        <v>0.79</v>
      </c>
      <c r="AY306" s="70">
        <v>519328.64439773536</v>
      </c>
      <c r="AZ306" s="178"/>
      <c r="BA306" s="264"/>
      <c r="BB306" s="70"/>
      <c r="BC306" s="54"/>
      <c r="BD306" s="262">
        <f>BA306</f>
        <v>0</v>
      </c>
      <c r="BE306" s="70">
        <f>+BD306*BE19*12</f>
        <v>0</v>
      </c>
      <c r="BF306" s="178"/>
      <c r="BG306" s="178"/>
      <c r="BH306" s="178"/>
      <c r="BI306" s="178"/>
      <c r="BJ306" s="178"/>
    </row>
    <row r="307" spans="2:62" x14ac:dyDescent="0.4">
      <c r="C307" s="56" t="s">
        <v>18</v>
      </c>
      <c r="D307" s="246"/>
      <c r="E307" s="251"/>
      <c r="F307" s="53"/>
      <c r="G307" s="54"/>
      <c r="H307" s="262"/>
      <c r="I307" s="53"/>
      <c r="J307" s="54"/>
      <c r="K307" s="262"/>
      <c r="L307" s="53"/>
      <c r="M307" s="54"/>
      <c r="N307" s="262"/>
      <c r="O307" s="70"/>
      <c r="P307" s="54"/>
      <c r="Q307" s="247"/>
      <c r="R307" s="70"/>
      <c r="S307" s="54"/>
      <c r="T307" s="262"/>
      <c r="U307" s="70"/>
      <c r="V307" s="54"/>
      <c r="W307" s="262"/>
      <c r="X307" s="70"/>
      <c r="Y307" s="54"/>
      <c r="Z307" s="262"/>
      <c r="AA307" s="70"/>
      <c r="AB307" s="54"/>
      <c r="AC307" s="266">
        <f>AC306</f>
        <v>0.79</v>
      </c>
      <c r="AD307" s="70">
        <f>+AC307*AD20*12</f>
        <v>39835.111102255272</v>
      </c>
      <c r="AE307" s="54"/>
      <c r="AF307" s="266">
        <f>AF306</f>
        <v>0.79</v>
      </c>
      <c r="AG307" s="70">
        <f>+AF307*AG20*12</f>
        <v>40593.512008360522</v>
      </c>
      <c r="AH307" s="178"/>
      <c r="AI307" s="264"/>
      <c r="AJ307" s="70"/>
      <c r="AK307" s="54"/>
      <c r="AL307" s="262"/>
      <c r="AM307" s="70"/>
      <c r="AN307" s="54"/>
      <c r="AO307" s="264"/>
      <c r="AP307" s="70"/>
      <c r="AQ307" s="54"/>
      <c r="AR307" s="262"/>
      <c r="AS307" s="70"/>
      <c r="AT307" s="178"/>
      <c r="AU307" s="267">
        <v>0.79</v>
      </c>
      <c r="AV307" s="70">
        <v>40016.498650374888</v>
      </c>
      <c r="AW307" s="54"/>
      <c r="AX307" s="266">
        <v>0.79</v>
      </c>
      <c r="AY307" s="70">
        <v>40736.608338336948</v>
      </c>
      <c r="AZ307" s="178"/>
      <c r="BA307" s="264"/>
      <c r="BB307" s="70"/>
      <c r="BC307" s="54"/>
      <c r="BD307" s="262">
        <f>BD306</f>
        <v>0</v>
      </c>
      <c r="BE307" s="70">
        <f>+BD307*BE20*12</f>
        <v>0</v>
      </c>
      <c r="BF307" s="178"/>
      <c r="BG307" s="178"/>
      <c r="BH307" s="178"/>
      <c r="BI307" s="178"/>
      <c r="BJ307" s="178"/>
    </row>
    <row r="308" spans="2:62" x14ac:dyDescent="0.4">
      <c r="C308" s="56"/>
      <c r="D308" s="246"/>
      <c r="E308" s="251"/>
      <c r="F308" s="53"/>
      <c r="G308" s="54"/>
      <c r="H308" s="262"/>
      <c r="I308" s="53"/>
      <c r="J308" s="54"/>
      <c r="K308" s="262"/>
      <c r="L308" s="53"/>
      <c r="M308" s="54"/>
      <c r="N308" s="262"/>
      <c r="O308" s="70"/>
      <c r="P308" s="54"/>
      <c r="Q308" s="247"/>
      <c r="R308" s="70"/>
      <c r="S308" s="54"/>
      <c r="T308" s="262"/>
      <c r="U308" s="70"/>
      <c r="V308" s="54"/>
      <c r="W308" s="262"/>
      <c r="X308" s="70"/>
      <c r="Y308" s="54"/>
      <c r="Z308" s="262"/>
      <c r="AA308" s="70"/>
      <c r="AB308" s="54"/>
      <c r="AC308" s="266"/>
      <c r="AD308" s="70"/>
      <c r="AE308" s="54"/>
      <c r="AF308" s="266"/>
      <c r="AG308" s="70"/>
      <c r="AH308" s="178"/>
      <c r="AI308" s="264"/>
      <c r="AJ308" s="70"/>
      <c r="AK308" s="54"/>
      <c r="AL308" s="262"/>
      <c r="AM308" s="70"/>
      <c r="AN308" s="54"/>
      <c r="AO308" s="264"/>
      <c r="AP308" s="70"/>
      <c r="AQ308" s="54"/>
      <c r="AR308" s="262"/>
      <c r="AS308" s="70"/>
      <c r="AT308" s="178"/>
      <c r="AU308" s="267"/>
      <c r="AV308" s="70"/>
      <c r="AW308" s="54"/>
      <c r="AX308" s="266"/>
      <c r="AY308" s="70"/>
      <c r="AZ308" s="178"/>
      <c r="BA308" s="264"/>
      <c r="BB308" s="70"/>
      <c r="BC308" s="54"/>
      <c r="BD308" s="262"/>
      <c r="BE308" s="70"/>
      <c r="BF308" s="178"/>
      <c r="BG308" s="178"/>
      <c r="BH308" s="178"/>
      <c r="BI308" s="178"/>
      <c r="BJ308" s="178"/>
    </row>
    <row r="309" spans="2:62" ht="14.25" thickBot="1" x14ac:dyDescent="0.45">
      <c r="C309" s="64" t="s">
        <v>25</v>
      </c>
      <c r="D309" s="65"/>
      <c r="E309" s="251"/>
      <c r="F309" s="208">
        <f>SUM(F306:F308)</f>
        <v>0</v>
      </c>
      <c r="G309" s="54"/>
      <c r="H309" s="251"/>
      <c r="I309" s="53"/>
      <c r="J309" s="54"/>
      <c r="K309" s="251"/>
      <c r="L309" s="53"/>
      <c r="M309" s="54"/>
      <c r="N309" s="253"/>
      <c r="O309" s="208">
        <f>SUM(O306:O308)</f>
        <v>0</v>
      </c>
      <c r="P309" s="54"/>
      <c r="Q309" s="251"/>
      <c r="R309" s="208">
        <f>SUM(R306:R308)</f>
        <v>0</v>
      </c>
      <c r="S309" s="54"/>
      <c r="T309" s="251"/>
      <c r="U309" s="208">
        <f>SUM(U306:U308)</f>
        <v>0</v>
      </c>
      <c r="V309" s="54"/>
      <c r="W309" s="251"/>
      <c r="X309" s="208">
        <f>SUM(X306:X308)</f>
        <v>0</v>
      </c>
      <c r="Y309" s="54"/>
      <c r="Z309" s="251"/>
      <c r="AA309" s="208">
        <f>SUM(AA306:AA308)</f>
        <v>0</v>
      </c>
      <c r="AB309" s="54"/>
      <c r="AC309" s="251"/>
      <c r="AD309" s="208">
        <f>SUM(AD306:AD308)</f>
        <v>547166.48707030492</v>
      </c>
      <c r="AE309" s="54"/>
      <c r="AF309" s="251"/>
      <c r="AG309" s="208">
        <f>SUM(AG306:AG308)</f>
        <v>557566.52064268675</v>
      </c>
      <c r="AH309" s="178"/>
      <c r="AI309" s="132"/>
      <c r="AJ309" s="208">
        <f t="shared" ref="AJ309" si="385">AD309-AV309</f>
        <v>-2995.7820622784784</v>
      </c>
      <c r="AK309" s="54"/>
      <c r="AL309" s="251"/>
      <c r="AM309" s="208">
        <f t="shared" ref="AM309" si="386">AG309-AY309</f>
        <v>-2498.7320933855372</v>
      </c>
      <c r="AN309" s="54"/>
      <c r="AO309" s="132"/>
      <c r="AP309" s="208">
        <f>AD309-BB309</f>
        <v>67345.487070304924</v>
      </c>
      <c r="AQ309" s="54"/>
      <c r="AR309" s="251"/>
      <c r="AS309" s="208">
        <f>AG309-BE309</f>
        <v>557566.52064268675</v>
      </c>
      <c r="AT309" s="178"/>
      <c r="AU309" s="132"/>
      <c r="AV309" s="208">
        <v>550162.2691325834</v>
      </c>
      <c r="AW309" s="54"/>
      <c r="AX309" s="251"/>
      <c r="AY309" s="208">
        <v>560065.25273607229</v>
      </c>
      <c r="AZ309" s="178"/>
      <c r="BA309" s="132"/>
      <c r="BB309" s="208">
        <v>479821</v>
      </c>
      <c r="BC309" s="54"/>
      <c r="BD309" s="251"/>
      <c r="BE309" s="208">
        <f>SUM(BE306:BE308)</f>
        <v>0</v>
      </c>
      <c r="BF309" s="178"/>
      <c r="BG309" s="178"/>
      <c r="BH309" s="178"/>
      <c r="BI309" s="178"/>
      <c r="BJ309" s="178"/>
    </row>
    <row r="310" spans="2:62" ht="14.25" thickTop="1" x14ac:dyDescent="0.4">
      <c r="C310" s="217"/>
      <c r="D310" s="218"/>
      <c r="E310" s="251"/>
      <c r="F310" s="53"/>
      <c r="G310" s="54"/>
      <c r="H310" s="251"/>
      <c r="I310" s="53"/>
      <c r="J310" s="54"/>
      <c r="K310" s="251"/>
      <c r="L310" s="53"/>
      <c r="M310" s="54"/>
      <c r="N310" s="143"/>
      <c r="O310" s="53"/>
      <c r="P310" s="54"/>
      <c r="Q310" s="251"/>
      <c r="R310" s="53"/>
      <c r="S310" s="54"/>
      <c r="T310" s="251"/>
      <c r="U310" s="53"/>
      <c r="V310" s="54"/>
      <c r="W310" s="251"/>
      <c r="X310" s="53"/>
      <c r="Y310" s="54"/>
      <c r="Z310" s="251"/>
      <c r="AA310" s="53"/>
      <c r="AB310" s="54"/>
      <c r="AC310" s="251"/>
      <c r="AD310" s="53"/>
      <c r="AE310" s="54"/>
      <c r="AF310" s="251"/>
      <c r="AG310" s="53"/>
      <c r="AH310" s="178"/>
      <c r="AI310" s="132"/>
      <c r="AJ310" s="53"/>
      <c r="AK310" s="54"/>
      <c r="AL310" s="251"/>
      <c r="AM310" s="53"/>
      <c r="AN310" s="54"/>
      <c r="AO310" s="132"/>
      <c r="AP310" s="53"/>
      <c r="AQ310" s="54"/>
      <c r="AR310" s="251"/>
      <c r="AS310" s="53"/>
      <c r="AT310" s="178"/>
      <c r="AU310" s="132"/>
      <c r="AV310" s="53"/>
      <c r="AW310" s="54"/>
      <c r="AX310" s="251"/>
      <c r="AY310" s="53"/>
      <c r="AZ310" s="178"/>
      <c r="BA310" s="132"/>
      <c r="BB310" s="53"/>
      <c r="BC310" s="54"/>
      <c r="BD310" s="251"/>
      <c r="BE310" s="53"/>
      <c r="BF310" s="178"/>
      <c r="BG310" s="178"/>
      <c r="BH310" s="178"/>
      <c r="BI310" s="178"/>
      <c r="BJ310" s="178"/>
    </row>
    <row r="311" spans="2:62" x14ac:dyDescent="0.4">
      <c r="C311" s="39"/>
      <c r="D311" s="39"/>
      <c r="E311" s="251"/>
      <c r="F311" s="53"/>
      <c r="G311" s="54"/>
      <c r="H311" s="251"/>
      <c r="I311" s="53"/>
      <c r="J311" s="54"/>
      <c r="K311" s="251"/>
      <c r="L311" s="53"/>
      <c r="M311" s="54"/>
      <c r="N311" s="251"/>
      <c r="O311" s="53"/>
      <c r="P311" s="54"/>
      <c r="Q311" s="251"/>
      <c r="R311" s="53"/>
      <c r="S311" s="54"/>
      <c r="T311" s="251"/>
      <c r="U311" s="53"/>
      <c r="V311" s="54"/>
      <c r="W311" s="251"/>
      <c r="X311" s="53"/>
      <c r="Y311" s="54"/>
      <c r="Z311" s="251"/>
      <c r="AA311" s="53"/>
      <c r="AB311" s="54"/>
      <c r="AC311" s="251"/>
      <c r="AD311" s="53"/>
      <c r="AE311" s="54"/>
      <c r="AF311" s="251"/>
      <c r="AG311" s="53"/>
      <c r="AH311" s="178"/>
      <c r="AI311" s="132"/>
      <c r="AJ311" s="53"/>
      <c r="AK311" s="54"/>
      <c r="AL311" s="251"/>
      <c r="AM311" s="53"/>
      <c r="AN311" s="54"/>
      <c r="AO311" s="132"/>
      <c r="AP311" s="53"/>
      <c r="AQ311" s="54"/>
      <c r="AR311" s="251"/>
      <c r="AS311" s="53"/>
      <c r="AT311" s="178"/>
      <c r="AU311" s="132"/>
      <c r="AV311" s="53"/>
      <c r="AW311" s="54"/>
      <c r="AX311" s="251"/>
      <c r="AY311" s="53"/>
      <c r="AZ311" s="178"/>
      <c r="BA311" s="132"/>
      <c r="BB311" s="53"/>
      <c r="BC311" s="54"/>
      <c r="BD311" s="251"/>
      <c r="BE311" s="53"/>
      <c r="BF311" s="178"/>
      <c r="BG311" s="178"/>
      <c r="BH311" s="178"/>
      <c r="BI311" s="178"/>
      <c r="BJ311" s="178"/>
    </row>
    <row r="312" spans="2:62" x14ac:dyDescent="0.4">
      <c r="B312" s="2" t="s">
        <v>104</v>
      </c>
      <c r="C312" s="226"/>
      <c r="D312" s="227"/>
      <c r="E312" s="251"/>
      <c r="F312" s="53"/>
      <c r="G312" s="54"/>
      <c r="H312" s="251"/>
      <c r="I312" s="53"/>
      <c r="J312" s="54"/>
      <c r="K312" s="251"/>
      <c r="L312" s="53"/>
      <c r="M312" s="54"/>
      <c r="N312" s="251"/>
      <c r="O312" s="53"/>
      <c r="P312" s="54"/>
      <c r="Q312" s="270"/>
      <c r="R312" s="53"/>
      <c r="S312" s="54"/>
      <c r="T312" s="251"/>
      <c r="U312" s="53"/>
      <c r="V312" s="54"/>
      <c r="W312" s="251"/>
      <c r="X312" s="53"/>
      <c r="Y312" s="54"/>
      <c r="Z312" s="251"/>
      <c r="AA312" s="53"/>
      <c r="AB312" s="54"/>
      <c r="AC312" s="251"/>
      <c r="AD312" s="53"/>
      <c r="AE312" s="54"/>
      <c r="AF312" s="251"/>
      <c r="AG312" s="53"/>
      <c r="AH312" s="178"/>
      <c r="AI312" s="132"/>
      <c r="AJ312" s="53"/>
      <c r="AK312" s="54"/>
      <c r="AL312" s="251"/>
      <c r="AM312" s="53"/>
      <c r="AN312" s="54"/>
      <c r="AO312" s="132"/>
      <c r="AP312" s="53"/>
      <c r="AQ312" s="54"/>
      <c r="AR312" s="251"/>
      <c r="AS312" s="53"/>
      <c r="AT312" s="178"/>
      <c r="AU312" s="132"/>
      <c r="AV312" s="53"/>
      <c r="AW312" s="54"/>
      <c r="AX312" s="251"/>
      <c r="AY312" s="53"/>
      <c r="AZ312" s="178"/>
      <c r="BA312" s="132"/>
      <c r="BB312" s="53"/>
      <c r="BC312" s="54"/>
      <c r="BD312" s="251"/>
      <c r="BE312" s="53"/>
      <c r="BF312" s="178"/>
      <c r="BG312" s="178"/>
      <c r="BH312" s="178"/>
      <c r="BI312" s="178"/>
      <c r="BJ312" s="178"/>
    </row>
    <row r="313" spans="2:62" x14ac:dyDescent="0.4">
      <c r="C313" s="56" t="s">
        <v>17</v>
      </c>
      <c r="D313" s="246"/>
      <c r="E313" s="266"/>
      <c r="F313" s="70"/>
      <c r="G313" s="72"/>
      <c r="H313" s="266"/>
      <c r="I313" s="53"/>
      <c r="J313" s="72"/>
      <c r="K313" s="266"/>
      <c r="L313" s="53"/>
      <c r="M313" s="72"/>
      <c r="N313" s="266"/>
      <c r="O313" s="70">
        <f>SUM(O294,O283,O272,O261,O250,O239,O228)*-0.1</f>
        <v>-5433533.1853016708</v>
      </c>
      <c r="P313" s="72"/>
      <c r="Q313" s="266"/>
      <c r="R313" s="70">
        <f>SUM(R294,R283,R272,R261,R250,R239,R228)*-0.1</f>
        <v>-5434570.0470735431</v>
      </c>
      <c r="S313" s="72"/>
      <c r="T313" s="266"/>
      <c r="U313" s="70">
        <f>SUM(U294,U283,U272,U261,U250,U239,U228)*-0.1</f>
        <v>-5834988.6045925068</v>
      </c>
      <c r="V313" s="72"/>
      <c r="W313" s="266"/>
      <c r="X313" s="70">
        <f>SUM(X294,X283,X272,X261,X250,X239,X228)*-0.1</f>
        <v>-5871669.7282667309</v>
      </c>
      <c r="Y313" s="72"/>
      <c r="Z313" s="266"/>
      <c r="AA313" s="70">
        <f>SUM(AA294,AA283,AA272,AA261,AA250,AA239,AA228)*-0.1</f>
        <v>-5882625.3588311449</v>
      </c>
      <c r="AB313" s="72"/>
      <c r="AC313" s="266"/>
      <c r="AD313" s="70"/>
      <c r="AE313" s="72"/>
      <c r="AF313" s="266"/>
      <c r="AG313" s="70"/>
      <c r="AH313" s="178"/>
      <c r="AI313" s="267"/>
      <c r="AJ313" s="70">
        <f t="shared" ref="AJ313:AJ315" si="387">AD313-AV313</f>
        <v>0</v>
      </c>
      <c r="AK313" s="72"/>
      <c r="AL313" s="266"/>
      <c r="AM313" s="70">
        <f t="shared" ref="AM313:AM315" si="388">AG313-AY313</f>
        <v>0</v>
      </c>
      <c r="AN313" s="72"/>
      <c r="AO313" s="267"/>
      <c r="AP313" s="70">
        <f>AD313-BB313</f>
        <v>5965649.65442371</v>
      </c>
      <c r="AQ313" s="72"/>
      <c r="AR313" s="266"/>
      <c r="AS313" s="70">
        <f>AG313-BE313</f>
        <v>6056143.3060093988</v>
      </c>
      <c r="AT313" s="178"/>
      <c r="AU313" s="267"/>
      <c r="AV313" s="70"/>
      <c r="AW313" s="72"/>
      <c r="AX313" s="266"/>
      <c r="AY313" s="70"/>
      <c r="AZ313" s="178"/>
      <c r="BA313" s="267"/>
      <c r="BB313" s="70">
        <v>-5965649.65442371</v>
      </c>
      <c r="BC313" s="72"/>
      <c r="BD313" s="266"/>
      <c r="BE313" s="70">
        <v>-6056143.3060093988</v>
      </c>
      <c r="BF313" s="178"/>
      <c r="BG313" s="178"/>
      <c r="BH313" s="178"/>
      <c r="BI313" s="178"/>
      <c r="BJ313" s="178"/>
    </row>
    <row r="314" spans="2:62" x14ac:dyDescent="0.4">
      <c r="C314" s="56" t="s">
        <v>18</v>
      </c>
      <c r="D314" s="246"/>
      <c r="E314" s="266"/>
      <c r="F314" s="70"/>
      <c r="G314" s="72"/>
      <c r="H314" s="266"/>
      <c r="I314" s="53"/>
      <c r="J314" s="72"/>
      <c r="K314" s="266"/>
      <c r="L314" s="53"/>
      <c r="M314" s="72"/>
      <c r="N314" s="266"/>
      <c r="O314" s="70">
        <f>SUM(O295,O284,O273,O262,O251,O240,O229)*-0.1</f>
        <v>-1505553.1768833615</v>
      </c>
      <c r="P314" s="72"/>
      <c r="Q314" s="266"/>
      <c r="R314" s="70">
        <f>SUM(R295,R284,R273,R262,R251,R240,R229)*-0.1</f>
        <v>-1484408.1619942877</v>
      </c>
      <c r="S314" s="72"/>
      <c r="T314" s="266"/>
      <c r="U314" s="70">
        <f>SUM(U295,U284,U273,U262,U251,U240,U229)*-0.1</f>
        <v>-1586618.3675490865</v>
      </c>
      <c r="V314" s="72"/>
      <c r="W314" s="266"/>
      <c r="X314" s="70">
        <f>SUM(X295,X284,X273,X262,X251,X240,X229)*-0.1</f>
        <v>-1595970.4967515871</v>
      </c>
      <c r="Y314" s="72"/>
      <c r="Z314" s="266"/>
      <c r="AA314" s="70">
        <f>SUM(AA295,AA284,AA273,AA262,AA251,AA240,AA229)*-0.1</f>
        <v>-1598446.9249292267</v>
      </c>
      <c r="AB314" s="72"/>
      <c r="AC314" s="266"/>
      <c r="AD314" s="70"/>
      <c r="AE314" s="72"/>
      <c r="AF314" s="266"/>
      <c r="AG314" s="70"/>
      <c r="AH314" s="178"/>
      <c r="AI314" s="267"/>
      <c r="AJ314" s="70">
        <f t="shared" si="387"/>
        <v>0</v>
      </c>
      <c r="AK314" s="72"/>
      <c r="AL314" s="266"/>
      <c r="AM314" s="70">
        <f t="shared" si="388"/>
        <v>0</v>
      </c>
      <c r="AN314" s="72"/>
      <c r="AO314" s="267"/>
      <c r="AP314" s="70">
        <f>AD314-BB314</f>
        <v>1620789.5062764641</v>
      </c>
      <c r="AQ314" s="72"/>
      <c r="AR314" s="266"/>
      <c r="AS314" s="70">
        <f>AG314-BE314</f>
        <v>1645509.3236829629</v>
      </c>
      <c r="AT314" s="178"/>
      <c r="AU314" s="267"/>
      <c r="AV314" s="70"/>
      <c r="AW314" s="72"/>
      <c r="AX314" s="266"/>
      <c r="AY314" s="70"/>
      <c r="AZ314" s="178"/>
      <c r="BA314" s="267"/>
      <c r="BB314" s="70">
        <v>-1620789.5062764641</v>
      </c>
      <c r="BC314" s="72"/>
      <c r="BD314" s="266"/>
      <c r="BE314" s="70">
        <v>-1645509.3236829629</v>
      </c>
      <c r="BF314" s="178"/>
      <c r="BG314" s="178"/>
      <c r="BH314" s="178"/>
      <c r="BI314" s="178"/>
      <c r="BJ314" s="178"/>
    </row>
    <row r="315" spans="2:62" x14ac:dyDescent="0.4">
      <c r="C315" s="56" t="s">
        <v>19</v>
      </c>
      <c r="D315" s="246"/>
      <c r="E315" s="266"/>
      <c r="F315" s="70"/>
      <c r="G315" s="72"/>
      <c r="H315" s="266"/>
      <c r="I315" s="53"/>
      <c r="J315" s="72"/>
      <c r="K315" s="266"/>
      <c r="L315" s="53"/>
      <c r="M315" s="72"/>
      <c r="N315" s="266"/>
      <c r="O315" s="70">
        <f>SUM(O296,O285,O274,O263,O252,O241,O230)*-0.1</f>
        <v>-3916740.6114137606</v>
      </c>
      <c r="P315" s="72"/>
      <c r="Q315" s="266"/>
      <c r="R315" s="70">
        <f>SUM(R296,R285,R274,R263,R252,R241,R230)*-0.1</f>
        <v>-3740074.8589275442</v>
      </c>
      <c r="S315" s="72"/>
      <c r="T315" s="266"/>
      <c r="U315" s="70">
        <f>SUM(U296,U285,U274,U263,U252,U241,U230)*-0.1</f>
        <v>-4005572.9023549543</v>
      </c>
      <c r="V315" s="72"/>
      <c r="W315" s="266"/>
      <c r="X315" s="70">
        <f>SUM(X296,X285,X274,X263,X252,X241,X230)*-0.1</f>
        <v>-4045275.4745315881</v>
      </c>
      <c r="Y315" s="72"/>
      <c r="Z315" s="266"/>
      <c r="AA315" s="70">
        <f>SUM(AA296,AA285,AA274,AA263,AA252,AA241,AA230)*-0.1</f>
        <v>-4069469.6034543575</v>
      </c>
      <c r="AB315" s="72"/>
      <c r="AC315" s="266"/>
      <c r="AD315" s="70"/>
      <c r="AE315" s="72"/>
      <c r="AF315" s="266"/>
      <c r="AG315" s="70"/>
      <c r="AH315" s="178"/>
      <c r="AI315" s="267"/>
      <c r="AJ315" s="70">
        <f t="shared" si="387"/>
        <v>0</v>
      </c>
      <c r="AK315" s="72"/>
      <c r="AL315" s="266"/>
      <c r="AM315" s="70">
        <f t="shared" si="388"/>
        <v>0</v>
      </c>
      <c r="AN315" s="72"/>
      <c r="AO315" s="267"/>
      <c r="AP315" s="70">
        <f>AD315-BB315</f>
        <v>4145468.3813008168</v>
      </c>
      <c r="AQ315" s="72"/>
      <c r="AR315" s="266"/>
      <c r="AS315" s="70">
        <f>AG315-BE315</f>
        <v>4227395.0055893287</v>
      </c>
      <c r="AT315" s="178"/>
      <c r="AU315" s="267"/>
      <c r="AV315" s="70"/>
      <c r="AW315" s="72"/>
      <c r="AX315" s="266"/>
      <c r="AY315" s="70"/>
      <c r="AZ315" s="178"/>
      <c r="BA315" s="267"/>
      <c r="BB315" s="70">
        <v>-4145468.3813008168</v>
      </c>
      <c r="BC315" s="72"/>
      <c r="BD315" s="266"/>
      <c r="BE315" s="70">
        <v>-4227395.0055893287</v>
      </c>
      <c r="BF315" s="178"/>
      <c r="BG315" s="178"/>
      <c r="BH315" s="178"/>
      <c r="BI315" s="178"/>
      <c r="BJ315" s="178"/>
    </row>
    <row r="316" spans="2:62" x14ac:dyDescent="0.4">
      <c r="C316" s="56"/>
      <c r="D316" s="246"/>
      <c r="E316" s="266"/>
      <c r="F316" s="70"/>
      <c r="G316" s="72"/>
      <c r="H316" s="266"/>
      <c r="I316" s="53"/>
      <c r="J316" s="72"/>
      <c r="K316" s="266"/>
      <c r="L316" s="53"/>
      <c r="M316" s="72"/>
      <c r="N316" s="266"/>
      <c r="O316" s="70"/>
      <c r="P316" s="72"/>
      <c r="Q316" s="266"/>
      <c r="R316" s="70"/>
      <c r="S316" s="72"/>
      <c r="T316" s="266"/>
      <c r="U316" s="70"/>
      <c r="V316" s="72"/>
      <c r="W316" s="266"/>
      <c r="X316" s="70"/>
      <c r="Y316" s="72"/>
      <c r="Z316" s="266"/>
      <c r="AA316" s="70"/>
      <c r="AB316" s="72"/>
      <c r="AC316" s="266"/>
      <c r="AD316" s="70"/>
      <c r="AE316" s="72"/>
      <c r="AF316" s="266"/>
      <c r="AG316" s="70"/>
      <c r="AH316" s="178"/>
      <c r="AI316" s="267"/>
      <c r="AJ316" s="70"/>
      <c r="AK316" s="72"/>
      <c r="AL316" s="266"/>
      <c r="AM316" s="70"/>
      <c r="AN316" s="72"/>
      <c r="AO316" s="267"/>
      <c r="AP316" s="70"/>
      <c r="AQ316" s="72"/>
      <c r="AR316" s="266"/>
      <c r="AS316" s="70"/>
      <c r="AT316" s="178"/>
      <c r="AU316" s="267"/>
      <c r="AV316" s="70"/>
      <c r="AW316" s="72"/>
      <c r="AX316" s="266"/>
      <c r="AY316" s="70"/>
      <c r="AZ316" s="178"/>
      <c r="BA316" s="267"/>
      <c r="BB316" s="70"/>
      <c r="BC316" s="72"/>
      <c r="BD316" s="266"/>
      <c r="BE316" s="70"/>
      <c r="BF316" s="178"/>
      <c r="BG316" s="178"/>
      <c r="BH316" s="178"/>
      <c r="BI316" s="178"/>
      <c r="BJ316" s="178"/>
    </row>
    <row r="317" spans="2:62" x14ac:dyDescent="0.4">
      <c r="B317" s="2" t="s">
        <v>105</v>
      </c>
      <c r="C317" s="56"/>
      <c r="D317" s="246"/>
      <c r="E317" s="266"/>
      <c r="F317" s="271">
        <v>0.25</v>
      </c>
      <c r="G317" s="72"/>
      <c r="H317" s="266"/>
      <c r="I317" s="53"/>
      <c r="J317" s="72"/>
      <c r="K317" s="266"/>
      <c r="L317" s="53"/>
      <c r="M317" s="72"/>
      <c r="N317" s="266"/>
      <c r="O317" s="70"/>
      <c r="P317" s="72"/>
      <c r="Q317" s="266"/>
      <c r="R317" s="70"/>
      <c r="S317" s="72"/>
      <c r="T317" s="266"/>
      <c r="U317" s="70"/>
      <c r="V317" s="72"/>
      <c r="W317" s="266"/>
      <c r="X317" s="70"/>
      <c r="Y317" s="72"/>
      <c r="Z317" s="266"/>
      <c r="AA317" s="70"/>
      <c r="AB317" s="72"/>
      <c r="AC317" s="266"/>
      <c r="AD317" s="70"/>
      <c r="AE317" s="72"/>
      <c r="AF317" s="266"/>
      <c r="AG317" s="70"/>
      <c r="AH317" s="178"/>
      <c r="AI317" s="267"/>
      <c r="AJ317" s="70"/>
      <c r="AK317" s="72"/>
      <c r="AL317" s="266"/>
      <c r="AM317" s="70"/>
      <c r="AN317" s="72"/>
      <c r="AO317" s="267"/>
      <c r="AP317" s="70"/>
      <c r="AQ317" s="72"/>
      <c r="AR317" s="266"/>
      <c r="AS317" s="70"/>
      <c r="AT317" s="178"/>
      <c r="AU317" s="267"/>
      <c r="AV317" s="70"/>
      <c r="AW317" s="72"/>
      <c r="AX317" s="266"/>
      <c r="AY317" s="70"/>
      <c r="AZ317" s="178"/>
      <c r="BA317" s="267"/>
      <c r="BB317" s="70"/>
      <c r="BC317" s="72"/>
      <c r="BD317" s="266"/>
      <c r="BE317" s="70"/>
      <c r="BF317" s="178"/>
      <c r="BG317" s="178"/>
      <c r="BH317" s="178"/>
      <c r="BI317" s="178"/>
      <c r="BJ317" s="178"/>
    </row>
    <row r="318" spans="2:62" x14ac:dyDescent="0.4">
      <c r="C318" s="56" t="s">
        <v>17</v>
      </c>
      <c r="D318" s="246"/>
      <c r="E318" s="266"/>
      <c r="F318" s="272">
        <f>$F$317</f>
        <v>0.25</v>
      </c>
      <c r="G318" s="72"/>
      <c r="H318" s="266"/>
      <c r="I318" s="53"/>
      <c r="J318" s="72"/>
      <c r="K318" s="266"/>
      <c r="L318" s="53"/>
      <c r="M318" s="72"/>
      <c r="N318" s="266"/>
      <c r="O318" s="70"/>
      <c r="P318" s="72"/>
      <c r="Q318" s="266"/>
      <c r="R318" s="70"/>
      <c r="S318" s="72"/>
      <c r="T318" s="266"/>
      <c r="U318" s="70"/>
      <c r="V318" s="72"/>
      <c r="W318" s="266"/>
      <c r="X318" s="70"/>
      <c r="Y318" s="72"/>
      <c r="Z318" s="266"/>
      <c r="AA318" s="70"/>
      <c r="AB318" s="72"/>
      <c r="AC318" s="266"/>
      <c r="AD318" s="70"/>
      <c r="AE318" s="72"/>
      <c r="AF318" s="266"/>
      <c r="AG318" s="70"/>
      <c r="AH318" s="178"/>
      <c r="AI318" s="267"/>
      <c r="AJ318" s="70">
        <f t="shared" ref="AJ318:AJ346" si="389">AD318-AV318</f>
        <v>11965989.304602658</v>
      </c>
      <c r="AK318" s="72"/>
      <c r="AL318" s="266"/>
      <c r="AM318" s="70">
        <f t="shared" ref="AM318:AM346" si="390">AG318-AY318</f>
        <v>12168093.997533098</v>
      </c>
      <c r="AN318" s="72"/>
      <c r="AO318" s="267"/>
      <c r="AP318" s="70">
        <f t="shared" ref="AP318:AP346" si="391">AD318-BB318</f>
        <v>0</v>
      </c>
      <c r="AQ318" s="72"/>
      <c r="AR318" s="266"/>
      <c r="AS318" s="70">
        <f t="shared" ref="AS318:AS346" si="392">AG318-BE318</f>
        <v>0</v>
      </c>
      <c r="AT318" s="178"/>
      <c r="AU318" s="267"/>
      <c r="AV318" s="70">
        <v>-11965989.304602658</v>
      </c>
      <c r="AW318" s="72"/>
      <c r="AX318" s="266"/>
      <c r="AY318" s="70">
        <v>-12168093.997533098</v>
      </c>
      <c r="AZ318" s="178"/>
      <c r="BA318" s="267"/>
      <c r="BB318" s="70"/>
      <c r="BC318" s="72"/>
      <c r="BD318" s="266"/>
      <c r="BE318" s="70"/>
      <c r="BF318" s="178"/>
      <c r="BG318" s="178"/>
      <c r="BH318" s="178"/>
      <c r="BI318" s="178"/>
      <c r="BJ318" s="178"/>
    </row>
    <row r="319" spans="2:62" x14ac:dyDescent="0.4">
      <c r="C319" s="56" t="s">
        <v>18</v>
      </c>
      <c r="D319" s="246"/>
      <c r="E319" s="266"/>
      <c r="F319" s="272">
        <f>$F$317</f>
        <v>0.25</v>
      </c>
      <c r="G319" s="72"/>
      <c r="H319" s="266"/>
      <c r="I319" s="53"/>
      <c r="J319" s="72"/>
      <c r="K319" s="266"/>
      <c r="L319" s="53"/>
      <c r="M319" s="72"/>
      <c r="N319" s="266"/>
      <c r="O319" s="70"/>
      <c r="P319" s="72"/>
      <c r="Q319" s="266"/>
      <c r="R319" s="70"/>
      <c r="S319" s="72"/>
      <c r="T319" s="266"/>
      <c r="U319" s="70"/>
      <c r="V319" s="72"/>
      <c r="W319" s="266"/>
      <c r="X319" s="70"/>
      <c r="Y319" s="72"/>
      <c r="Z319" s="266"/>
      <c r="AA319" s="70"/>
      <c r="AB319" s="72"/>
      <c r="AC319" s="266"/>
      <c r="AD319" s="70"/>
      <c r="AE319" s="72"/>
      <c r="AF319" s="266"/>
      <c r="AG319" s="70"/>
      <c r="AH319" s="178"/>
      <c r="AI319" s="267"/>
      <c r="AJ319" s="70">
        <f t="shared" si="389"/>
        <v>3179771.1527042589</v>
      </c>
      <c r="AK319" s="72"/>
      <c r="AL319" s="266"/>
      <c r="AM319" s="70">
        <f t="shared" si="390"/>
        <v>3229101.3282277449</v>
      </c>
      <c r="AN319" s="72"/>
      <c r="AO319" s="267"/>
      <c r="AP319" s="70">
        <f t="shared" si="391"/>
        <v>0</v>
      </c>
      <c r="AQ319" s="72"/>
      <c r="AR319" s="266"/>
      <c r="AS319" s="70">
        <f t="shared" si="392"/>
        <v>0</v>
      </c>
      <c r="AT319" s="178"/>
      <c r="AU319" s="267"/>
      <c r="AV319" s="70">
        <v>-3179771.1527042589</v>
      </c>
      <c r="AW319" s="72"/>
      <c r="AX319" s="266"/>
      <c r="AY319" s="70">
        <v>-3229101.3282277449</v>
      </c>
      <c r="AZ319" s="178"/>
      <c r="BA319" s="267"/>
      <c r="BB319" s="70"/>
      <c r="BC319" s="72"/>
      <c r="BD319" s="266"/>
      <c r="BE319" s="70"/>
      <c r="BF319" s="178"/>
      <c r="BG319" s="178"/>
      <c r="BH319" s="178"/>
      <c r="BI319" s="178"/>
      <c r="BJ319" s="178"/>
    </row>
    <row r="320" spans="2:62" x14ac:dyDescent="0.4">
      <c r="C320" s="56"/>
      <c r="D320" s="246"/>
      <c r="E320" s="266"/>
      <c r="F320" s="70"/>
      <c r="G320" s="72"/>
      <c r="H320" s="266"/>
      <c r="I320" s="53"/>
      <c r="J320" s="72"/>
      <c r="K320" s="266"/>
      <c r="L320" s="53"/>
      <c r="M320" s="72"/>
      <c r="N320" s="266"/>
      <c r="O320" s="70"/>
      <c r="P320" s="72"/>
      <c r="Q320" s="266"/>
      <c r="R320" s="70"/>
      <c r="S320" s="72"/>
      <c r="T320" s="266"/>
      <c r="U320" s="70"/>
      <c r="V320" s="72"/>
      <c r="W320" s="266"/>
      <c r="X320" s="70"/>
      <c r="Y320" s="72"/>
      <c r="Z320" s="266"/>
      <c r="AA320" s="70"/>
      <c r="AB320" s="72"/>
      <c r="AC320" s="266"/>
      <c r="AD320" s="70"/>
      <c r="AE320" s="72"/>
      <c r="AF320" s="266"/>
      <c r="AG320" s="70"/>
      <c r="AH320" s="178"/>
      <c r="AI320" s="267"/>
      <c r="AJ320" s="70">
        <f t="shared" si="389"/>
        <v>0</v>
      </c>
      <c r="AK320" s="72"/>
      <c r="AL320" s="266"/>
      <c r="AM320" s="70">
        <f t="shared" si="390"/>
        <v>0</v>
      </c>
      <c r="AN320" s="72"/>
      <c r="AO320" s="267"/>
      <c r="AP320" s="70">
        <f t="shared" si="391"/>
        <v>0</v>
      </c>
      <c r="AQ320" s="72"/>
      <c r="AR320" s="266"/>
      <c r="AS320" s="70">
        <f t="shared" si="392"/>
        <v>0</v>
      </c>
      <c r="AT320" s="178"/>
      <c r="AU320" s="267"/>
      <c r="AV320" s="70"/>
      <c r="AW320" s="72"/>
      <c r="AX320" s="266"/>
      <c r="AY320" s="70"/>
      <c r="AZ320" s="178"/>
      <c r="BA320" s="267"/>
      <c r="BB320" s="70"/>
      <c r="BC320" s="72"/>
      <c r="BD320" s="266"/>
      <c r="BE320" s="70"/>
      <c r="BF320" s="178"/>
      <c r="BG320" s="178"/>
      <c r="BH320" s="178"/>
      <c r="BI320" s="178"/>
      <c r="BJ320" s="178"/>
    </row>
    <row r="321" spans="2:62" x14ac:dyDescent="0.4">
      <c r="B321" s="2" t="s">
        <v>106</v>
      </c>
      <c r="C321" s="56"/>
      <c r="D321" s="246"/>
      <c r="E321" s="266"/>
      <c r="F321" s="70"/>
      <c r="G321" s="72"/>
      <c r="H321" s="266"/>
      <c r="I321" s="53"/>
      <c r="J321" s="72"/>
      <c r="K321" s="266"/>
      <c r="L321" s="53"/>
      <c r="M321" s="72"/>
      <c r="N321" s="266"/>
      <c r="O321" s="70"/>
      <c r="P321" s="72"/>
      <c r="Q321" s="266"/>
      <c r="R321" s="70"/>
      <c r="S321" s="72"/>
      <c r="T321" s="266"/>
      <c r="U321" s="70"/>
      <c r="V321" s="72"/>
      <c r="W321" s="266"/>
      <c r="X321" s="70"/>
      <c r="Y321" s="72"/>
      <c r="Z321" s="266"/>
      <c r="AA321" s="70"/>
      <c r="AB321" s="72"/>
      <c r="AC321" s="266"/>
      <c r="AD321" s="70"/>
      <c r="AE321" s="72"/>
      <c r="AF321" s="266"/>
      <c r="AG321" s="70"/>
      <c r="AH321" s="178"/>
      <c r="AI321" s="267"/>
      <c r="AJ321" s="70">
        <f t="shared" si="389"/>
        <v>0</v>
      </c>
      <c r="AK321" s="72"/>
      <c r="AL321" s="266"/>
      <c r="AM321" s="70">
        <f t="shared" si="390"/>
        <v>0</v>
      </c>
      <c r="AN321" s="72"/>
      <c r="AO321" s="267"/>
      <c r="AP321" s="70">
        <f t="shared" si="391"/>
        <v>0</v>
      </c>
      <c r="AQ321" s="72"/>
      <c r="AR321" s="266"/>
      <c r="AS321" s="70">
        <f t="shared" si="392"/>
        <v>0</v>
      </c>
      <c r="AT321" s="178"/>
      <c r="AU321" s="267"/>
      <c r="AV321" s="70"/>
      <c r="AW321" s="72"/>
      <c r="AX321" s="266"/>
      <c r="AY321" s="70"/>
      <c r="AZ321" s="178"/>
      <c r="BA321" s="267"/>
      <c r="BB321" s="70"/>
      <c r="BC321" s="72"/>
      <c r="BD321" s="266"/>
      <c r="BE321" s="70"/>
      <c r="BF321" s="178"/>
      <c r="BG321" s="178"/>
      <c r="BH321" s="178"/>
      <c r="BI321" s="178"/>
      <c r="BJ321" s="178"/>
    </row>
    <row r="322" spans="2:62" x14ac:dyDescent="0.4">
      <c r="C322" s="56" t="s">
        <v>17</v>
      </c>
      <c r="D322" s="246"/>
      <c r="E322" s="266"/>
      <c r="F322" s="272">
        <f t="shared" ref="F322:F329" si="393">$F$317</f>
        <v>0.25</v>
      </c>
      <c r="G322" s="72"/>
      <c r="H322" s="266"/>
      <c r="I322" s="53"/>
      <c r="J322" s="72"/>
      <c r="K322" s="266"/>
      <c r="L322" s="53"/>
      <c r="M322" s="72"/>
      <c r="N322" s="266"/>
      <c r="O322" s="70"/>
      <c r="P322" s="72"/>
      <c r="Q322" s="266"/>
      <c r="R322" s="70"/>
      <c r="S322" s="72"/>
      <c r="T322" s="266"/>
      <c r="U322" s="70"/>
      <c r="V322" s="72"/>
      <c r="W322" s="266"/>
      <c r="X322" s="70"/>
      <c r="Y322" s="72"/>
      <c r="Z322" s="266"/>
      <c r="AA322" s="70"/>
      <c r="AB322" s="72"/>
      <c r="AC322" s="266"/>
      <c r="AD322" s="70"/>
      <c r="AE322" s="72"/>
      <c r="AF322" s="266"/>
      <c r="AG322" s="70"/>
      <c r="AH322" s="178"/>
      <c r="AI322" s="267"/>
      <c r="AJ322" s="70">
        <f t="shared" si="389"/>
        <v>467970.84619742329</v>
      </c>
      <c r="AK322" s="72"/>
      <c r="AL322" s="266"/>
      <c r="AM322" s="70">
        <f t="shared" si="390"/>
        <v>475874.83990521898</v>
      </c>
      <c r="AN322" s="72"/>
      <c r="AO322" s="267"/>
      <c r="AP322" s="70">
        <f t="shared" si="391"/>
        <v>0</v>
      </c>
      <c r="AQ322" s="72"/>
      <c r="AR322" s="266"/>
      <c r="AS322" s="70">
        <f t="shared" si="392"/>
        <v>0</v>
      </c>
      <c r="AT322" s="178"/>
      <c r="AU322" s="267"/>
      <c r="AV322" s="70">
        <v>-467970.84619742329</v>
      </c>
      <c r="AW322" s="72"/>
      <c r="AX322" s="266"/>
      <c r="AY322" s="70">
        <v>-475874.83990521898</v>
      </c>
      <c r="AZ322" s="178"/>
      <c r="BA322" s="267"/>
      <c r="BB322" s="70"/>
      <c r="BC322" s="72"/>
      <c r="BD322" s="266"/>
      <c r="BE322" s="70"/>
      <c r="BF322" s="178"/>
      <c r="BG322" s="178"/>
      <c r="BH322" s="178"/>
      <c r="BI322" s="178"/>
      <c r="BJ322" s="178"/>
    </row>
    <row r="323" spans="2:62" x14ac:dyDescent="0.4">
      <c r="C323" s="56" t="s">
        <v>18</v>
      </c>
      <c r="D323" s="246"/>
      <c r="E323" s="266"/>
      <c r="F323" s="272">
        <f t="shared" si="393"/>
        <v>0.25</v>
      </c>
      <c r="G323" s="72"/>
      <c r="H323" s="266"/>
      <c r="I323" s="53"/>
      <c r="J323" s="72"/>
      <c r="K323" s="266"/>
      <c r="L323" s="53"/>
      <c r="M323" s="72"/>
      <c r="N323" s="266"/>
      <c r="O323" s="70"/>
      <c r="P323" s="72"/>
      <c r="Q323" s="266"/>
      <c r="R323" s="70"/>
      <c r="S323" s="72"/>
      <c r="T323" s="266"/>
      <c r="U323" s="70"/>
      <c r="V323" s="72"/>
      <c r="W323" s="266"/>
      <c r="X323" s="70"/>
      <c r="Y323" s="72"/>
      <c r="Z323" s="266"/>
      <c r="AA323" s="70"/>
      <c r="AB323" s="72"/>
      <c r="AC323" s="266"/>
      <c r="AD323" s="70"/>
      <c r="AE323" s="72"/>
      <c r="AF323" s="266"/>
      <c r="AG323" s="70"/>
      <c r="AH323" s="178"/>
      <c r="AI323" s="267"/>
      <c r="AJ323" s="70">
        <f t="shared" si="389"/>
        <v>135995.41198211419</v>
      </c>
      <c r="AK323" s="72"/>
      <c r="AL323" s="266"/>
      <c r="AM323" s="70">
        <f t="shared" si="390"/>
        <v>138105.21083910458</v>
      </c>
      <c r="AN323" s="72"/>
      <c r="AO323" s="267"/>
      <c r="AP323" s="70">
        <f t="shared" si="391"/>
        <v>0</v>
      </c>
      <c r="AQ323" s="72"/>
      <c r="AR323" s="266"/>
      <c r="AS323" s="70">
        <f t="shared" si="392"/>
        <v>0</v>
      </c>
      <c r="AT323" s="178"/>
      <c r="AU323" s="267"/>
      <c r="AV323" s="70">
        <v>-135995.41198211419</v>
      </c>
      <c r="AW323" s="72"/>
      <c r="AX323" s="266"/>
      <c r="AY323" s="70">
        <v>-138105.21083910458</v>
      </c>
      <c r="AZ323" s="178"/>
      <c r="BA323" s="267"/>
      <c r="BB323" s="70"/>
      <c r="BC323" s="72"/>
      <c r="BD323" s="266"/>
      <c r="BE323" s="70"/>
      <c r="BF323" s="178"/>
      <c r="BG323" s="178"/>
      <c r="BH323" s="178"/>
      <c r="BI323" s="178"/>
      <c r="BJ323" s="178"/>
    </row>
    <row r="324" spans="2:62" x14ac:dyDescent="0.4">
      <c r="C324" s="56" t="s">
        <v>19</v>
      </c>
      <c r="D324" s="246"/>
      <c r="E324" s="266"/>
      <c r="F324" s="272">
        <f t="shared" si="393"/>
        <v>0.25</v>
      </c>
      <c r="G324" s="72"/>
      <c r="H324" s="266"/>
      <c r="I324" s="53"/>
      <c r="J324" s="72"/>
      <c r="K324" s="266"/>
      <c r="L324" s="53"/>
      <c r="M324" s="72"/>
      <c r="N324" s="266"/>
      <c r="O324" s="70"/>
      <c r="P324" s="72"/>
      <c r="Q324" s="266"/>
      <c r="R324" s="70"/>
      <c r="S324" s="72"/>
      <c r="T324" s="266"/>
      <c r="U324" s="70"/>
      <c r="V324" s="72"/>
      <c r="W324" s="266"/>
      <c r="X324" s="70"/>
      <c r="Y324" s="72"/>
      <c r="Z324" s="266"/>
      <c r="AA324" s="70"/>
      <c r="AB324" s="72"/>
      <c r="AC324" s="266"/>
      <c r="AD324" s="70"/>
      <c r="AE324" s="72"/>
      <c r="AF324" s="266"/>
      <c r="AG324" s="70"/>
      <c r="AH324" s="178"/>
      <c r="AI324" s="267"/>
      <c r="AJ324" s="70">
        <f t="shared" si="389"/>
        <v>1890160.9969777616</v>
      </c>
      <c r="AK324" s="72"/>
      <c r="AL324" s="266"/>
      <c r="AM324" s="70">
        <f t="shared" si="390"/>
        <v>1930389.024488047</v>
      </c>
      <c r="AN324" s="72"/>
      <c r="AO324" s="267"/>
      <c r="AP324" s="70">
        <f t="shared" si="391"/>
        <v>0</v>
      </c>
      <c r="AQ324" s="72"/>
      <c r="AR324" s="266"/>
      <c r="AS324" s="70">
        <f t="shared" si="392"/>
        <v>0</v>
      </c>
      <c r="AT324" s="178"/>
      <c r="AU324" s="267"/>
      <c r="AV324" s="70">
        <v>-1890160.9969777616</v>
      </c>
      <c r="AW324" s="72"/>
      <c r="AX324" s="266"/>
      <c r="AY324" s="70">
        <v>-1930389.024488047</v>
      </c>
      <c r="AZ324" s="178"/>
      <c r="BA324" s="267"/>
      <c r="BB324" s="70"/>
      <c r="BC324" s="72"/>
      <c r="BD324" s="266"/>
      <c r="BE324" s="70"/>
      <c r="BF324" s="178"/>
      <c r="BG324" s="178"/>
      <c r="BH324" s="178"/>
      <c r="BI324" s="178"/>
      <c r="BJ324" s="178"/>
    </row>
    <row r="325" spans="2:62" x14ac:dyDescent="0.4">
      <c r="C325" s="56" t="s">
        <v>20</v>
      </c>
      <c r="D325" s="246"/>
      <c r="E325" s="266"/>
      <c r="F325" s="272">
        <f t="shared" si="393"/>
        <v>0.25</v>
      </c>
      <c r="G325" s="72"/>
      <c r="H325" s="266"/>
      <c r="I325" s="53"/>
      <c r="J325" s="72"/>
      <c r="K325" s="266"/>
      <c r="L325" s="53"/>
      <c r="M325" s="72"/>
      <c r="N325" s="266"/>
      <c r="O325" s="70"/>
      <c r="P325" s="72"/>
      <c r="Q325" s="266"/>
      <c r="R325" s="70"/>
      <c r="S325" s="72"/>
      <c r="T325" s="266"/>
      <c r="U325" s="70"/>
      <c r="V325" s="72"/>
      <c r="W325" s="266"/>
      <c r="X325" s="70"/>
      <c r="Y325" s="72"/>
      <c r="Z325" s="266"/>
      <c r="AA325" s="70"/>
      <c r="AB325" s="72"/>
      <c r="AC325" s="266"/>
      <c r="AD325" s="70"/>
      <c r="AE325" s="72"/>
      <c r="AF325" s="266"/>
      <c r="AG325" s="70"/>
      <c r="AH325" s="178"/>
      <c r="AI325" s="267"/>
      <c r="AJ325" s="70">
        <f t="shared" si="389"/>
        <v>430329.39276547375</v>
      </c>
      <c r="AK325" s="72"/>
      <c r="AL325" s="266"/>
      <c r="AM325" s="70">
        <f t="shared" si="390"/>
        <v>442479.21007361304</v>
      </c>
      <c r="AN325" s="72"/>
      <c r="AO325" s="267"/>
      <c r="AP325" s="70">
        <f t="shared" si="391"/>
        <v>0</v>
      </c>
      <c r="AQ325" s="72"/>
      <c r="AR325" s="266"/>
      <c r="AS325" s="70">
        <f t="shared" si="392"/>
        <v>0</v>
      </c>
      <c r="AT325" s="178"/>
      <c r="AU325" s="267"/>
      <c r="AV325" s="70">
        <v>-430329.39276547375</v>
      </c>
      <c r="AW325" s="72"/>
      <c r="AX325" s="266"/>
      <c r="AY325" s="70">
        <v>-442479.21007361304</v>
      </c>
      <c r="AZ325" s="178"/>
      <c r="BA325" s="267"/>
      <c r="BB325" s="70"/>
      <c r="BC325" s="72"/>
      <c r="BD325" s="266"/>
      <c r="BE325" s="70"/>
      <c r="BF325" s="178"/>
      <c r="BG325" s="178"/>
      <c r="BH325" s="178"/>
      <c r="BI325" s="178"/>
      <c r="BJ325" s="178"/>
    </row>
    <row r="326" spans="2:62" x14ac:dyDescent="0.4">
      <c r="C326" s="56" t="s">
        <v>21</v>
      </c>
      <c r="D326" s="246"/>
      <c r="E326" s="266"/>
      <c r="F326" s="272">
        <f t="shared" si="393"/>
        <v>0.25</v>
      </c>
      <c r="G326" s="72"/>
      <c r="H326" s="266"/>
      <c r="I326" s="53"/>
      <c r="J326" s="72"/>
      <c r="K326" s="266"/>
      <c r="L326" s="53"/>
      <c r="M326" s="72"/>
      <c r="N326" s="266"/>
      <c r="O326" s="70"/>
      <c r="P326" s="72"/>
      <c r="Q326" s="266"/>
      <c r="R326" s="70"/>
      <c r="S326" s="72"/>
      <c r="T326" s="266"/>
      <c r="U326" s="70"/>
      <c r="V326" s="72"/>
      <c r="W326" s="266"/>
      <c r="X326" s="70"/>
      <c r="Y326" s="72"/>
      <c r="Z326" s="266"/>
      <c r="AA326" s="70"/>
      <c r="AB326" s="72"/>
      <c r="AC326" s="266"/>
      <c r="AD326" s="70"/>
      <c r="AE326" s="72"/>
      <c r="AF326" s="266"/>
      <c r="AG326" s="70"/>
      <c r="AH326" s="178"/>
      <c r="AI326" s="267"/>
      <c r="AJ326" s="70">
        <f t="shared" si="389"/>
        <v>228286.71234539823</v>
      </c>
      <c r="AK326" s="72"/>
      <c r="AL326" s="266"/>
      <c r="AM326" s="70">
        <f t="shared" si="390"/>
        <v>227401.53368857587</v>
      </c>
      <c r="AN326" s="72"/>
      <c r="AO326" s="267"/>
      <c r="AP326" s="70">
        <f t="shared" si="391"/>
        <v>0</v>
      </c>
      <c r="AQ326" s="72"/>
      <c r="AR326" s="266"/>
      <c r="AS326" s="70">
        <f t="shared" si="392"/>
        <v>0</v>
      </c>
      <c r="AT326" s="178"/>
      <c r="AU326" s="267"/>
      <c r="AV326" s="70">
        <v>-228286.71234539823</v>
      </c>
      <c r="AW326" s="72"/>
      <c r="AX326" s="266"/>
      <c r="AY326" s="70">
        <v>-227401.53368857587</v>
      </c>
      <c r="AZ326" s="178"/>
      <c r="BA326" s="267"/>
      <c r="BB326" s="70"/>
      <c r="BC326" s="72"/>
      <c r="BD326" s="266"/>
      <c r="BE326" s="70"/>
      <c r="BF326" s="178"/>
      <c r="BG326" s="178"/>
      <c r="BH326" s="178"/>
      <c r="BI326" s="178"/>
      <c r="BJ326" s="178"/>
    </row>
    <row r="327" spans="2:62" x14ac:dyDescent="0.4">
      <c r="C327" s="56" t="s">
        <v>22</v>
      </c>
      <c r="D327" s="246"/>
      <c r="E327" s="266"/>
      <c r="F327" s="272">
        <f t="shared" si="393"/>
        <v>0.25</v>
      </c>
      <c r="G327" s="72"/>
      <c r="H327" s="266"/>
      <c r="I327" s="53"/>
      <c r="J327" s="72"/>
      <c r="K327" s="266"/>
      <c r="L327" s="53"/>
      <c r="M327" s="72"/>
      <c r="N327" s="266"/>
      <c r="O327" s="70"/>
      <c r="P327" s="72"/>
      <c r="Q327" s="266"/>
      <c r="R327" s="70"/>
      <c r="S327" s="72"/>
      <c r="T327" s="266"/>
      <c r="U327" s="70"/>
      <c r="V327" s="72"/>
      <c r="W327" s="266"/>
      <c r="X327" s="70"/>
      <c r="Y327" s="72"/>
      <c r="Z327" s="266"/>
      <c r="AA327" s="70"/>
      <c r="AB327" s="72"/>
      <c r="AC327" s="266"/>
      <c r="AD327" s="70"/>
      <c r="AE327" s="72"/>
      <c r="AF327" s="266"/>
      <c r="AG327" s="70"/>
      <c r="AH327" s="178"/>
      <c r="AI327" s="267"/>
      <c r="AJ327" s="70">
        <f t="shared" si="389"/>
        <v>28171.821825850591</v>
      </c>
      <c r="AK327" s="72"/>
      <c r="AL327" s="266"/>
      <c r="AM327" s="70">
        <f t="shared" si="390"/>
        <v>29933.327668563958</v>
      </c>
      <c r="AN327" s="72"/>
      <c r="AO327" s="267"/>
      <c r="AP327" s="70">
        <f t="shared" si="391"/>
        <v>0</v>
      </c>
      <c r="AQ327" s="72"/>
      <c r="AR327" s="266"/>
      <c r="AS327" s="70">
        <f t="shared" si="392"/>
        <v>0</v>
      </c>
      <c r="AT327" s="178"/>
      <c r="AU327" s="267"/>
      <c r="AV327" s="70">
        <v>-28171.821825850591</v>
      </c>
      <c r="AW327" s="72"/>
      <c r="AX327" s="266"/>
      <c r="AY327" s="70">
        <v>-29933.327668563958</v>
      </c>
      <c r="AZ327" s="178"/>
      <c r="BA327" s="267"/>
      <c r="BB327" s="70"/>
      <c r="BC327" s="72"/>
      <c r="BD327" s="266"/>
      <c r="BE327" s="70"/>
      <c r="BF327" s="178"/>
      <c r="BG327" s="178"/>
      <c r="BH327" s="178"/>
      <c r="BI327" s="178"/>
      <c r="BJ327" s="178"/>
    </row>
    <row r="328" spans="2:62" x14ac:dyDescent="0.4">
      <c r="C328" s="56" t="s">
        <v>23</v>
      </c>
      <c r="D328" s="246"/>
      <c r="E328" s="266"/>
      <c r="F328" s="272">
        <f t="shared" si="393"/>
        <v>0.25</v>
      </c>
      <c r="G328" s="72"/>
      <c r="H328" s="266"/>
      <c r="I328" s="53"/>
      <c r="J328" s="72"/>
      <c r="K328" s="266"/>
      <c r="L328" s="53"/>
      <c r="M328" s="72"/>
      <c r="N328" s="266"/>
      <c r="O328" s="70"/>
      <c r="P328" s="72"/>
      <c r="Q328" s="266"/>
      <c r="R328" s="70"/>
      <c r="S328" s="72"/>
      <c r="T328" s="266"/>
      <c r="U328" s="70"/>
      <c r="V328" s="72"/>
      <c r="W328" s="266"/>
      <c r="X328" s="70"/>
      <c r="Y328" s="72"/>
      <c r="Z328" s="266"/>
      <c r="AA328" s="70"/>
      <c r="AB328" s="72"/>
      <c r="AC328" s="266"/>
      <c r="AD328" s="70"/>
      <c r="AE328" s="72"/>
      <c r="AF328" s="266"/>
      <c r="AG328" s="70"/>
      <c r="AH328" s="178"/>
      <c r="AI328" s="267"/>
      <c r="AJ328" s="70">
        <f t="shared" si="389"/>
        <v>14983.059312821757</v>
      </c>
      <c r="AK328" s="72"/>
      <c r="AL328" s="266"/>
      <c r="AM328" s="70">
        <f t="shared" si="390"/>
        <v>15565.15030568255</v>
      </c>
      <c r="AN328" s="72"/>
      <c r="AO328" s="267"/>
      <c r="AP328" s="70">
        <f t="shared" si="391"/>
        <v>0</v>
      </c>
      <c r="AQ328" s="72"/>
      <c r="AR328" s="266"/>
      <c r="AS328" s="70">
        <f t="shared" si="392"/>
        <v>0</v>
      </c>
      <c r="AT328" s="178"/>
      <c r="AU328" s="267"/>
      <c r="AV328" s="70">
        <v>-14983.059312821757</v>
      </c>
      <c r="AW328" s="72"/>
      <c r="AX328" s="266"/>
      <c r="AY328" s="70">
        <v>-15565.15030568255</v>
      </c>
      <c r="AZ328" s="178"/>
      <c r="BA328" s="267"/>
      <c r="BB328" s="70"/>
      <c r="BC328" s="72"/>
      <c r="BD328" s="266"/>
      <c r="BE328" s="70"/>
      <c r="BF328" s="178"/>
      <c r="BG328" s="178"/>
      <c r="BH328" s="178"/>
      <c r="BI328" s="178"/>
      <c r="BJ328" s="178"/>
    </row>
    <row r="329" spans="2:62" x14ac:dyDescent="0.4">
      <c r="C329" s="56" t="s">
        <v>24</v>
      </c>
      <c r="D329" s="246"/>
      <c r="E329" s="266"/>
      <c r="F329" s="272">
        <f t="shared" si="393"/>
        <v>0.25</v>
      </c>
      <c r="G329" s="72"/>
      <c r="H329" s="266"/>
      <c r="I329" s="53"/>
      <c r="J329" s="72"/>
      <c r="K329" s="266"/>
      <c r="L329" s="53"/>
      <c r="M329" s="72"/>
      <c r="N329" s="266"/>
      <c r="O329" s="70"/>
      <c r="P329" s="72"/>
      <c r="Q329" s="266"/>
      <c r="R329" s="70"/>
      <c r="S329" s="72"/>
      <c r="T329" s="266"/>
      <c r="U329" s="70"/>
      <c r="V329" s="72"/>
      <c r="W329" s="266"/>
      <c r="X329" s="70"/>
      <c r="Y329" s="72"/>
      <c r="Z329" s="266"/>
      <c r="AA329" s="70"/>
      <c r="AB329" s="72"/>
      <c r="AC329" s="266"/>
      <c r="AD329" s="70"/>
      <c r="AE329" s="72"/>
      <c r="AF329" s="266"/>
      <c r="AG329" s="70"/>
      <c r="AH329" s="178"/>
      <c r="AI329" s="267"/>
      <c r="AJ329" s="70">
        <f t="shared" si="389"/>
        <v>191.2269018755911</v>
      </c>
      <c r="AK329" s="72"/>
      <c r="AL329" s="266"/>
      <c r="AM329" s="70">
        <f t="shared" si="390"/>
        <v>187.52975655447452</v>
      </c>
      <c r="AN329" s="72"/>
      <c r="AO329" s="267"/>
      <c r="AP329" s="70">
        <f t="shared" si="391"/>
        <v>0</v>
      </c>
      <c r="AQ329" s="72"/>
      <c r="AR329" s="266"/>
      <c r="AS329" s="70">
        <f t="shared" si="392"/>
        <v>0</v>
      </c>
      <c r="AT329" s="178"/>
      <c r="AU329" s="267"/>
      <c r="AV329" s="70">
        <v>-191.2269018755911</v>
      </c>
      <c r="AW329" s="72"/>
      <c r="AX329" s="266"/>
      <c r="AY329" s="70">
        <v>-187.52975655447452</v>
      </c>
      <c r="AZ329" s="178"/>
      <c r="BA329" s="267"/>
      <c r="BB329" s="70"/>
      <c r="BC329" s="72"/>
      <c r="BD329" s="266"/>
      <c r="BE329" s="70"/>
      <c r="BF329" s="178"/>
      <c r="BG329" s="178"/>
      <c r="BH329" s="178"/>
      <c r="BI329" s="178"/>
      <c r="BJ329" s="178"/>
    </row>
    <row r="330" spans="2:62" x14ac:dyDescent="0.4">
      <c r="C330" s="56"/>
      <c r="D330" s="246"/>
      <c r="E330" s="266"/>
      <c r="F330" s="70"/>
      <c r="G330" s="72"/>
      <c r="H330" s="266"/>
      <c r="I330" s="53"/>
      <c r="J330" s="72"/>
      <c r="K330" s="266"/>
      <c r="L330" s="53"/>
      <c r="M330" s="72"/>
      <c r="N330" s="266"/>
      <c r="O330" s="70"/>
      <c r="P330" s="72"/>
      <c r="Q330" s="266"/>
      <c r="R330" s="70"/>
      <c r="S330" s="72"/>
      <c r="T330" s="266"/>
      <c r="U330" s="70"/>
      <c r="V330" s="72"/>
      <c r="W330" s="266"/>
      <c r="X330" s="70"/>
      <c r="Y330" s="72"/>
      <c r="Z330" s="266"/>
      <c r="AA330" s="70"/>
      <c r="AB330" s="72"/>
      <c r="AC330" s="266"/>
      <c r="AD330" s="70"/>
      <c r="AE330" s="72"/>
      <c r="AF330" s="266"/>
      <c r="AG330" s="70"/>
      <c r="AH330" s="178"/>
      <c r="AI330" s="267"/>
      <c r="AJ330" s="70">
        <f t="shared" si="389"/>
        <v>0</v>
      </c>
      <c r="AK330" s="72"/>
      <c r="AL330" s="266"/>
      <c r="AM330" s="70">
        <f t="shared" si="390"/>
        <v>0</v>
      </c>
      <c r="AN330" s="72"/>
      <c r="AO330" s="267"/>
      <c r="AP330" s="70">
        <f t="shared" si="391"/>
        <v>0</v>
      </c>
      <c r="AQ330" s="72"/>
      <c r="AR330" s="266"/>
      <c r="AS330" s="70">
        <f t="shared" si="392"/>
        <v>0</v>
      </c>
      <c r="AT330" s="178"/>
      <c r="AU330" s="267"/>
      <c r="AV330" s="70"/>
      <c r="AW330" s="72"/>
      <c r="AX330" s="266"/>
      <c r="AY330" s="70"/>
      <c r="AZ330" s="178"/>
      <c r="BA330" s="267"/>
      <c r="BB330" s="70"/>
      <c r="BC330" s="72"/>
      <c r="BD330" s="266"/>
      <c r="BE330" s="70"/>
      <c r="BF330" s="178"/>
      <c r="BG330" s="178"/>
      <c r="BH330" s="178"/>
      <c r="BI330" s="178"/>
      <c r="BJ330" s="178"/>
    </row>
    <row r="331" spans="2:62" x14ac:dyDescent="0.4">
      <c r="B331" s="2" t="s">
        <v>107</v>
      </c>
      <c r="C331" s="56"/>
      <c r="D331" s="246"/>
      <c r="E331" s="266"/>
      <c r="F331" s="70"/>
      <c r="G331" s="72"/>
      <c r="H331" s="266"/>
      <c r="I331" s="53"/>
      <c r="J331" s="72"/>
      <c r="K331" s="266"/>
      <c r="L331" s="53"/>
      <c r="M331" s="72"/>
      <c r="N331" s="266"/>
      <c r="O331" s="70"/>
      <c r="P331" s="72"/>
      <c r="Q331" s="266"/>
      <c r="R331" s="70"/>
      <c r="S331" s="72"/>
      <c r="T331" s="266"/>
      <c r="U331" s="70"/>
      <c r="V331" s="72"/>
      <c r="W331" s="266"/>
      <c r="X331" s="70"/>
      <c r="Y331" s="72"/>
      <c r="Z331" s="266"/>
      <c r="AA331" s="70"/>
      <c r="AB331" s="72"/>
      <c r="AC331" s="266"/>
      <c r="AD331" s="70"/>
      <c r="AE331" s="72"/>
      <c r="AF331" s="266"/>
      <c r="AG331" s="70"/>
      <c r="AH331" s="178"/>
      <c r="AI331" s="267"/>
      <c r="AJ331" s="70">
        <f t="shared" si="389"/>
        <v>0</v>
      </c>
      <c r="AK331" s="72"/>
      <c r="AL331" s="266"/>
      <c r="AM331" s="70">
        <f t="shared" si="390"/>
        <v>0</v>
      </c>
      <c r="AN331" s="72"/>
      <c r="AO331" s="267"/>
      <c r="AP331" s="70">
        <f t="shared" si="391"/>
        <v>0</v>
      </c>
      <c r="AQ331" s="72"/>
      <c r="AR331" s="266"/>
      <c r="AS331" s="70">
        <f t="shared" si="392"/>
        <v>0</v>
      </c>
      <c r="AT331" s="178"/>
      <c r="AU331" s="267"/>
      <c r="AV331" s="70"/>
      <c r="AW331" s="72"/>
      <c r="AX331" s="266"/>
      <c r="AY331" s="70"/>
      <c r="AZ331" s="178"/>
      <c r="BA331" s="267"/>
      <c r="BB331" s="70"/>
      <c r="BC331" s="72"/>
      <c r="BD331" s="266"/>
      <c r="BE331" s="70"/>
      <c r="BF331" s="178"/>
      <c r="BG331" s="178"/>
      <c r="BH331" s="178"/>
      <c r="BI331" s="178"/>
      <c r="BJ331" s="178"/>
    </row>
    <row r="332" spans="2:62" x14ac:dyDescent="0.4">
      <c r="C332" s="56" t="s">
        <v>17</v>
      </c>
      <c r="D332" s="246"/>
      <c r="E332" s="266"/>
      <c r="F332" s="272">
        <f t="shared" ref="F332:F339" si="394">$F$317</f>
        <v>0.25</v>
      </c>
      <c r="G332" s="72"/>
      <c r="H332" s="266"/>
      <c r="I332" s="53"/>
      <c r="J332" s="72"/>
      <c r="K332" s="266"/>
      <c r="L332" s="53"/>
      <c r="M332" s="72"/>
      <c r="N332" s="266"/>
      <c r="O332" s="70"/>
      <c r="P332" s="72"/>
      <c r="Q332" s="266"/>
      <c r="R332" s="70"/>
      <c r="S332" s="72"/>
      <c r="T332" s="266"/>
      <c r="U332" s="70"/>
      <c r="V332" s="72"/>
      <c r="W332" s="266"/>
      <c r="X332" s="70"/>
      <c r="Y332" s="72"/>
      <c r="Z332" s="266"/>
      <c r="AA332" s="70"/>
      <c r="AB332" s="72"/>
      <c r="AC332" s="266"/>
      <c r="AD332" s="70"/>
      <c r="AE332" s="72"/>
      <c r="AF332" s="266"/>
      <c r="AG332" s="70"/>
      <c r="AH332" s="178"/>
      <c r="AI332" s="267"/>
      <c r="AJ332" s="70">
        <f t="shared" si="389"/>
        <v>1889774.4857728283</v>
      </c>
      <c r="AK332" s="72"/>
      <c r="AL332" s="266"/>
      <c r="AM332" s="70">
        <f t="shared" si="390"/>
        <v>1921692.6400041706</v>
      </c>
      <c r="AN332" s="72"/>
      <c r="AO332" s="267"/>
      <c r="AP332" s="70">
        <f t="shared" si="391"/>
        <v>0</v>
      </c>
      <c r="AQ332" s="72"/>
      <c r="AR332" s="266"/>
      <c r="AS332" s="70">
        <f t="shared" si="392"/>
        <v>0</v>
      </c>
      <c r="AT332" s="178"/>
      <c r="AU332" s="267"/>
      <c r="AV332" s="70">
        <v>-1889774.4857728283</v>
      </c>
      <c r="AW332" s="72"/>
      <c r="AX332" s="266"/>
      <c r="AY332" s="70">
        <v>-1921692.6400041706</v>
      </c>
      <c r="AZ332" s="178"/>
      <c r="BA332" s="267"/>
      <c r="BB332" s="70"/>
      <c r="BC332" s="72"/>
      <c r="BD332" s="266"/>
      <c r="BE332" s="70"/>
      <c r="BF332" s="178"/>
      <c r="BG332" s="178"/>
      <c r="BH332" s="178"/>
      <c r="BI332" s="178"/>
      <c r="BJ332" s="178"/>
    </row>
    <row r="333" spans="2:62" x14ac:dyDescent="0.4">
      <c r="C333" s="56" t="s">
        <v>18</v>
      </c>
      <c r="D333" s="246"/>
      <c r="E333" s="266"/>
      <c r="F333" s="272">
        <f t="shared" si="394"/>
        <v>0.25</v>
      </c>
      <c r="G333" s="72"/>
      <c r="H333" s="266"/>
      <c r="I333" s="53"/>
      <c r="J333" s="72"/>
      <c r="K333" s="266"/>
      <c r="L333" s="53"/>
      <c r="M333" s="72"/>
      <c r="N333" s="266"/>
      <c r="O333" s="70"/>
      <c r="P333" s="72"/>
      <c r="Q333" s="266"/>
      <c r="R333" s="70"/>
      <c r="S333" s="72"/>
      <c r="T333" s="266"/>
      <c r="U333" s="70"/>
      <c r="V333" s="72"/>
      <c r="W333" s="266"/>
      <c r="X333" s="70"/>
      <c r="Y333" s="72"/>
      <c r="Z333" s="266"/>
      <c r="AA333" s="70"/>
      <c r="AB333" s="72"/>
      <c r="AC333" s="266"/>
      <c r="AD333" s="70"/>
      <c r="AE333" s="72"/>
      <c r="AF333" s="266"/>
      <c r="AG333" s="70"/>
      <c r="AH333" s="178"/>
      <c r="AI333" s="267"/>
      <c r="AJ333" s="70">
        <f t="shared" si="389"/>
        <v>549180.91978221794</v>
      </c>
      <c r="AK333" s="72"/>
      <c r="AL333" s="266"/>
      <c r="AM333" s="70">
        <f t="shared" si="390"/>
        <v>557700.77541521413</v>
      </c>
      <c r="AN333" s="72"/>
      <c r="AO333" s="267"/>
      <c r="AP333" s="70">
        <f t="shared" si="391"/>
        <v>0</v>
      </c>
      <c r="AQ333" s="72"/>
      <c r="AR333" s="266"/>
      <c r="AS333" s="70">
        <f t="shared" si="392"/>
        <v>0</v>
      </c>
      <c r="AT333" s="178"/>
      <c r="AU333" s="267"/>
      <c r="AV333" s="70">
        <v>-549180.91978221794</v>
      </c>
      <c r="AW333" s="72"/>
      <c r="AX333" s="266"/>
      <c r="AY333" s="70">
        <v>-557700.77541521413</v>
      </c>
      <c r="AZ333" s="178"/>
      <c r="BA333" s="267"/>
      <c r="BB333" s="70"/>
      <c r="BC333" s="72"/>
      <c r="BD333" s="266"/>
      <c r="BE333" s="70"/>
      <c r="BF333" s="178"/>
      <c r="BG333" s="178"/>
      <c r="BH333" s="178"/>
      <c r="BI333" s="178"/>
      <c r="BJ333" s="178"/>
    </row>
    <row r="334" spans="2:62" x14ac:dyDescent="0.4">
      <c r="C334" s="56" t="s">
        <v>19</v>
      </c>
      <c r="D334" s="246"/>
      <c r="E334" s="266"/>
      <c r="F334" s="272">
        <f t="shared" si="394"/>
        <v>0.25</v>
      </c>
      <c r="G334" s="72"/>
      <c r="H334" s="266"/>
      <c r="I334" s="53"/>
      <c r="J334" s="72"/>
      <c r="K334" s="266"/>
      <c r="L334" s="53"/>
      <c r="M334" s="72"/>
      <c r="N334" s="266"/>
      <c r="O334" s="70"/>
      <c r="P334" s="72"/>
      <c r="Q334" s="266"/>
      <c r="R334" s="70"/>
      <c r="S334" s="72"/>
      <c r="T334" s="266"/>
      <c r="U334" s="70"/>
      <c r="V334" s="72"/>
      <c r="W334" s="266"/>
      <c r="X334" s="70"/>
      <c r="Y334" s="72"/>
      <c r="Z334" s="266"/>
      <c r="AA334" s="70"/>
      <c r="AB334" s="72"/>
      <c r="AC334" s="266"/>
      <c r="AD334" s="70"/>
      <c r="AE334" s="72"/>
      <c r="AF334" s="266"/>
      <c r="AG334" s="70"/>
      <c r="AH334" s="178"/>
      <c r="AI334" s="267"/>
      <c r="AJ334" s="70">
        <f t="shared" si="389"/>
        <v>7632907.1674362216</v>
      </c>
      <c r="AK334" s="72"/>
      <c r="AL334" s="266"/>
      <c r="AM334" s="70">
        <f t="shared" si="390"/>
        <v>7795357.2444434399</v>
      </c>
      <c r="AN334" s="72"/>
      <c r="AO334" s="267"/>
      <c r="AP334" s="70">
        <f t="shared" si="391"/>
        <v>0</v>
      </c>
      <c r="AQ334" s="72"/>
      <c r="AR334" s="266"/>
      <c r="AS334" s="70">
        <f t="shared" si="392"/>
        <v>0</v>
      </c>
      <c r="AT334" s="178"/>
      <c r="AU334" s="267"/>
      <c r="AV334" s="70">
        <v>-7632907.1674362216</v>
      </c>
      <c r="AW334" s="72"/>
      <c r="AX334" s="266"/>
      <c r="AY334" s="70">
        <v>-7795357.2444434399</v>
      </c>
      <c r="AZ334" s="178"/>
      <c r="BA334" s="267"/>
      <c r="BB334" s="70"/>
      <c r="BC334" s="72"/>
      <c r="BD334" s="266"/>
      <c r="BE334" s="70"/>
      <c r="BF334" s="178"/>
      <c r="BG334" s="178"/>
      <c r="BH334" s="178"/>
      <c r="BI334" s="178"/>
      <c r="BJ334" s="178"/>
    </row>
    <row r="335" spans="2:62" x14ac:dyDescent="0.4">
      <c r="C335" s="56" t="s">
        <v>20</v>
      </c>
      <c r="D335" s="246"/>
      <c r="E335" s="266"/>
      <c r="F335" s="272">
        <f t="shared" si="394"/>
        <v>0.25</v>
      </c>
      <c r="G335" s="72"/>
      <c r="H335" s="266"/>
      <c r="I335" s="53"/>
      <c r="J335" s="72"/>
      <c r="K335" s="266"/>
      <c r="L335" s="53"/>
      <c r="M335" s="72"/>
      <c r="N335" s="266"/>
      <c r="O335" s="70"/>
      <c r="P335" s="72"/>
      <c r="Q335" s="266"/>
      <c r="R335" s="70"/>
      <c r="S335" s="72"/>
      <c r="T335" s="266"/>
      <c r="U335" s="70"/>
      <c r="V335" s="72"/>
      <c r="W335" s="266"/>
      <c r="X335" s="70"/>
      <c r="Y335" s="72"/>
      <c r="Z335" s="266"/>
      <c r="AA335" s="70"/>
      <c r="AB335" s="72"/>
      <c r="AC335" s="266"/>
      <c r="AD335" s="70"/>
      <c r="AE335" s="72"/>
      <c r="AF335" s="266"/>
      <c r="AG335" s="70"/>
      <c r="AH335" s="178"/>
      <c r="AI335" s="267"/>
      <c r="AJ335" s="70">
        <f t="shared" si="389"/>
        <v>1737769.5929870605</v>
      </c>
      <c r="AK335" s="72"/>
      <c r="AL335" s="266"/>
      <c r="AM335" s="70">
        <f t="shared" si="390"/>
        <v>1786833.3646777363</v>
      </c>
      <c r="AN335" s="72"/>
      <c r="AO335" s="267"/>
      <c r="AP335" s="70">
        <f t="shared" si="391"/>
        <v>0</v>
      </c>
      <c r="AQ335" s="72"/>
      <c r="AR335" s="266"/>
      <c r="AS335" s="70">
        <f t="shared" si="392"/>
        <v>0</v>
      </c>
      <c r="AT335" s="178"/>
      <c r="AU335" s="267"/>
      <c r="AV335" s="70">
        <v>-1737769.5929870605</v>
      </c>
      <c r="AW335" s="72"/>
      <c r="AX335" s="266"/>
      <c r="AY335" s="70">
        <v>-1786833.3646777363</v>
      </c>
      <c r="AZ335" s="178"/>
      <c r="BA335" s="267"/>
      <c r="BB335" s="70"/>
      <c r="BC335" s="72"/>
      <c r="BD335" s="266"/>
      <c r="BE335" s="70"/>
      <c r="BF335" s="178"/>
      <c r="BG335" s="178"/>
      <c r="BH335" s="178"/>
      <c r="BI335" s="178"/>
      <c r="BJ335" s="178"/>
    </row>
    <row r="336" spans="2:62" x14ac:dyDescent="0.4">
      <c r="C336" s="56" t="s">
        <v>21</v>
      </c>
      <c r="D336" s="246"/>
      <c r="E336" s="266"/>
      <c r="F336" s="272">
        <f t="shared" si="394"/>
        <v>0.25</v>
      </c>
      <c r="G336" s="72"/>
      <c r="H336" s="266"/>
      <c r="I336" s="53"/>
      <c r="J336" s="72"/>
      <c r="K336" s="266"/>
      <c r="L336" s="53"/>
      <c r="M336" s="72"/>
      <c r="N336" s="266"/>
      <c r="O336" s="70"/>
      <c r="P336" s="72"/>
      <c r="Q336" s="266"/>
      <c r="R336" s="70"/>
      <c r="S336" s="72"/>
      <c r="T336" s="266"/>
      <c r="U336" s="70"/>
      <c r="V336" s="72"/>
      <c r="W336" s="266"/>
      <c r="X336" s="70"/>
      <c r="Y336" s="72"/>
      <c r="Z336" s="266"/>
      <c r="AA336" s="70"/>
      <c r="AB336" s="72"/>
      <c r="AC336" s="266"/>
      <c r="AD336" s="70"/>
      <c r="AE336" s="72"/>
      <c r="AF336" s="266"/>
      <c r="AG336" s="70"/>
      <c r="AH336" s="178"/>
      <c r="AI336" s="267"/>
      <c r="AJ336" s="70">
        <f t="shared" si="389"/>
        <v>921874.53115251334</v>
      </c>
      <c r="AK336" s="72"/>
      <c r="AL336" s="266"/>
      <c r="AM336" s="70">
        <f t="shared" si="390"/>
        <v>918299.97505653836</v>
      </c>
      <c r="AN336" s="72"/>
      <c r="AO336" s="267"/>
      <c r="AP336" s="70">
        <f t="shared" si="391"/>
        <v>0</v>
      </c>
      <c r="AQ336" s="72"/>
      <c r="AR336" s="266"/>
      <c r="AS336" s="70">
        <f t="shared" si="392"/>
        <v>0</v>
      </c>
      <c r="AT336" s="178"/>
      <c r="AU336" s="267"/>
      <c r="AV336" s="70">
        <v>-921874.53115251334</v>
      </c>
      <c r="AW336" s="72"/>
      <c r="AX336" s="266"/>
      <c r="AY336" s="70">
        <v>-918299.97505653836</v>
      </c>
      <c r="AZ336" s="178"/>
      <c r="BA336" s="267"/>
      <c r="BB336" s="70"/>
      <c r="BC336" s="72"/>
      <c r="BD336" s="266"/>
      <c r="BE336" s="70"/>
      <c r="BF336" s="178"/>
      <c r="BG336" s="178"/>
      <c r="BH336" s="178"/>
      <c r="BI336" s="178"/>
      <c r="BJ336" s="178"/>
    </row>
    <row r="337" spans="3:62" x14ac:dyDescent="0.4">
      <c r="C337" s="56" t="s">
        <v>22</v>
      </c>
      <c r="D337" s="246"/>
      <c r="E337" s="266"/>
      <c r="F337" s="272">
        <f t="shared" si="394"/>
        <v>0.25</v>
      </c>
      <c r="G337" s="72"/>
      <c r="H337" s="266"/>
      <c r="I337" s="53"/>
      <c r="J337" s="72"/>
      <c r="K337" s="266"/>
      <c r="L337" s="53"/>
      <c r="M337" s="72"/>
      <c r="N337" s="266"/>
      <c r="O337" s="70"/>
      <c r="P337" s="72"/>
      <c r="Q337" s="266"/>
      <c r="R337" s="70"/>
      <c r="S337" s="72"/>
      <c r="T337" s="266"/>
      <c r="U337" s="70"/>
      <c r="V337" s="72"/>
      <c r="W337" s="266"/>
      <c r="X337" s="70"/>
      <c r="Y337" s="72"/>
      <c r="Z337" s="266"/>
      <c r="AA337" s="70"/>
      <c r="AB337" s="72"/>
      <c r="AC337" s="266"/>
      <c r="AD337" s="70"/>
      <c r="AE337" s="72"/>
      <c r="AF337" s="266"/>
      <c r="AG337" s="70"/>
      <c r="AH337" s="178"/>
      <c r="AI337" s="267"/>
      <c r="AJ337" s="70">
        <f t="shared" si="389"/>
        <v>113764.33069886327</v>
      </c>
      <c r="AK337" s="72"/>
      <c r="AL337" s="266"/>
      <c r="AM337" s="70">
        <f t="shared" si="390"/>
        <v>120877.6986044681</v>
      </c>
      <c r="AN337" s="72"/>
      <c r="AO337" s="267"/>
      <c r="AP337" s="70">
        <f t="shared" si="391"/>
        <v>0</v>
      </c>
      <c r="AQ337" s="72"/>
      <c r="AR337" s="266"/>
      <c r="AS337" s="70">
        <f t="shared" si="392"/>
        <v>0</v>
      </c>
      <c r="AT337" s="178"/>
      <c r="AU337" s="267"/>
      <c r="AV337" s="70">
        <v>-113764.33069886327</v>
      </c>
      <c r="AW337" s="72"/>
      <c r="AX337" s="266"/>
      <c r="AY337" s="70">
        <v>-120877.6986044681</v>
      </c>
      <c r="AZ337" s="178"/>
      <c r="BA337" s="267"/>
      <c r="BB337" s="70"/>
      <c r="BC337" s="72"/>
      <c r="BD337" s="266"/>
      <c r="BE337" s="70"/>
      <c r="BF337" s="178"/>
      <c r="BG337" s="178"/>
      <c r="BH337" s="178"/>
      <c r="BI337" s="178"/>
      <c r="BJ337" s="178"/>
    </row>
    <row r="338" spans="3:62" x14ac:dyDescent="0.4">
      <c r="C338" s="56" t="s">
        <v>23</v>
      </c>
      <c r="D338" s="246"/>
      <c r="E338" s="266"/>
      <c r="F338" s="272">
        <f t="shared" si="394"/>
        <v>0.25</v>
      </c>
      <c r="G338" s="72"/>
      <c r="H338" s="266"/>
      <c r="I338" s="53"/>
      <c r="J338" s="72"/>
      <c r="K338" s="266"/>
      <c r="L338" s="53"/>
      <c r="M338" s="72"/>
      <c r="N338" s="266"/>
      <c r="O338" s="70"/>
      <c r="P338" s="72"/>
      <c r="Q338" s="266"/>
      <c r="R338" s="70"/>
      <c r="S338" s="72"/>
      <c r="T338" s="266"/>
      <c r="U338" s="70"/>
      <c r="V338" s="72"/>
      <c r="W338" s="266"/>
      <c r="X338" s="70"/>
      <c r="Y338" s="72"/>
      <c r="Z338" s="266"/>
      <c r="AA338" s="70"/>
      <c r="AB338" s="72"/>
      <c r="AC338" s="266"/>
      <c r="AD338" s="70"/>
      <c r="AE338" s="72"/>
      <c r="AF338" s="266"/>
      <c r="AG338" s="70"/>
      <c r="AH338" s="178"/>
      <c r="AI338" s="267"/>
      <c r="AJ338" s="70">
        <f t="shared" si="389"/>
        <v>60505.058035701681</v>
      </c>
      <c r="AK338" s="72"/>
      <c r="AL338" s="266"/>
      <c r="AM338" s="70">
        <f t="shared" si="390"/>
        <v>62855.676061685357</v>
      </c>
      <c r="AN338" s="72"/>
      <c r="AO338" s="267"/>
      <c r="AP338" s="70">
        <f t="shared" si="391"/>
        <v>0</v>
      </c>
      <c r="AQ338" s="72"/>
      <c r="AR338" s="266"/>
      <c r="AS338" s="70">
        <f t="shared" si="392"/>
        <v>0</v>
      </c>
      <c r="AT338" s="178"/>
      <c r="AU338" s="267"/>
      <c r="AV338" s="70">
        <v>-60505.058035701681</v>
      </c>
      <c r="AW338" s="72"/>
      <c r="AX338" s="266"/>
      <c r="AY338" s="70">
        <v>-62855.676061685357</v>
      </c>
      <c r="AZ338" s="178"/>
      <c r="BA338" s="267"/>
      <c r="BB338" s="70"/>
      <c r="BC338" s="72"/>
      <c r="BD338" s="266"/>
      <c r="BE338" s="70"/>
      <c r="BF338" s="178"/>
      <c r="BG338" s="178"/>
      <c r="BH338" s="178"/>
      <c r="BI338" s="178"/>
      <c r="BJ338" s="178"/>
    </row>
    <row r="339" spans="3:62" x14ac:dyDescent="0.4">
      <c r="C339" s="56" t="s">
        <v>24</v>
      </c>
      <c r="D339" s="246"/>
      <c r="E339" s="266"/>
      <c r="F339" s="272">
        <f t="shared" si="394"/>
        <v>0.25</v>
      </c>
      <c r="G339" s="72"/>
      <c r="H339" s="266"/>
      <c r="I339" s="53"/>
      <c r="J339" s="72"/>
      <c r="K339" s="266"/>
      <c r="L339" s="53"/>
      <c r="M339" s="72"/>
      <c r="N339" s="266"/>
      <c r="O339" s="70"/>
      <c r="P339" s="72"/>
      <c r="Q339" s="266"/>
      <c r="R339" s="70"/>
      <c r="S339" s="72"/>
      <c r="T339" s="266"/>
      <c r="U339" s="70"/>
      <c r="V339" s="72"/>
      <c r="W339" s="266"/>
      <c r="X339" s="70"/>
      <c r="Y339" s="72"/>
      <c r="Z339" s="266"/>
      <c r="AA339" s="70"/>
      <c r="AB339" s="72"/>
      <c r="AC339" s="266"/>
      <c r="AD339" s="70"/>
      <c r="AE339" s="72"/>
      <c r="AF339" s="266"/>
      <c r="AG339" s="70"/>
      <c r="AH339" s="178"/>
      <c r="AI339" s="267"/>
      <c r="AJ339" s="70">
        <f t="shared" si="389"/>
        <v>772.21844714109034</v>
      </c>
      <c r="AK339" s="72"/>
      <c r="AL339" s="266"/>
      <c r="AM339" s="70">
        <f t="shared" si="390"/>
        <v>757.28851944407097</v>
      </c>
      <c r="AN339" s="72"/>
      <c r="AO339" s="267"/>
      <c r="AP339" s="70">
        <f t="shared" si="391"/>
        <v>0</v>
      </c>
      <c r="AQ339" s="72"/>
      <c r="AR339" s="266"/>
      <c r="AS339" s="70">
        <f t="shared" si="392"/>
        <v>0</v>
      </c>
      <c r="AT339" s="178"/>
      <c r="AU339" s="267"/>
      <c r="AV339" s="70">
        <v>-772.21844714109034</v>
      </c>
      <c r="AW339" s="72"/>
      <c r="AX339" s="266"/>
      <c r="AY339" s="70">
        <v>-757.28851944407097</v>
      </c>
      <c r="AZ339" s="178"/>
      <c r="BA339" s="267"/>
      <c r="BB339" s="70"/>
      <c r="BC339" s="72"/>
      <c r="BD339" s="266"/>
      <c r="BE339" s="70"/>
      <c r="BF339" s="178"/>
      <c r="BG339" s="178"/>
      <c r="BH339" s="178"/>
      <c r="BI339" s="178"/>
      <c r="BJ339" s="178"/>
    </row>
    <row r="340" spans="3:62" x14ac:dyDescent="0.4">
      <c r="C340" s="56"/>
      <c r="D340" s="246"/>
      <c r="E340" s="266"/>
      <c r="F340" s="70"/>
      <c r="G340" s="72"/>
      <c r="H340" s="266"/>
      <c r="I340" s="53"/>
      <c r="J340" s="72"/>
      <c r="K340" s="266"/>
      <c r="L340" s="53"/>
      <c r="M340" s="72"/>
      <c r="N340" s="266"/>
      <c r="O340" s="70"/>
      <c r="P340" s="72"/>
      <c r="Q340" s="266"/>
      <c r="R340" s="70"/>
      <c r="S340" s="72"/>
      <c r="T340" s="266"/>
      <c r="U340" s="70"/>
      <c r="V340" s="72"/>
      <c r="W340" s="266"/>
      <c r="X340" s="70"/>
      <c r="Y340" s="72"/>
      <c r="Z340" s="266"/>
      <c r="AA340" s="70"/>
      <c r="AB340" s="72"/>
      <c r="AC340" s="266"/>
      <c r="AD340" s="70"/>
      <c r="AE340" s="72"/>
      <c r="AF340" s="266"/>
      <c r="AG340" s="70"/>
      <c r="AH340" s="178"/>
      <c r="AI340" s="267"/>
      <c r="AJ340" s="70">
        <f t="shared" si="389"/>
        <v>0</v>
      </c>
      <c r="AK340" s="72"/>
      <c r="AL340" s="266"/>
      <c r="AM340" s="70">
        <f t="shared" si="390"/>
        <v>0</v>
      </c>
      <c r="AN340" s="72"/>
      <c r="AO340" s="267"/>
      <c r="AP340" s="70">
        <f t="shared" si="391"/>
        <v>0</v>
      </c>
      <c r="AQ340" s="72"/>
      <c r="AR340" s="266"/>
      <c r="AS340" s="70">
        <f t="shared" si="392"/>
        <v>0</v>
      </c>
      <c r="AT340" s="178"/>
      <c r="AU340" s="267"/>
      <c r="AV340" s="70"/>
      <c r="AW340" s="72"/>
      <c r="AX340" s="266"/>
      <c r="AY340" s="70"/>
      <c r="AZ340" s="178"/>
      <c r="BA340" s="267"/>
      <c r="BB340" s="70"/>
      <c r="BC340" s="72"/>
      <c r="BD340" s="266"/>
      <c r="BE340" s="70"/>
      <c r="BF340" s="178"/>
      <c r="BG340" s="178"/>
      <c r="BH340" s="178"/>
      <c r="BI340" s="178"/>
      <c r="BJ340" s="178"/>
    </row>
    <row r="341" spans="3:62" x14ac:dyDescent="0.4">
      <c r="C341" s="56"/>
      <c r="D341" s="246"/>
      <c r="E341" s="266"/>
      <c r="F341" s="70"/>
      <c r="G341" s="72"/>
      <c r="H341" s="266"/>
      <c r="I341" s="53"/>
      <c r="J341" s="72"/>
      <c r="K341" s="266"/>
      <c r="L341" s="53"/>
      <c r="M341" s="72"/>
      <c r="N341" s="266"/>
      <c r="O341" s="70"/>
      <c r="P341" s="72"/>
      <c r="Q341" s="266"/>
      <c r="R341" s="70"/>
      <c r="S341" s="72"/>
      <c r="T341" s="266"/>
      <c r="U341" s="70"/>
      <c r="V341" s="72"/>
      <c r="W341" s="266"/>
      <c r="X341" s="70"/>
      <c r="Y341" s="72"/>
      <c r="Z341" s="266"/>
      <c r="AA341" s="70"/>
      <c r="AB341" s="72"/>
      <c r="AC341" s="266"/>
      <c r="AD341" s="70"/>
      <c r="AE341" s="72"/>
      <c r="AF341" s="266"/>
      <c r="AG341" s="70"/>
      <c r="AH341" s="178"/>
      <c r="AI341" s="267"/>
      <c r="AJ341" s="70">
        <f t="shared" si="389"/>
        <v>0</v>
      </c>
      <c r="AK341" s="72"/>
      <c r="AL341" s="266"/>
      <c r="AM341" s="70">
        <f t="shared" si="390"/>
        <v>0</v>
      </c>
      <c r="AN341" s="72"/>
      <c r="AO341" s="267"/>
      <c r="AP341" s="70">
        <f t="shared" si="391"/>
        <v>0</v>
      </c>
      <c r="AQ341" s="72"/>
      <c r="AR341" s="266"/>
      <c r="AS341" s="70">
        <f t="shared" si="392"/>
        <v>0</v>
      </c>
      <c r="AT341" s="178"/>
      <c r="AU341" s="267"/>
      <c r="AV341" s="70"/>
      <c r="AW341" s="72"/>
      <c r="AX341" s="266"/>
      <c r="AY341" s="70"/>
      <c r="AZ341" s="178"/>
      <c r="BA341" s="267"/>
      <c r="BB341" s="70"/>
      <c r="BC341" s="72"/>
      <c r="BD341" s="266"/>
      <c r="BE341" s="70"/>
      <c r="BF341" s="178"/>
      <c r="BG341" s="178"/>
      <c r="BH341" s="178"/>
      <c r="BI341" s="178"/>
      <c r="BJ341" s="178"/>
    </row>
    <row r="342" spans="3:62" x14ac:dyDescent="0.4">
      <c r="C342" s="56"/>
      <c r="D342" s="246"/>
      <c r="E342" s="266"/>
      <c r="F342" s="70"/>
      <c r="G342" s="72"/>
      <c r="H342" s="266"/>
      <c r="I342" s="53"/>
      <c r="J342" s="72"/>
      <c r="K342" s="266"/>
      <c r="L342" s="53"/>
      <c r="M342" s="72"/>
      <c r="N342" s="266"/>
      <c r="O342" s="70"/>
      <c r="P342" s="72"/>
      <c r="Q342" s="266"/>
      <c r="R342" s="70"/>
      <c r="S342" s="72"/>
      <c r="T342" s="266"/>
      <c r="U342" s="70"/>
      <c r="V342" s="72"/>
      <c r="W342" s="266"/>
      <c r="X342" s="70"/>
      <c r="Y342" s="72"/>
      <c r="Z342" s="266"/>
      <c r="AA342" s="70"/>
      <c r="AB342" s="72"/>
      <c r="AC342" s="266"/>
      <c r="AD342" s="70"/>
      <c r="AE342" s="72"/>
      <c r="AF342" s="266"/>
      <c r="AG342" s="70"/>
      <c r="AH342" s="178"/>
      <c r="AI342" s="267"/>
      <c r="AJ342" s="70">
        <f t="shared" si="389"/>
        <v>0</v>
      </c>
      <c r="AK342" s="72"/>
      <c r="AL342" s="266"/>
      <c r="AM342" s="70">
        <f t="shared" si="390"/>
        <v>0</v>
      </c>
      <c r="AN342" s="72"/>
      <c r="AO342" s="267"/>
      <c r="AP342" s="70">
        <f t="shared" si="391"/>
        <v>0</v>
      </c>
      <c r="AQ342" s="72"/>
      <c r="AR342" s="266"/>
      <c r="AS342" s="70">
        <f t="shared" si="392"/>
        <v>0</v>
      </c>
      <c r="AT342" s="178"/>
      <c r="AU342" s="267"/>
      <c r="AV342" s="70"/>
      <c r="AW342" s="72"/>
      <c r="AX342" s="266"/>
      <c r="AY342" s="70"/>
      <c r="AZ342" s="178"/>
      <c r="BA342" s="267"/>
      <c r="BB342" s="70"/>
      <c r="BC342" s="72"/>
      <c r="BD342" s="266"/>
      <c r="BE342" s="70"/>
      <c r="BF342" s="178"/>
      <c r="BG342" s="178"/>
      <c r="BH342" s="178"/>
      <c r="BI342" s="178"/>
      <c r="BJ342" s="178"/>
    </row>
    <row r="343" spans="3:62" x14ac:dyDescent="0.4">
      <c r="C343" s="56"/>
      <c r="D343" s="246"/>
      <c r="E343" s="266"/>
      <c r="F343" s="70"/>
      <c r="G343" s="72"/>
      <c r="H343" s="266"/>
      <c r="I343" s="53"/>
      <c r="J343" s="72"/>
      <c r="K343" s="266"/>
      <c r="L343" s="53"/>
      <c r="M343" s="72"/>
      <c r="N343" s="266"/>
      <c r="O343" s="70"/>
      <c r="P343" s="72"/>
      <c r="Q343" s="266"/>
      <c r="R343" s="70"/>
      <c r="S343" s="72"/>
      <c r="T343" s="266"/>
      <c r="U343" s="70"/>
      <c r="V343" s="72"/>
      <c r="W343" s="266"/>
      <c r="X343" s="70"/>
      <c r="Y343" s="72"/>
      <c r="Z343" s="266"/>
      <c r="AA343" s="70"/>
      <c r="AB343" s="72"/>
      <c r="AC343" s="266"/>
      <c r="AD343" s="70"/>
      <c r="AE343" s="72"/>
      <c r="AF343" s="266"/>
      <c r="AG343" s="70"/>
      <c r="AH343" s="178"/>
      <c r="AI343" s="267"/>
      <c r="AJ343" s="70">
        <f t="shared" si="389"/>
        <v>0</v>
      </c>
      <c r="AK343" s="72"/>
      <c r="AL343" s="266"/>
      <c r="AM343" s="70">
        <f t="shared" si="390"/>
        <v>0</v>
      </c>
      <c r="AN343" s="72"/>
      <c r="AO343" s="267"/>
      <c r="AP343" s="70">
        <f t="shared" si="391"/>
        <v>0</v>
      </c>
      <c r="AQ343" s="72"/>
      <c r="AR343" s="266"/>
      <c r="AS343" s="70">
        <f t="shared" si="392"/>
        <v>0</v>
      </c>
      <c r="AT343" s="178"/>
      <c r="AU343" s="267"/>
      <c r="AV343" s="70"/>
      <c r="AW343" s="72"/>
      <c r="AX343" s="266"/>
      <c r="AY343" s="70"/>
      <c r="AZ343" s="178"/>
      <c r="BA343" s="267"/>
      <c r="BB343" s="70"/>
      <c r="BC343" s="72"/>
      <c r="BD343" s="266"/>
      <c r="BE343" s="70"/>
      <c r="BF343" s="178"/>
      <c r="BG343" s="178"/>
      <c r="BH343" s="178"/>
      <c r="BI343" s="178"/>
      <c r="BJ343" s="178"/>
    </row>
    <row r="344" spans="3:62" x14ac:dyDescent="0.4">
      <c r="C344" s="56"/>
      <c r="D344" s="246"/>
      <c r="E344" s="266"/>
      <c r="F344" s="70"/>
      <c r="G344" s="72"/>
      <c r="H344" s="266"/>
      <c r="I344" s="53"/>
      <c r="J344" s="72"/>
      <c r="K344" s="266"/>
      <c r="L344" s="53"/>
      <c r="M344" s="72"/>
      <c r="N344" s="266"/>
      <c r="O344" s="70"/>
      <c r="P344" s="72"/>
      <c r="Q344" s="266"/>
      <c r="R344" s="70"/>
      <c r="S344" s="72"/>
      <c r="T344" s="266"/>
      <c r="U344" s="70"/>
      <c r="V344" s="72"/>
      <c r="W344" s="266"/>
      <c r="X344" s="70"/>
      <c r="Y344" s="72"/>
      <c r="Z344" s="266"/>
      <c r="AA344" s="70"/>
      <c r="AB344" s="72"/>
      <c r="AC344" s="266"/>
      <c r="AD344" s="70"/>
      <c r="AE344" s="72"/>
      <c r="AF344" s="266"/>
      <c r="AG344" s="70"/>
      <c r="AH344" s="178"/>
      <c r="AI344" s="267"/>
      <c r="AJ344" s="70">
        <f t="shared" si="389"/>
        <v>0</v>
      </c>
      <c r="AK344" s="72"/>
      <c r="AL344" s="266"/>
      <c r="AM344" s="70">
        <f t="shared" si="390"/>
        <v>0</v>
      </c>
      <c r="AN344" s="72"/>
      <c r="AO344" s="267"/>
      <c r="AP344" s="70">
        <f t="shared" si="391"/>
        <v>0</v>
      </c>
      <c r="AQ344" s="72"/>
      <c r="AR344" s="266"/>
      <c r="AS344" s="70">
        <f t="shared" si="392"/>
        <v>0</v>
      </c>
      <c r="AT344" s="178"/>
      <c r="AU344" s="267"/>
      <c r="AV344" s="70"/>
      <c r="AW344" s="72"/>
      <c r="AX344" s="266"/>
      <c r="AY344" s="70"/>
      <c r="AZ344" s="178"/>
      <c r="BA344" s="267"/>
      <c r="BB344" s="70"/>
      <c r="BC344" s="72"/>
      <c r="BD344" s="266"/>
      <c r="BE344" s="70"/>
      <c r="BF344" s="178"/>
      <c r="BG344" s="178"/>
      <c r="BH344" s="178"/>
      <c r="BI344" s="178"/>
      <c r="BJ344" s="178"/>
    </row>
    <row r="345" spans="3:62" x14ac:dyDescent="0.4">
      <c r="C345" s="56"/>
      <c r="D345" s="246"/>
      <c r="E345" s="266"/>
      <c r="F345" s="70"/>
      <c r="G345" s="72"/>
      <c r="H345" s="266"/>
      <c r="I345" s="53"/>
      <c r="J345" s="72"/>
      <c r="K345" s="266"/>
      <c r="L345" s="53"/>
      <c r="M345" s="72"/>
      <c r="N345" s="266"/>
      <c r="O345" s="70"/>
      <c r="P345" s="72"/>
      <c r="Q345" s="266"/>
      <c r="R345" s="70"/>
      <c r="S345" s="72"/>
      <c r="T345" s="266"/>
      <c r="U345" s="70"/>
      <c r="V345" s="72"/>
      <c r="W345" s="266"/>
      <c r="X345" s="70"/>
      <c r="Y345" s="72"/>
      <c r="Z345" s="266"/>
      <c r="AA345" s="70"/>
      <c r="AB345" s="72"/>
      <c r="AC345" s="266"/>
      <c r="AD345" s="70"/>
      <c r="AE345" s="72"/>
      <c r="AF345" s="266"/>
      <c r="AG345" s="70"/>
      <c r="AH345" s="178"/>
      <c r="AI345" s="267"/>
      <c r="AJ345" s="70">
        <f t="shared" si="389"/>
        <v>0</v>
      </c>
      <c r="AK345" s="72"/>
      <c r="AL345" s="266"/>
      <c r="AM345" s="70">
        <f t="shared" si="390"/>
        <v>0</v>
      </c>
      <c r="AN345" s="72"/>
      <c r="AO345" s="267"/>
      <c r="AP345" s="70">
        <f t="shared" si="391"/>
        <v>0</v>
      </c>
      <c r="AQ345" s="72"/>
      <c r="AR345" s="266"/>
      <c r="AS345" s="70">
        <f t="shared" si="392"/>
        <v>0</v>
      </c>
      <c r="AT345" s="178"/>
      <c r="AU345" s="267"/>
      <c r="AV345" s="70"/>
      <c r="AW345" s="72"/>
      <c r="AX345" s="266"/>
      <c r="AY345" s="70"/>
      <c r="AZ345" s="178"/>
      <c r="BA345" s="267"/>
      <c r="BB345" s="70"/>
      <c r="BC345" s="72"/>
      <c r="BD345" s="266"/>
      <c r="BE345" s="70"/>
      <c r="BF345" s="178"/>
      <c r="BG345" s="178"/>
      <c r="BH345" s="178"/>
      <c r="BI345" s="178"/>
      <c r="BJ345" s="178"/>
    </row>
    <row r="346" spans="3:62" x14ac:dyDescent="0.4">
      <c r="C346" s="56"/>
      <c r="D346" s="246"/>
      <c r="E346" s="266"/>
      <c r="F346" s="70"/>
      <c r="G346" s="72"/>
      <c r="H346" s="266"/>
      <c r="I346" s="53"/>
      <c r="J346" s="72"/>
      <c r="K346" s="266"/>
      <c r="L346" s="53"/>
      <c r="M346" s="72"/>
      <c r="N346" s="266"/>
      <c r="O346" s="273"/>
      <c r="P346" s="72"/>
      <c r="Q346" s="266"/>
      <c r="R346" s="70"/>
      <c r="S346" s="72"/>
      <c r="T346" s="266"/>
      <c r="U346" s="70"/>
      <c r="V346" s="72"/>
      <c r="W346" s="266"/>
      <c r="X346" s="70"/>
      <c r="Y346" s="72"/>
      <c r="Z346" s="266"/>
      <c r="AA346" s="70"/>
      <c r="AB346" s="72"/>
      <c r="AC346" s="266"/>
      <c r="AD346" s="70"/>
      <c r="AE346" s="72"/>
      <c r="AF346" s="266"/>
      <c r="AG346" s="70"/>
      <c r="AH346" s="178"/>
      <c r="AI346" s="267"/>
      <c r="AJ346" s="70">
        <f t="shared" si="389"/>
        <v>0</v>
      </c>
      <c r="AK346" s="72"/>
      <c r="AL346" s="266"/>
      <c r="AM346" s="70">
        <f t="shared" si="390"/>
        <v>0</v>
      </c>
      <c r="AN346" s="72"/>
      <c r="AO346" s="267"/>
      <c r="AP346" s="70">
        <f t="shared" si="391"/>
        <v>0</v>
      </c>
      <c r="AQ346" s="72"/>
      <c r="AR346" s="266"/>
      <c r="AS346" s="70">
        <f t="shared" si="392"/>
        <v>0</v>
      </c>
      <c r="AT346" s="178"/>
      <c r="AU346" s="267"/>
      <c r="AV346" s="70"/>
      <c r="AW346" s="72"/>
      <c r="AX346" s="266"/>
      <c r="AY346" s="70"/>
      <c r="AZ346" s="178"/>
      <c r="BA346" s="267"/>
      <c r="BB346" s="273"/>
      <c r="BC346" s="72"/>
      <c r="BD346" s="266"/>
      <c r="BE346" s="273"/>
      <c r="BF346" s="178"/>
      <c r="BG346" s="178"/>
      <c r="BH346" s="178"/>
      <c r="BI346" s="178"/>
      <c r="BJ346" s="178"/>
    </row>
    <row r="347" spans="3:62" x14ac:dyDescent="0.4">
      <c r="C347" s="56"/>
      <c r="D347" s="246"/>
      <c r="E347" s="266"/>
      <c r="F347" s="70"/>
      <c r="G347" s="72"/>
      <c r="H347" s="266"/>
      <c r="I347" s="53"/>
      <c r="J347" s="72"/>
      <c r="K347" s="266"/>
      <c r="L347" s="53"/>
      <c r="M347" s="72"/>
      <c r="N347" s="266"/>
      <c r="O347" s="70"/>
      <c r="P347" s="72"/>
      <c r="Q347" s="266"/>
      <c r="R347" s="70"/>
      <c r="S347" s="72"/>
      <c r="T347" s="266"/>
      <c r="U347" s="70"/>
      <c r="V347" s="72"/>
      <c r="W347" s="266"/>
      <c r="X347" s="70"/>
      <c r="Y347" s="72"/>
      <c r="Z347" s="266"/>
      <c r="AA347" s="70"/>
      <c r="AB347" s="72"/>
      <c r="AC347" s="266"/>
      <c r="AD347" s="70"/>
      <c r="AE347" s="72"/>
      <c r="AF347" s="266"/>
      <c r="AG347" s="70"/>
      <c r="AH347" s="178"/>
      <c r="AI347" s="267"/>
      <c r="AJ347" s="70"/>
      <c r="AK347" s="72"/>
      <c r="AL347" s="266"/>
      <c r="AM347" s="70"/>
      <c r="AN347" s="72"/>
      <c r="AO347" s="267"/>
      <c r="AP347" s="70"/>
      <c r="AQ347" s="72"/>
      <c r="AR347" s="266"/>
      <c r="AS347" s="70"/>
      <c r="AT347" s="178"/>
      <c r="AU347" s="267"/>
      <c r="AV347" s="70"/>
      <c r="AW347" s="72"/>
      <c r="AX347" s="266"/>
      <c r="AY347" s="70"/>
      <c r="AZ347" s="178"/>
      <c r="BA347" s="267"/>
      <c r="BB347" s="70"/>
      <c r="BC347" s="72"/>
      <c r="BD347" s="266"/>
      <c r="BE347" s="70"/>
      <c r="BF347" s="178"/>
      <c r="BG347" s="178"/>
      <c r="BH347" s="178"/>
      <c r="BI347" s="178"/>
      <c r="BJ347" s="178"/>
    </row>
    <row r="348" spans="3:62" x14ac:dyDescent="0.4">
      <c r="C348" s="56"/>
      <c r="D348" s="246"/>
      <c r="E348" s="266"/>
      <c r="F348" s="70"/>
      <c r="G348" s="72"/>
      <c r="H348" s="266"/>
      <c r="I348" s="53"/>
      <c r="J348" s="72"/>
      <c r="K348" s="266"/>
      <c r="L348" s="53"/>
      <c r="M348" s="72"/>
      <c r="N348" s="266"/>
      <c r="O348" s="70"/>
      <c r="P348" s="72"/>
      <c r="Q348" s="266"/>
      <c r="R348" s="70"/>
      <c r="S348" s="72"/>
      <c r="T348" s="266"/>
      <c r="U348" s="70"/>
      <c r="V348" s="72"/>
      <c r="W348" s="266"/>
      <c r="X348" s="70"/>
      <c r="Y348" s="72"/>
      <c r="Z348" s="266"/>
      <c r="AA348" s="70"/>
      <c r="AB348" s="72"/>
      <c r="AC348" s="266"/>
      <c r="AD348" s="70"/>
      <c r="AE348" s="72"/>
      <c r="AF348" s="266"/>
      <c r="AG348" s="70"/>
      <c r="AH348" s="178"/>
      <c r="AI348" s="267"/>
      <c r="AJ348" s="70"/>
      <c r="AK348" s="72"/>
      <c r="AL348" s="266"/>
      <c r="AM348" s="70"/>
      <c r="AN348" s="72"/>
      <c r="AO348" s="267"/>
      <c r="AP348" s="70"/>
      <c r="AQ348" s="72"/>
      <c r="AR348" s="266"/>
      <c r="AS348" s="70"/>
      <c r="AT348" s="178"/>
      <c r="AU348" s="267"/>
      <c r="AV348" s="70"/>
      <c r="AW348" s="72"/>
      <c r="AX348" s="266"/>
      <c r="AY348" s="70"/>
      <c r="AZ348" s="178"/>
      <c r="BA348" s="267"/>
      <c r="BB348" s="70"/>
      <c r="BC348" s="72"/>
      <c r="BD348" s="266"/>
      <c r="BE348" s="70"/>
      <c r="BF348" s="178"/>
      <c r="BG348" s="178"/>
      <c r="BH348" s="178"/>
      <c r="BI348" s="178"/>
      <c r="BJ348" s="178"/>
    </row>
    <row r="349" spans="3:62" x14ac:dyDescent="0.4">
      <c r="C349" s="56"/>
      <c r="D349" s="246"/>
      <c r="E349" s="266"/>
      <c r="F349" s="70"/>
      <c r="G349" s="72"/>
      <c r="H349" s="266"/>
      <c r="I349" s="53"/>
      <c r="J349" s="72"/>
      <c r="K349" s="266"/>
      <c r="L349" s="53"/>
      <c r="M349" s="72"/>
      <c r="N349" s="266"/>
      <c r="O349" s="70"/>
      <c r="P349" s="72"/>
      <c r="Q349" s="266"/>
      <c r="R349" s="70"/>
      <c r="S349" s="72"/>
      <c r="T349" s="266"/>
      <c r="U349" s="70"/>
      <c r="V349" s="72"/>
      <c r="W349" s="266"/>
      <c r="X349" s="70"/>
      <c r="Y349" s="72"/>
      <c r="Z349" s="266"/>
      <c r="AA349" s="70"/>
      <c r="AB349" s="72"/>
      <c r="AC349" s="266"/>
      <c r="AD349" s="70"/>
      <c r="AE349" s="72"/>
      <c r="AF349" s="266"/>
      <c r="AG349" s="70"/>
      <c r="AH349" s="178"/>
      <c r="AI349" s="267"/>
      <c r="AJ349" s="70"/>
      <c r="AK349" s="72"/>
      <c r="AL349" s="266"/>
      <c r="AM349" s="70"/>
      <c r="AN349" s="72"/>
      <c r="AO349" s="267"/>
      <c r="AP349" s="70"/>
      <c r="AQ349" s="72"/>
      <c r="AR349" s="266"/>
      <c r="AS349" s="70"/>
      <c r="AT349" s="178"/>
      <c r="AU349" s="267"/>
      <c r="AV349" s="70"/>
      <c r="AW349" s="72"/>
      <c r="AX349" s="266"/>
      <c r="AY349" s="70"/>
      <c r="AZ349" s="178"/>
      <c r="BA349" s="267"/>
      <c r="BB349" s="70"/>
      <c r="BC349" s="72"/>
      <c r="BD349" s="266"/>
      <c r="BE349" s="70"/>
      <c r="BF349" s="178"/>
      <c r="BG349" s="178"/>
      <c r="BH349" s="178"/>
      <c r="BI349" s="178"/>
      <c r="BJ349" s="178"/>
    </row>
    <row r="350" spans="3:62" ht="14.25" thickBot="1" x14ac:dyDescent="0.45">
      <c r="C350" s="64" t="s">
        <v>25</v>
      </c>
      <c r="D350" s="65"/>
      <c r="E350" s="251"/>
      <c r="F350" s="70"/>
      <c r="G350" s="54"/>
      <c r="H350" s="251"/>
      <c r="I350" s="70"/>
      <c r="J350" s="54"/>
      <c r="K350" s="266"/>
      <c r="L350" s="70"/>
      <c r="M350" s="54"/>
      <c r="N350" s="253"/>
      <c r="O350" s="208">
        <f>SUM(O313:O349)</f>
        <v>-10855826.973598793</v>
      </c>
      <c r="P350" s="54"/>
      <c r="Q350" s="266"/>
      <c r="R350" s="208">
        <f>SUM(R313:R349)</f>
        <v>-10659053.067995375</v>
      </c>
      <c r="S350" s="54"/>
      <c r="T350" s="251"/>
      <c r="U350" s="208">
        <f>SUM(U313:U349)</f>
        <v>-11427179.874496548</v>
      </c>
      <c r="V350" s="54"/>
      <c r="W350" s="251"/>
      <c r="X350" s="208">
        <f>SUM(X313:X349)</f>
        <v>-11512915.699549906</v>
      </c>
      <c r="Y350" s="54"/>
      <c r="Z350" s="251"/>
      <c r="AA350" s="208">
        <f>SUM(AA313:AA349)</f>
        <v>-11550541.88721473</v>
      </c>
      <c r="AB350" s="54"/>
      <c r="AC350" s="251"/>
      <c r="AD350" s="208">
        <f>SUM(AD313:AD349)</f>
        <v>0</v>
      </c>
      <c r="AE350" s="54"/>
      <c r="AF350" s="251"/>
      <c r="AG350" s="208">
        <f>SUM(AG313:AG349)</f>
        <v>0</v>
      </c>
      <c r="AH350" s="178"/>
      <c r="AI350" s="132"/>
      <c r="AJ350" s="208">
        <f t="shared" ref="AJ350" si="395">AD350-AV350</f>
        <v>31248398.229928184</v>
      </c>
      <c r="AK350" s="54"/>
      <c r="AL350" s="251"/>
      <c r="AM350" s="208">
        <f t="shared" ref="AM350" si="396">AG350-AY350</f>
        <v>31821505.815268893</v>
      </c>
      <c r="AN350" s="54"/>
      <c r="AO350" s="132"/>
      <c r="AP350" s="208">
        <f>AD350-BB350</f>
        <v>11731907.54200099</v>
      </c>
      <c r="AQ350" s="54"/>
      <c r="AR350" s="251"/>
      <c r="AS350" s="208">
        <f>AG350-BE350</f>
        <v>11929047.635281689</v>
      </c>
      <c r="AT350" s="178"/>
      <c r="AU350" s="132"/>
      <c r="AV350" s="208">
        <v>-31248398.229928184</v>
      </c>
      <c r="AW350" s="54"/>
      <c r="AX350" s="251"/>
      <c r="AY350" s="208">
        <v>-31821505.815268893</v>
      </c>
      <c r="AZ350" s="178"/>
      <c r="BA350" s="132"/>
      <c r="BB350" s="208">
        <v>-11731907.54200099</v>
      </c>
      <c r="BC350" s="54"/>
      <c r="BD350" s="251"/>
      <c r="BE350" s="208">
        <v>-11929047.635281689</v>
      </c>
      <c r="BF350" s="178"/>
      <c r="BG350" s="178"/>
      <c r="BH350" s="178"/>
      <c r="BI350" s="178"/>
      <c r="BJ350" s="178"/>
    </row>
    <row r="351" spans="3:62" ht="14.25" thickTop="1" x14ac:dyDescent="0.4">
      <c r="C351" s="217"/>
      <c r="D351" s="218"/>
      <c r="E351" s="251"/>
      <c r="F351" s="53"/>
      <c r="G351" s="54"/>
      <c r="H351" s="251"/>
      <c r="I351" s="53"/>
      <c r="J351" s="54"/>
      <c r="K351" s="266"/>
      <c r="L351" s="53"/>
      <c r="M351" s="54"/>
      <c r="N351" s="143"/>
      <c r="O351" s="53"/>
      <c r="P351" s="54"/>
      <c r="Q351" s="266"/>
      <c r="R351" s="53"/>
      <c r="S351" s="54"/>
      <c r="T351" s="251"/>
      <c r="U351" s="53"/>
      <c r="V351" s="54"/>
      <c r="W351" s="251"/>
      <c r="X351" s="53"/>
      <c r="Y351" s="54"/>
      <c r="Z351" s="251"/>
      <c r="AA351" s="53"/>
      <c r="AB351" s="54"/>
      <c r="AC351" s="251"/>
      <c r="AD351" s="53"/>
      <c r="AE351" s="54"/>
      <c r="AF351" s="251"/>
      <c r="AG351" s="53"/>
      <c r="AH351" s="178"/>
      <c r="AI351" s="132"/>
      <c r="AJ351" s="53"/>
      <c r="AK351" s="54"/>
      <c r="AL351" s="251"/>
      <c r="AM351" s="53"/>
      <c r="AN351" s="54"/>
      <c r="AO351" s="132"/>
      <c r="AP351" s="53"/>
      <c r="AQ351" s="54"/>
      <c r="AR351" s="251"/>
      <c r="AS351" s="53"/>
      <c r="AT351" s="178"/>
      <c r="AU351" s="132"/>
      <c r="AV351" s="53"/>
      <c r="AW351" s="54"/>
      <c r="AX351" s="251"/>
      <c r="AY351" s="53"/>
      <c r="AZ351" s="178"/>
      <c r="BA351" s="132"/>
      <c r="BB351" s="53"/>
      <c r="BC351" s="54"/>
      <c r="BD351" s="251"/>
      <c r="BE351" s="53"/>
      <c r="BF351" s="178"/>
      <c r="BG351" s="178"/>
      <c r="BH351" s="178"/>
      <c r="BI351" s="178"/>
      <c r="BJ351" s="178"/>
    </row>
    <row r="352" spans="3:62" x14ac:dyDescent="0.4">
      <c r="C352" s="39"/>
      <c r="D352" s="39"/>
      <c r="E352" s="251"/>
      <c r="F352" s="53"/>
      <c r="G352" s="54"/>
      <c r="H352" s="251"/>
      <c r="I352" s="53"/>
      <c r="J352" s="54"/>
      <c r="K352" s="266"/>
      <c r="L352" s="53"/>
      <c r="M352" s="54"/>
      <c r="N352" s="251"/>
      <c r="O352" s="53"/>
      <c r="P352" s="54"/>
      <c r="Q352" s="266"/>
      <c r="R352" s="53"/>
      <c r="S352" s="54"/>
      <c r="T352" s="251"/>
      <c r="U352" s="53"/>
      <c r="V352" s="54"/>
      <c r="W352" s="251"/>
      <c r="X352" s="53"/>
      <c r="Y352" s="54"/>
      <c r="Z352" s="251"/>
      <c r="AA352" s="53"/>
      <c r="AB352" s="54"/>
      <c r="AC352" s="251"/>
      <c r="AD352" s="53"/>
      <c r="AE352" s="54"/>
      <c r="AF352" s="251"/>
      <c r="AG352" s="53"/>
      <c r="AH352" s="178"/>
      <c r="AI352" s="132"/>
      <c r="AJ352" s="53"/>
      <c r="AK352" s="54"/>
      <c r="AL352" s="251"/>
      <c r="AM352" s="53"/>
      <c r="AN352" s="54"/>
      <c r="AO352" s="132"/>
      <c r="AP352" s="53"/>
      <c r="AQ352" s="54"/>
      <c r="AR352" s="251"/>
      <c r="AS352" s="53"/>
      <c r="AT352" s="178"/>
      <c r="AU352" s="132"/>
      <c r="AV352" s="53"/>
      <c r="AW352" s="54"/>
      <c r="AX352" s="251"/>
      <c r="AY352" s="53"/>
      <c r="AZ352" s="178"/>
      <c r="BA352" s="132"/>
      <c r="BB352" s="53"/>
      <c r="BC352" s="54"/>
      <c r="BD352" s="251"/>
      <c r="BE352" s="53"/>
      <c r="BF352" s="178"/>
      <c r="BG352" s="178"/>
      <c r="BH352" s="178"/>
      <c r="BI352" s="178"/>
      <c r="BJ352" s="178"/>
    </row>
    <row r="353" spans="3:62" ht="14.25" thickBot="1" x14ac:dyDescent="0.45">
      <c r="C353" s="39" t="s">
        <v>108</v>
      </c>
      <c r="D353" s="39"/>
      <c r="E353" s="52"/>
      <c r="F353" s="53"/>
      <c r="G353" s="54"/>
      <c r="H353" s="20"/>
      <c r="I353" s="53"/>
      <c r="J353" s="54"/>
      <c r="K353" s="20"/>
      <c r="L353" s="53"/>
      <c r="M353" s="54"/>
      <c r="N353" s="20"/>
      <c r="O353" s="53"/>
      <c r="P353" s="54"/>
      <c r="Q353" s="266"/>
      <c r="R353" s="70"/>
      <c r="S353" s="54"/>
      <c r="T353" s="20"/>
      <c r="U353" s="53"/>
      <c r="V353" s="54"/>
      <c r="W353" s="20"/>
      <c r="X353" s="53"/>
      <c r="Y353" s="54"/>
      <c r="Z353" s="20"/>
      <c r="AA353" s="208">
        <f>SUM(AA350,AA309,AA302,AA291,AA280,AA269,AA258,AA247,AA236)</f>
        <v>120330773.00544786</v>
      </c>
      <c r="AB353" s="54"/>
      <c r="AC353" s="20"/>
      <c r="AD353" s="208">
        <f>SUM(AD350,AD309,AD302,AD291,AD280,AD269,AD258,AD247,AD236)</f>
        <v>128885747.37944461</v>
      </c>
      <c r="AE353" s="54"/>
      <c r="AF353" s="20"/>
      <c r="AG353" s="208">
        <f>SUM(AG350,AG309,AG302,AG291,AG280,AG269,AG258,AG247,AG236)</f>
        <v>129363002.01524566</v>
      </c>
      <c r="AH353" s="178"/>
      <c r="AI353" s="69"/>
      <c r="AJ353" s="208">
        <f>SUM(AJ350,AJ309,AJ302,AJ291,AJ280,AJ269,AJ258,AJ247,AJ236)</f>
        <v>16132815.728079326</v>
      </c>
      <c r="AK353" s="54"/>
      <c r="AL353" s="20"/>
      <c r="AM353" s="208">
        <f>SUM(AM350,AM309,AM302,AM291,AM280,AM269,AM258,AM247,AM236)</f>
        <v>14622664.316238046</v>
      </c>
      <c r="AN353" s="54"/>
      <c r="AO353" s="69"/>
      <c r="AP353" s="208">
        <f>SUM(AP350,AP309,AP302,AP291,AP280,AP269,AP258,AP247,AP236)</f>
        <v>5657779.0432735644</v>
      </c>
      <c r="AQ353" s="54"/>
      <c r="AR353" s="20"/>
      <c r="AS353" s="208">
        <f>SUM(AS350,AS309,AS302,AS291,AS280,AS269,AS258,AS247,AS236)</f>
        <v>4951368.1557647232</v>
      </c>
      <c r="AT353" s="178"/>
      <c r="AU353" s="69"/>
      <c r="AV353" s="208">
        <v>112752931.6513653</v>
      </c>
      <c r="AW353" s="54"/>
      <c r="AX353" s="20"/>
      <c r="AY353" s="208">
        <v>114740337.69900763</v>
      </c>
      <c r="AZ353" s="178"/>
      <c r="BA353" s="69"/>
      <c r="BB353" s="208">
        <f>SUM(BB350,BB309,BB302,BB291,BB280,BB269,BB258,BB247,BB236)</f>
        <v>123227968.33617105</v>
      </c>
      <c r="BC353" s="54"/>
      <c r="BD353" s="20"/>
      <c r="BE353" s="208">
        <f>SUM(BE350,BE309,BE302,BE291,BE280,BE269,BE258,BE247,BE236)</f>
        <v>124411633.85948095</v>
      </c>
      <c r="BF353" s="178"/>
      <c r="BG353" s="178"/>
      <c r="BH353" s="178"/>
      <c r="BI353" s="178"/>
      <c r="BJ353" s="178"/>
    </row>
    <row r="354" spans="3:62" ht="14.25" thickTop="1" x14ac:dyDescent="0.4">
      <c r="C354" s="39" t="s">
        <v>109</v>
      </c>
      <c r="D354" s="39"/>
      <c r="E354" s="52"/>
      <c r="F354" s="53"/>
      <c r="G354" s="54"/>
      <c r="H354" s="20"/>
      <c r="I354" s="53"/>
      <c r="J354" s="54"/>
      <c r="K354" s="20"/>
      <c r="L354" s="53"/>
      <c r="M354" s="54"/>
      <c r="N354" s="20"/>
      <c r="O354" s="53"/>
      <c r="P354" s="54"/>
      <c r="Q354" s="20"/>
      <c r="R354" s="53"/>
      <c r="S354" s="54"/>
      <c r="T354" s="20"/>
      <c r="U354" s="53"/>
      <c r="V354" s="54"/>
      <c r="W354" s="20"/>
      <c r="X354" s="53"/>
      <c r="Y354" s="54"/>
      <c r="Z354" s="20"/>
      <c r="AA354" s="70">
        <f>AA353-AA209</f>
        <v>0</v>
      </c>
      <c r="AB354" s="54"/>
      <c r="AC354" s="20"/>
      <c r="AD354" s="70">
        <f>AD353-AD209</f>
        <v>0</v>
      </c>
      <c r="AE354" s="54"/>
      <c r="AF354" s="20"/>
      <c r="AG354" s="70">
        <f>AG353-AG209</f>
        <v>0</v>
      </c>
      <c r="AH354" s="178"/>
      <c r="AI354" s="69"/>
      <c r="AJ354" s="70">
        <f>AJ353-AJ209</f>
        <v>0</v>
      </c>
      <c r="AK354" s="54"/>
      <c r="AL354" s="20"/>
      <c r="AM354" s="70">
        <f>AM353-AM209</f>
        <v>1.4901161193847656E-8</v>
      </c>
      <c r="AN354" s="54"/>
      <c r="AO354" s="69"/>
      <c r="AP354" s="70">
        <f>AP353-AP209</f>
        <v>-479821.00000000373</v>
      </c>
      <c r="AQ354" s="54"/>
      <c r="AR354" s="20"/>
      <c r="AS354" s="70">
        <f>AS353-AS209</f>
        <v>3.9115548133850098E-8</v>
      </c>
      <c r="AT354" s="178"/>
      <c r="AU354" s="69"/>
      <c r="AV354" s="70">
        <v>0</v>
      </c>
      <c r="AW354" s="54"/>
      <c r="AX354" s="20"/>
      <c r="AY354" s="70">
        <v>0</v>
      </c>
      <c r="AZ354" s="178"/>
      <c r="BA354" s="69"/>
      <c r="BB354" s="70">
        <f>BB353-BB209</f>
        <v>479821</v>
      </c>
      <c r="BC354" s="54"/>
      <c r="BD354" s="20"/>
      <c r="BE354" s="70">
        <f>BE353-BE209</f>
        <v>0</v>
      </c>
      <c r="BF354" s="178"/>
      <c r="BG354" s="178"/>
      <c r="BH354" s="178"/>
      <c r="BI354" s="178"/>
      <c r="BJ354" s="178"/>
    </row>
    <row r="355" spans="3:62" x14ac:dyDescent="0.4">
      <c r="C355" s="39"/>
      <c r="D355" s="39"/>
      <c r="E355" s="52"/>
      <c r="F355" s="53"/>
      <c r="G355" s="54"/>
      <c r="H355" s="20"/>
      <c r="I355" s="53"/>
      <c r="J355" s="54"/>
      <c r="K355" s="20"/>
      <c r="L355" s="53"/>
      <c r="M355" s="54"/>
      <c r="N355" s="20"/>
      <c r="O355" s="53"/>
      <c r="P355" s="54"/>
      <c r="Q355" s="20"/>
      <c r="R355" s="53"/>
      <c r="S355" s="54"/>
      <c r="T355" s="20"/>
      <c r="U355" s="53"/>
      <c r="V355" s="54"/>
      <c r="W355" s="20"/>
      <c r="X355" s="53"/>
      <c r="Y355" s="54"/>
      <c r="Z355" s="20"/>
      <c r="AA355" s="53"/>
      <c r="AB355" s="54"/>
      <c r="AC355" s="20"/>
      <c r="AD355" s="53"/>
      <c r="AE355" s="54"/>
      <c r="AF355" s="20"/>
      <c r="AG355" s="53"/>
      <c r="AH355" s="178"/>
      <c r="AI355" s="69"/>
      <c r="AJ355" s="53"/>
      <c r="AK355" s="54"/>
      <c r="AL355" s="20"/>
      <c r="AM355" s="53"/>
      <c r="AN355" s="54"/>
      <c r="AO355" s="69"/>
      <c r="AP355" s="53"/>
      <c r="AQ355" s="54"/>
      <c r="AR355" s="20"/>
      <c r="AS355" s="53"/>
      <c r="AT355" s="178"/>
      <c r="AU355" s="69"/>
      <c r="AV355" s="53"/>
      <c r="AW355" s="54"/>
      <c r="AX355" s="20"/>
      <c r="AY355" s="53"/>
      <c r="AZ355" s="178"/>
      <c r="BA355" s="69"/>
      <c r="BB355" s="53"/>
      <c r="BC355" s="54"/>
      <c r="BD355" s="20"/>
      <c r="BE355" s="53"/>
      <c r="BF355" s="178"/>
      <c r="BG355" s="178"/>
      <c r="BH355" s="178"/>
      <c r="BI355" s="178"/>
      <c r="BJ355" s="178"/>
    </row>
    <row r="356" spans="3:62" x14ac:dyDescent="0.4">
      <c r="C356" s="39"/>
      <c r="D356" s="39"/>
      <c r="E356" s="52"/>
      <c r="F356" s="53"/>
      <c r="G356" s="54"/>
      <c r="H356" s="20"/>
      <c r="I356" s="53"/>
      <c r="J356" s="54"/>
      <c r="K356" s="20"/>
      <c r="L356" s="53"/>
      <c r="M356" s="54"/>
      <c r="N356" s="20"/>
      <c r="O356" s="53"/>
      <c r="P356" s="54"/>
      <c r="Q356" s="20"/>
      <c r="R356" s="53"/>
      <c r="S356" s="54"/>
      <c r="T356" s="20"/>
      <c r="U356" s="53"/>
      <c r="V356" s="54"/>
      <c r="W356" s="20"/>
      <c r="X356" s="53"/>
      <c r="Y356" s="54"/>
      <c r="Z356" s="20"/>
      <c r="AA356" s="53"/>
      <c r="AB356" s="54"/>
      <c r="AC356" s="20"/>
      <c r="AD356" s="53"/>
      <c r="AE356" s="54"/>
      <c r="AF356" s="20"/>
      <c r="AG356" s="53"/>
      <c r="AH356" s="178"/>
      <c r="AI356" s="69"/>
      <c r="AJ356" s="53"/>
      <c r="AK356" s="54"/>
      <c r="AL356" s="20"/>
      <c r="AM356" s="53"/>
      <c r="AN356" s="54"/>
      <c r="AO356" s="69"/>
      <c r="AP356" s="53"/>
      <c r="AQ356" s="54"/>
      <c r="AR356" s="20"/>
      <c r="AS356" s="53"/>
      <c r="AT356" s="178"/>
      <c r="AU356" s="69"/>
      <c r="AV356" s="53"/>
      <c r="AW356" s="54"/>
      <c r="AX356" s="20"/>
      <c r="AY356" s="53"/>
      <c r="AZ356" s="178"/>
      <c r="BA356" s="69"/>
      <c r="BB356" s="53"/>
      <c r="BC356" s="54"/>
      <c r="BD356" s="20"/>
      <c r="BE356" s="53"/>
      <c r="BF356" s="178"/>
      <c r="BG356" s="178"/>
      <c r="BH356" s="178"/>
      <c r="BI356" s="178"/>
      <c r="BJ356" s="178"/>
    </row>
    <row r="357" spans="3:62" ht="14.25" thickBot="1" x14ac:dyDescent="0.45">
      <c r="C357" s="39" t="s">
        <v>110</v>
      </c>
      <c r="D357" s="39"/>
      <c r="E357" s="52"/>
      <c r="F357" s="53"/>
      <c r="G357" s="54"/>
      <c r="H357" s="20"/>
      <c r="I357" s="53"/>
      <c r="J357" s="54"/>
      <c r="K357" s="20"/>
      <c r="L357" s="53"/>
      <c r="M357" s="54"/>
      <c r="N357" s="20"/>
      <c r="O357" s="53"/>
      <c r="P357" s="54"/>
      <c r="Q357" s="20"/>
      <c r="R357" s="53"/>
      <c r="S357" s="54"/>
      <c r="T357" s="20"/>
      <c r="U357" s="53"/>
      <c r="V357" s="54"/>
      <c r="W357" s="20"/>
      <c r="X357" s="53"/>
      <c r="Y357" s="54"/>
      <c r="Z357" s="20"/>
      <c r="AA357" s="53"/>
      <c r="AB357" s="54"/>
      <c r="AC357" s="20"/>
      <c r="AD357" s="274">
        <v>128885747.37944461</v>
      </c>
      <c r="AE357" s="54"/>
      <c r="AF357" s="20"/>
      <c r="AG357" s="274">
        <v>129363002.01524566</v>
      </c>
      <c r="AH357" s="178"/>
      <c r="AI357" s="69"/>
      <c r="AJ357" s="53"/>
      <c r="AK357" s="54"/>
      <c r="AL357" s="20"/>
      <c r="AM357" s="53"/>
      <c r="AN357" s="54"/>
      <c r="AO357" s="69"/>
      <c r="AP357" s="53"/>
      <c r="AQ357" s="54"/>
      <c r="AR357" s="20"/>
      <c r="AS357" s="53"/>
      <c r="AT357" s="178"/>
      <c r="AU357" s="69"/>
      <c r="AV357" s="274">
        <v>112752931.65136531</v>
      </c>
      <c r="AW357" s="54"/>
      <c r="AX357" s="20"/>
      <c r="AY357" s="274">
        <v>114740337.69900763</v>
      </c>
      <c r="AZ357" s="178"/>
      <c r="BA357" s="69"/>
      <c r="BB357" s="53"/>
      <c r="BC357" s="54"/>
      <c r="BD357" s="20"/>
      <c r="BE357" s="53"/>
      <c r="BF357" s="178"/>
      <c r="BG357" s="178"/>
      <c r="BH357" s="178"/>
      <c r="BI357" s="178"/>
      <c r="BJ357" s="178"/>
    </row>
    <row r="358" spans="3:62" x14ac:dyDescent="0.4">
      <c r="C358" s="39" t="s">
        <v>111</v>
      </c>
      <c r="D358" s="39"/>
      <c r="E358" s="52"/>
      <c r="F358" s="53"/>
      <c r="G358" s="54"/>
      <c r="H358" s="20"/>
      <c r="I358" s="53"/>
      <c r="J358" s="54"/>
      <c r="K358" s="20"/>
      <c r="L358" s="53"/>
      <c r="M358" s="54"/>
      <c r="N358" s="20"/>
      <c r="O358" s="53"/>
      <c r="P358" s="54"/>
      <c r="Q358" s="20"/>
      <c r="R358" s="53"/>
      <c r="S358" s="54"/>
      <c r="T358" s="20"/>
      <c r="U358" s="53"/>
      <c r="V358" s="54"/>
      <c r="W358" s="20"/>
      <c r="X358" s="53"/>
      <c r="Y358" s="54"/>
      <c r="Z358" s="20"/>
      <c r="AA358" s="53"/>
      <c r="AB358" s="54"/>
      <c r="AC358" s="20"/>
      <c r="AD358" s="70">
        <f>AD357-AD209</f>
        <v>0</v>
      </c>
      <c r="AE358" s="54"/>
      <c r="AF358" s="20"/>
      <c r="AG358" s="70">
        <f>AG357-AG209</f>
        <v>0</v>
      </c>
      <c r="AH358" s="178"/>
      <c r="AI358" s="69"/>
      <c r="AJ358" s="53"/>
      <c r="AK358" s="54"/>
      <c r="AL358" s="20"/>
      <c r="AM358" s="53"/>
      <c r="AN358" s="54"/>
      <c r="AO358" s="69"/>
      <c r="AP358" s="53"/>
      <c r="AQ358" s="54"/>
      <c r="AR358" s="20"/>
      <c r="AS358" s="53"/>
      <c r="AT358" s="178"/>
      <c r="AU358" s="69"/>
      <c r="AV358" s="70">
        <v>0</v>
      </c>
      <c r="AW358" s="54"/>
      <c r="AX358" s="20"/>
      <c r="AY358" s="70">
        <v>0</v>
      </c>
      <c r="AZ358" s="178"/>
      <c r="BA358" s="69"/>
      <c r="BB358" s="53"/>
      <c r="BC358" s="54"/>
      <c r="BD358" s="20"/>
      <c r="BE358" s="53"/>
      <c r="BF358" s="178"/>
      <c r="BG358" s="178"/>
      <c r="BH358" s="178"/>
      <c r="BI358" s="178"/>
      <c r="BJ358" s="178"/>
    </row>
    <row r="359" spans="3:62" x14ac:dyDescent="0.4">
      <c r="C359" s="39"/>
      <c r="D359" s="39"/>
      <c r="E359" s="52"/>
      <c r="F359" s="53"/>
      <c r="G359" s="54"/>
      <c r="H359" s="20"/>
      <c r="I359" s="53"/>
      <c r="J359" s="54"/>
      <c r="K359" s="20"/>
      <c r="L359" s="53"/>
      <c r="M359" s="54"/>
      <c r="N359" s="20"/>
      <c r="O359" s="53"/>
      <c r="P359" s="54"/>
      <c r="Q359" s="20"/>
      <c r="R359" s="53"/>
      <c r="S359" s="54"/>
      <c r="T359" s="20"/>
      <c r="U359" s="53"/>
      <c r="V359" s="54"/>
      <c r="W359" s="20"/>
      <c r="X359" s="53"/>
      <c r="Y359" s="54"/>
      <c r="Z359" s="20"/>
      <c r="AA359" s="53"/>
      <c r="AB359" s="54"/>
      <c r="AC359" s="20"/>
      <c r="AD359" s="53"/>
      <c r="AE359" s="54"/>
      <c r="AF359" s="20"/>
      <c r="AG359" s="53"/>
      <c r="AH359" s="178"/>
      <c r="AI359" s="69"/>
      <c r="AJ359" s="53"/>
      <c r="AK359" s="54"/>
      <c r="AL359" s="20"/>
      <c r="AM359" s="53"/>
      <c r="AN359" s="54"/>
      <c r="AO359" s="69"/>
      <c r="AP359" s="53"/>
      <c r="AQ359" s="54"/>
      <c r="AR359" s="20"/>
      <c r="AS359" s="53"/>
      <c r="AT359" s="178"/>
      <c r="AU359" s="69"/>
      <c r="AV359" s="53"/>
      <c r="AW359" s="54"/>
      <c r="AX359" s="20"/>
      <c r="AY359" s="53"/>
      <c r="AZ359" s="178"/>
      <c r="BA359" s="69"/>
      <c r="BB359" s="53"/>
      <c r="BC359" s="54"/>
      <c r="BD359" s="20"/>
      <c r="BE359" s="53"/>
      <c r="BF359" s="178"/>
      <c r="BG359" s="178"/>
      <c r="BH359" s="178"/>
      <c r="BI359" s="178"/>
      <c r="BJ359" s="178"/>
    </row>
    <row r="360" spans="3:62" x14ac:dyDescent="0.4">
      <c r="C360" s="39"/>
      <c r="D360" s="39"/>
      <c r="E360" s="52"/>
      <c r="F360" s="53"/>
      <c r="G360" s="54"/>
      <c r="H360" s="20"/>
      <c r="I360" s="53"/>
      <c r="J360" s="54"/>
      <c r="K360" s="20"/>
      <c r="L360" s="53"/>
      <c r="M360" s="54"/>
      <c r="N360" s="20"/>
      <c r="O360" s="53"/>
      <c r="P360" s="54"/>
      <c r="Q360" s="20"/>
      <c r="R360" s="53"/>
      <c r="S360" s="54"/>
      <c r="T360" s="20"/>
      <c r="U360" s="53"/>
      <c r="V360" s="54"/>
      <c r="W360" s="20"/>
      <c r="X360" s="53"/>
      <c r="Y360" s="54"/>
      <c r="Z360" s="20"/>
      <c r="AA360" s="53"/>
      <c r="AB360" s="54"/>
      <c r="AC360" s="20"/>
      <c r="AD360" s="53"/>
      <c r="AE360" s="54"/>
      <c r="AF360" s="20"/>
      <c r="AG360" s="53"/>
      <c r="AH360" s="178"/>
      <c r="AI360" s="69"/>
      <c r="AJ360" s="53"/>
      <c r="AK360" s="54"/>
      <c r="AL360" s="20"/>
      <c r="AM360" s="53"/>
      <c r="AN360" s="54"/>
      <c r="AO360" s="69"/>
      <c r="AP360" s="53"/>
      <c r="AQ360" s="54"/>
      <c r="AR360" s="20"/>
      <c r="AS360" s="53"/>
      <c r="AT360" s="178"/>
      <c r="AU360" s="69"/>
      <c r="AV360" s="53"/>
      <c r="AW360" s="54"/>
      <c r="AX360" s="20"/>
      <c r="AY360" s="53"/>
      <c r="AZ360" s="178"/>
      <c r="BA360" s="69"/>
      <c r="BB360" s="53"/>
      <c r="BC360" s="54"/>
      <c r="BD360" s="20"/>
      <c r="BE360" s="53"/>
      <c r="BF360" s="178"/>
      <c r="BG360" s="178"/>
      <c r="BH360" s="178"/>
      <c r="BI360" s="178"/>
      <c r="BJ360" s="178"/>
    </row>
    <row r="361" spans="3:62" x14ac:dyDescent="0.4">
      <c r="C361" s="39"/>
      <c r="D361" s="39"/>
      <c r="E361" s="52"/>
      <c r="F361" s="53"/>
      <c r="G361" s="54"/>
      <c r="H361" s="20"/>
      <c r="I361" s="53"/>
      <c r="J361" s="54"/>
      <c r="K361" s="20"/>
      <c r="L361" s="53"/>
      <c r="M361" s="54"/>
      <c r="N361" s="20"/>
      <c r="O361" s="53"/>
      <c r="P361" s="54"/>
      <c r="Q361" s="20"/>
      <c r="R361" s="53"/>
      <c r="S361" s="54"/>
      <c r="T361" s="20"/>
      <c r="U361" s="53"/>
      <c r="V361" s="54"/>
      <c r="W361" s="20"/>
      <c r="X361" s="53"/>
      <c r="Y361" s="54"/>
      <c r="Z361" s="20"/>
      <c r="AA361" s="53"/>
      <c r="AB361" s="54"/>
      <c r="AC361" s="20"/>
      <c r="AD361" s="53"/>
      <c r="AE361" s="54"/>
      <c r="AF361" s="20"/>
      <c r="AG361" s="53"/>
      <c r="AH361" s="178"/>
      <c r="AI361" s="69"/>
      <c r="AJ361" s="53"/>
      <c r="AK361" s="54"/>
      <c r="AL361" s="20"/>
      <c r="AM361" s="53"/>
      <c r="AN361" s="54"/>
      <c r="AO361" s="69"/>
      <c r="AP361" s="53"/>
      <c r="AQ361" s="54"/>
      <c r="AR361" s="20"/>
      <c r="AS361" s="53"/>
      <c r="AT361" s="178"/>
      <c r="AU361" s="69"/>
      <c r="AV361" s="53"/>
      <c r="AW361" s="54"/>
      <c r="AX361" s="20"/>
      <c r="AY361" s="53"/>
      <c r="AZ361" s="178"/>
      <c r="BA361" s="69"/>
      <c r="BB361" s="53"/>
      <c r="BC361" s="54"/>
      <c r="BD361" s="20"/>
      <c r="BE361" s="53"/>
      <c r="BF361" s="178"/>
      <c r="BG361" s="178"/>
      <c r="BH361" s="178"/>
      <c r="BI361" s="178"/>
      <c r="BJ361" s="178"/>
    </row>
    <row r="362" spans="3:62" x14ac:dyDescent="0.4">
      <c r="C362" s="39"/>
      <c r="D362" s="39"/>
      <c r="E362" s="52"/>
      <c r="F362" s="53"/>
      <c r="G362" s="54"/>
      <c r="H362" s="20"/>
      <c r="I362" s="53"/>
      <c r="J362" s="54"/>
      <c r="K362" s="20"/>
      <c r="L362" s="53"/>
      <c r="M362" s="54"/>
      <c r="N362" s="20"/>
      <c r="O362" s="53"/>
      <c r="P362" s="54"/>
      <c r="Q362" s="20"/>
      <c r="R362" s="53"/>
      <c r="S362" s="54"/>
      <c r="T362" s="20"/>
      <c r="U362" s="53"/>
      <c r="V362" s="54"/>
      <c r="W362" s="20"/>
      <c r="X362" s="53"/>
      <c r="Y362" s="54"/>
      <c r="Z362" s="20"/>
      <c r="AA362" s="53"/>
      <c r="AB362" s="54"/>
      <c r="AC362" s="20"/>
      <c r="AD362" s="53"/>
      <c r="AE362" s="54"/>
      <c r="AF362" s="20"/>
      <c r="AG362" s="53"/>
      <c r="AH362" s="178"/>
      <c r="AI362" s="69"/>
      <c r="AJ362" s="53"/>
      <c r="AK362" s="54"/>
      <c r="AL362" s="20"/>
      <c r="AM362" s="53"/>
      <c r="AN362" s="54"/>
      <c r="AO362" s="69"/>
      <c r="AP362" s="53"/>
      <c r="AQ362" s="54"/>
      <c r="AR362" s="20"/>
      <c r="AS362" s="53"/>
      <c r="AT362" s="178"/>
      <c r="AU362" s="69"/>
      <c r="AV362" s="53"/>
      <c r="AW362" s="54"/>
      <c r="AX362" s="20"/>
      <c r="AY362" s="53"/>
      <c r="AZ362" s="178"/>
      <c r="BA362" s="69"/>
      <c r="BB362" s="53"/>
      <c r="BC362" s="54"/>
      <c r="BD362" s="20"/>
      <c r="BE362" s="53"/>
      <c r="BF362" s="178"/>
      <c r="BG362" s="178"/>
      <c r="BH362" s="178"/>
      <c r="BI362" s="178"/>
      <c r="BJ362" s="178"/>
    </row>
    <row r="363" spans="3:62" x14ac:dyDescent="0.4">
      <c r="C363" s="39"/>
      <c r="D363" s="39"/>
      <c r="E363" s="52"/>
      <c r="F363" s="53"/>
      <c r="G363" s="54"/>
      <c r="H363" s="20"/>
      <c r="I363" s="53"/>
      <c r="J363" s="54"/>
      <c r="K363" s="20"/>
      <c r="L363" s="53"/>
      <c r="M363" s="54"/>
      <c r="N363" s="20"/>
      <c r="O363" s="53"/>
      <c r="P363" s="54"/>
      <c r="Q363" s="20"/>
      <c r="R363" s="53"/>
      <c r="S363" s="54"/>
      <c r="T363" s="20"/>
      <c r="U363" s="53"/>
      <c r="V363" s="54"/>
      <c r="W363" s="20"/>
      <c r="X363" s="53"/>
      <c r="Y363" s="54"/>
      <c r="Z363" s="20"/>
      <c r="AA363" s="53"/>
      <c r="AB363" s="54"/>
      <c r="AC363" s="20"/>
      <c r="AD363" s="53"/>
      <c r="AE363" s="54"/>
      <c r="AF363" s="20"/>
      <c r="AG363" s="53"/>
      <c r="AH363" s="178"/>
      <c r="AI363" s="69"/>
      <c r="AJ363" s="53"/>
      <c r="AK363" s="54"/>
      <c r="AL363" s="20"/>
      <c r="AM363" s="53"/>
      <c r="AN363" s="54"/>
      <c r="AO363" s="69"/>
      <c r="AP363" s="53"/>
      <c r="AQ363" s="54"/>
      <c r="AR363" s="20"/>
      <c r="AS363" s="53"/>
      <c r="AT363" s="178"/>
      <c r="AU363" s="69"/>
      <c r="AV363" s="53"/>
      <c r="AW363" s="54"/>
      <c r="AX363" s="20"/>
      <c r="AY363" s="53"/>
      <c r="AZ363" s="178"/>
      <c r="BA363" s="69"/>
      <c r="BB363" s="53"/>
      <c r="BC363" s="54"/>
      <c r="BD363" s="20"/>
      <c r="BE363" s="53"/>
      <c r="BF363" s="178"/>
      <c r="BG363" s="178"/>
      <c r="BH363" s="178"/>
      <c r="BI363" s="178"/>
      <c r="BJ363" s="178"/>
    </row>
    <row r="364" spans="3:62" x14ac:dyDescent="0.4">
      <c r="C364" s="39"/>
      <c r="D364" s="39"/>
      <c r="E364" s="52"/>
      <c r="F364" s="53"/>
      <c r="G364" s="54"/>
      <c r="H364" s="20"/>
      <c r="I364" s="53"/>
      <c r="J364" s="54"/>
      <c r="K364" s="20"/>
      <c r="L364" s="53"/>
      <c r="M364" s="54"/>
      <c r="N364" s="20"/>
      <c r="O364" s="53"/>
      <c r="P364" s="54"/>
      <c r="Q364" s="20"/>
      <c r="R364" s="53"/>
      <c r="S364" s="54"/>
      <c r="T364" s="20"/>
      <c r="U364" s="53"/>
      <c r="V364" s="54"/>
      <c r="W364" s="20"/>
      <c r="X364" s="53"/>
      <c r="Y364" s="54"/>
      <c r="Z364" s="20"/>
      <c r="AA364" s="53"/>
      <c r="AB364" s="54"/>
      <c r="AC364" s="20"/>
      <c r="AD364" s="53"/>
      <c r="AE364" s="54"/>
      <c r="AF364" s="20"/>
      <c r="AG364" s="53"/>
      <c r="AH364" s="178"/>
      <c r="AI364" s="69"/>
      <c r="AJ364" s="53"/>
      <c r="AK364" s="54"/>
      <c r="AL364" s="20"/>
      <c r="AM364" s="53"/>
      <c r="AN364" s="54"/>
      <c r="AO364" s="69"/>
      <c r="AP364" s="53"/>
      <c r="AQ364" s="54"/>
      <c r="AR364" s="20"/>
      <c r="AS364" s="53"/>
      <c r="AT364" s="178"/>
      <c r="AU364" s="69"/>
      <c r="AV364" s="53"/>
      <c r="AW364" s="54"/>
      <c r="AX364" s="20"/>
      <c r="AY364" s="53"/>
      <c r="AZ364" s="178"/>
      <c r="BA364" s="69"/>
      <c r="BB364" s="53"/>
      <c r="BC364" s="54"/>
      <c r="BD364" s="20"/>
      <c r="BE364" s="53"/>
      <c r="BF364" s="178"/>
      <c r="BG364" s="178"/>
      <c r="BH364" s="178"/>
      <c r="BI364" s="178"/>
      <c r="BJ364" s="178"/>
    </row>
    <row r="365" spans="3:62" x14ac:dyDescent="0.4">
      <c r="C365" s="39"/>
      <c r="D365" s="39"/>
      <c r="E365" s="52"/>
      <c r="F365" s="53"/>
      <c r="G365" s="54"/>
      <c r="H365" s="20"/>
      <c r="I365" s="53"/>
      <c r="J365" s="54"/>
      <c r="K365" s="20"/>
      <c r="L365" s="53"/>
      <c r="M365" s="54"/>
      <c r="N365" s="20"/>
      <c r="O365" s="53"/>
      <c r="P365" s="54"/>
      <c r="Q365" s="20"/>
      <c r="R365" s="53"/>
      <c r="S365" s="54"/>
      <c r="T365" s="20"/>
      <c r="U365" s="53"/>
      <c r="V365" s="54"/>
      <c r="W365" s="20"/>
      <c r="X365" s="53"/>
      <c r="Y365" s="54"/>
      <c r="Z365" s="20"/>
      <c r="AA365" s="53"/>
      <c r="AB365" s="54"/>
      <c r="AC365" s="20"/>
      <c r="AD365" s="53"/>
      <c r="AE365" s="54"/>
      <c r="AF365" s="20"/>
      <c r="AG365" s="53"/>
      <c r="AH365" s="178"/>
      <c r="AI365" s="69"/>
      <c r="AJ365" s="53"/>
      <c r="AK365" s="54"/>
      <c r="AL365" s="20"/>
      <c r="AM365" s="53"/>
      <c r="AN365" s="54"/>
      <c r="AO365" s="69"/>
      <c r="AP365" s="53"/>
      <c r="AQ365" s="54"/>
      <c r="AR365" s="20"/>
      <c r="AS365" s="53"/>
      <c r="AT365" s="178"/>
      <c r="AU365" s="69"/>
      <c r="AV365" s="53"/>
      <c r="AW365" s="54"/>
      <c r="AX365" s="20"/>
      <c r="AY365" s="53"/>
      <c r="AZ365" s="178"/>
      <c r="BA365" s="69"/>
      <c r="BB365" s="53"/>
      <c r="BC365" s="54"/>
      <c r="BD365" s="20"/>
      <c r="BE365" s="53"/>
      <c r="BF365" s="178"/>
      <c r="BG365" s="178"/>
      <c r="BH365" s="178"/>
      <c r="BI365" s="178"/>
      <c r="BJ365" s="178"/>
    </row>
    <row r="366" spans="3:62" x14ac:dyDescent="0.4">
      <c r="C366" s="39"/>
      <c r="D366" s="39"/>
      <c r="E366" s="52"/>
      <c r="F366" s="53"/>
      <c r="G366" s="54"/>
      <c r="H366" s="20"/>
      <c r="I366" s="53"/>
      <c r="J366" s="54"/>
      <c r="K366" s="20"/>
      <c r="L366" s="53"/>
      <c r="M366" s="54"/>
      <c r="N366" s="20"/>
      <c r="O366" s="53"/>
      <c r="P366" s="54"/>
      <c r="Q366" s="20"/>
      <c r="R366" s="53"/>
      <c r="S366" s="54"/>
      <c r="T366" s="20"/>
      <c r="U366" s="53"/>
      <c r="V366" s="54"/>
      <c r="W366" s="20"/>
      <c r="X366" s="53"/>
      <c r="Y366" s="54"/>
      <c r="Z366" s="20"/>
      <c r="AA366" s="53"/>
      <c r="AB366" s="54"/>
      <c r="AC366" s="20"/>
      <c r="AD366" s="53"/>
      <c r="AE366" s="54"/>
      <c r="AF366" s="20"/>
      <c r="AG366" s="53"/>
      <c r="AH366" s="178"/>
      <c r="AI366" s="69"/>
      <c r="AJ366" s="53"/>
      <c r="AK366" s="54"/>
      <c r="AL366" s="20"/>
      <c r="AM366" s="53"/>
      <c r="AN366" s="54"/>
      <c r="AO366" s="69"/>
      <c r="AP366" s="53"/>
      <c r="AQ366" s="54"/>
      <c r="AR366" s="20"/>
      <c r="AS366" s="53"/>
      <c r="AT366" s="178"/>
      <c r="AU366" s="69"/>
      <c r="AV366" s="53"/>
      <c r="AW366" s="54"/>
      <c r="AX366" s="20"/>
      <c r="AY366" s="53"/>
      <c r="AZ366" s="178"/>
      <c r="BA366" s="69"/>
      <c r="BB366" s="53"/>
      <c r="BC366" s="54"/>
      <c r="BD366" s="20"/>
      <c r="BE366" s="53"/>
      <c r="BF366" s="178"/>
      <c r="BG366" s="178"/>
      <c r="BH366" s="178"/>
      <c r="BI366" s="178"/>
      <c r="BJ366" s="178"/>
    </row>
    <row r="367" spans="3:62" x14ac:dyDescent="0.4">
      <c r="C367" s="39"/>
      <c r="D367" s="39"/>
      <c r="E367" s="52"/>
      <c r="F367" s="53"/>
      <c r="G367" s="54"/>
      <c r="H367" s="20"/>
      <c r="I367" s="53"/>
      <c r="J367" s="54"/>
      <c r="K367" s="20"/>
      <c r="L367" s="53"/>
      <c r="M367" s="54"/>
      <c r="N367" s="20"/>
      <c r="O367" s="53"/>
      <c r="P367" s="54"/>
      <c r="Q367" s="20"/>
      <c r="R367" s="53"/>
      <c r="S367" s="54"/>
      <c r="T367" s="20"/>
      <c r="U367" s="53"/>
      <c r="V367" s="54"/>
      <c r="W367" s="20"/>
      <c r="X367" s="53"/>
      <c r="Y367" s="54"/>
      <c r="Z367" s="20"/>
      <c r="AA367" s="53"/>
      <c r="AB367" s="54"/>
      <c r="AC367" s="20"/>
      <c r="AD367" s="53"/>
      <c r="AE367" s="54"/>
      <c r="AF367" s="20"/>
      <c r="AG367" s="53"/>
      <c r="AH367" s="178"/>
      <c r="AI367" s="69"/>
      <c r="AJ367" s="53"/>
      <c r="AK367" s="54"/>
      <c r="AL367" s="20"/>
      <c r="AM367" s="53"/>
      <c r="AN367" s="54"/>
      <c r="AO367" s="69"/>
      <c r="AP367" s="53"/>
      <c r="AQ367" s="54"/>
      <c r="AR367" s="20"/>
      <c r="AS367" s="53"/>
      <c r="AT367" s="178"/>
      <c r="AU367" s="69"/>
      <c r="AV367" s="53"/>
      <c r="AW367" s="54"/>
      <c r="AX367" s="20"/>
      <c r="AY367" s="53"/>
      <c r="AZ367" s="178"/>
      <c r="BA367" s="69"/>
      <c r="BB367" s="53"/>
      <c r="BC367" s="54"/>
      <c r="BD367" s="20"/>
      <c r="BE367" s="53"/>
      <c r="BF367" s="178"/>
      <c r="BG367" s="178"/>
      <c r="BH367" s="178"/>
      <c r="BI367" s="178"/>
      <c r="BJ367" s="178"/>
    </row>
    <row r="368" spans="3:62" x14ac:dyDescent="0.4">
      <c r="C368" s="39"/>
      <c r="D368" s="39"/>
      <c r="E368" s="52"/>
      <c r="F368" s="53"/>
      <c r="G368" s="54"/>
      <c r="H368" s="20"/>
      <c r="I368" s="53"/>
      <c r="J368" s="54"/>
      <c r="K368" s="20"/>
      <c r="L368" s="53"/>
      <c r="M368" s="54"/>
      <c r="N368" s="20"/>
      <c r="O368" s="53"/>
      <c r="P368" s="54"/>
      <c r="Q368" s="20"/>
      <c r="R368" s="53"/>
      <c r="S368" s="54"/>
      <c r="T368" s="20"/>
      <c r="U368" s="53"/>
      <c r="V368" s="54"/>
      <c r="W368" s="20"/>
      <c r="X368" s="53"/>
      <c r="Y368" s="54"/>
      <c r="Z368" s="20"/>
      <c r="AA368" s="53"/>
      <c r="AB368" s="54"/>
      <c r="AC368" s="20"/>
      <c r="AD368" s="53"/>
      <c r="AE368" s="54"/>
      <c r="AF368" s="20"/>
      <c r="AG368" s="53"/>
      <c r="AH368" s="178"/>
      <c r="AI368" s="69"/>
      <c r="AJ368" s="53"/>
      <c r="AK368" s="54"/>
      <c r="AL368" s="20"/>
      <c r="AM368" s="53"/>
      <c r="AN368" s="54"/>
      <c r="AO368" s="69"/>
      <c r="AP368" s="53"/>
      <c r="AQ368" s="54"/>
      <c r="AR368" s="20"/>
      <c r="AS368" s="53"/>
      <c r="AT368" s="178"/>
      <c r="AU368" s="69"/>
      <c r="AV368" s="53"/>
      <c r="AW368" s="54"/>
      <c r="AX368" s="20"/>
      <c r="AY368" s="53"/>
      <c r="AZ368" s="178"/>
      <c r="BA368" s="69"/>
      <c r="BB368" s="53"/>
      <c r="BC368" s="54"/>
      <c r="BD368" s="20"/>
      <c r="BE368" s="53"/>
      <c r="BF368" s="178"/>
      <c r="BG368" s="178"/>
      <c r="BH368" s="178"/>
      <c r="BI368" s="178"/>
      <c r="BJ368" s="178"/>
    </row>
    <row r="369" spans="3:62" x14ac:dyDescent="0.4">
      <c r="C369" s="39"/>
      <c r="D369" s="39"/>
      <c r="E369" s="52"/>
      <c r="F369" s="53"/>
      <c r="G369" s="54"/>
      <c r="H369" s="20"/>
      <c r="I369" s="53"/>
      <c r="J369" s="54"/>
      <c r="K369" s="20"/>
      <c r="L369" s="53"/>
      <c r="M369" s="54"/>
      <c r="N369" s="20"/>
      <c r="O369" s="53"/>
      <c r="P369" s="54"/>
      <c r="Q369" s="20"/>
      <c r="R369" s="53"/>
      <c r="S369" s="54"/>
      <c r="T369" s="20"/>
      <c r="U369" s="53"/>
      <c r="V369" s="54"/>
      <c r="W369" s="20"/>
      <c r="X369" s="53"/>
      <c r="Y369" s="54"/>
      <c r="Z369" s="20"/>
      <c r="AA369" s="53"/>
      <c r="AB369" s="54"/>
      <c r="AC369" s="20"/>
      <c r="AD369" s="53"/>
      <c r="AE369" s="54"/>
      <c r="AF369" s="20"/>
      <c r="AG369" s="53"/>
      <c r="AH369" s="178"/>
      <c r="AI369" s="69"/>
      <c r="AJ369" s="53"/>
      <c r="AK369" s="54"/>
      <c r="AL369" s="20"/>
      <c r="AM369" s="53"/>
      <c r="AN369" s="54"/>
      <c r="AO369" s="69"/>
      <c r="AP369" s="53"/>
      <c r="AQ369" s="54"/>
      <c r="AR369" s="20"/>
      <c r="AS369" s="53"/>
      <c r="AT369" s="178"/>
      <c r="AU369" s="69"/>
      <c r="AV369" s="53"/>
      <c r="AW369" s="54"/>
      <c r="AX369" s="20"/>
      <c r="AY369" s="53"/>
      <c r="AZ369" s="178"/>
      <c r="BA369" s="69"/>
      <c r="BB369" s="53"/>
      <c r="BC369" s="54"/>
      <c r="BD369" s="20"/>
      <c r="BE369" s="53"/>
      <c r="BF369" s="178"/>
      <c r="BG369" s="178"/>
      <c r="BH369" s="178"/>
      <c r="BI369" s="178"/>
      <c r="BJ369" s="178"/>
    </row>
    <row r="370" spans="3:62" x14ac:dyDescent="0.4">
      <c r="C370" s="39"/>
      <c r="D370" s="39"/>
      <c r="E370" s="52"/>
      <c r="F370" s="53"/>
      <c r="G370" s="54"/>
      <c r="H370" s="20"/>
      <c r="I370" s="53"/>
      <c r="J370" s="54"/>
      <c r="K370" s="20"/>
      <c r="L370" s="53"/>
      <c r="M370" s="54"/>
      <c r="N370" s="20"/>
      <c r="O370" s="53"/>
      <c r="P370" s="54"/>
      <c r="Q370" s="20"/>
      <c r="R370" s="53"/>
      <c r="S370" s="54"/>
      <c r="T370" s="20"/>
      <c r="U370" s="53"/>
      <c r="V370" s="54"/>
      <c r="W370" s="20"/>
      <c r="X370" s="53"/>
      <c r="Y370" s="54"/>
      <c r="Z370" s="20"/>
      <c r="AA370" s="53"/>
      <c r="AB370" s="54"/>
      <c r="AC370" s="20"/>
      <c r="AD370" s="53"/>
      <c r="AE370" s="54"/>
      <c r="AF370" s="20"/>
      <c r="AG370" s="53"/>
      <c r="AH370" s="178"/>
      <c r="AI370" s="69"/>
      <c r="AJ370" s="53"/>
      <c r="AK370" s="54"/>
      <c r="AL370" s="20"/>
      <c r="AM370" s="53"/>
      <c r="AN370" s="54"/>
      <c r="AO370" s="69"/>
      <c r="AP370" s="53"/>
      <c r="AQ370" s="54"/>
      <c r="AR370" s="20"/>
      <c r="AS370" s="53"/>
      <c r="AT370" s="178"/>
      <c r="AU370" s="69"/>
      <c r="AV370" s="53"/>
      <c r="AW370" s="54"/>
      <c r="AX370" s="20"/>
      <c r="AY370" s="53"/>
      <c r="AZ370" s="178"/>
      <c r="BA370" s="69"/>
      <c r="BB370" s="53"/>
      <c r="BC370" s="54"/>
      <c r="BD370" s="20"/>
      <c r="BE370" s="53"/>
      <c r="BF370" s="178"/>
      <c r="BG370" s="178"/>
      <c r="BH370" s="178"/>
      <c r="BI370" s="178"/>
      <c r="BJ370" s="178"/>
    </row>
    <row r="371" spans="3:62" x14ac:dyDescent="0.4">
      <c r="C371" s="39"/>
      <c r="D371" s="39"/>
      <c r="E371" s="52"/>
      <c r="F371" s="53"/>
      <c r="G371" s="54"/>
      <c r="H371" s="20"/>
      <c r="I371" s="53"/>
      <c r="J371" s="54"/>
      <c r="K371" s="20"/>
      <c r="L371" s="53"/>
      <c r="M371" s="54"/>
      <c r="N371" s="20"/>
      <c r="O371" s="53"/>
      <c r="P371" s="54"/>
      <c r="Q371" s="20"/>
      <c r="R371" s="53"/>
      <c r="S371" s="54"/>
      <c r="T371" s="20"/>
      <c r="U371" s="53"/>
      <c r="V371" s="54"/>
      <c r="W371" s="20"/>
      <c r="X371" s="53"/>
      <c r="Y371" s="54"/>
      <c r="Z371" s="20"/>
      <c r="AA371" s="53"/>
      <c r="AB371" s="54"/>
      <c r="AC371" s="20"/>
      <c r="AD371" s="53"/>
      <c r="AE371" s="54"/>
      <c r="AF371" s="20"/>
      <c r="AG371" s="53"/>
      <c r="AH371" s="178"/>
      <c r="AI371" s="69"/>
      <c r="AJ371" s="53"/>
      <c r="AK371" s="54"/>
      <c r="AL371" s="20"/>
      <c r="AM371" s="53"/>
      <c r="AN371" s="54"/>
      <c r="AO371" s="69"/>
      <c r="AP371" s="53"/>
      <c r="AQ371" s="54"/>
      <c r="AR371" s="20"/>
      <c r="AS371" s="53"/>
      <c r="AT371" s="178"/>
      <c r="AU371" s="69"/>
      <c r="AV371" s="53"/>
      <c r="AW371" s="54"/>
      <c r="AX371" s="20"/>
      <c r="AY371" s="53"/>
      <c r="AZ371" s="178"/>
      <c r="BA371" s="69"/>
      <c r="BB371" s="53"/>
      <c r="BC371" s="54"/>
      <c r="BD371" s="20"/>
      <c r="BE371" s="53"/>
      <c r="BF371" s="178"/>
      <c r="BG371" s="178"/>
      <c r="BH371" s="178"/>
      <c r="BI371" s="178"/>
      <c r="BJ371" s="178"/>
    </row>
    <row r="372" spans="3:62" x14ac:dyDescent="0.4">
      <c r="C372" s="39"/>
      <c r="D372" s="39"/>
      <c r="E372" s="52"/>
      <c r="F372" s="53"/>
      <c r="G372" s="54"/>
      <c r="H372" s="20"/>
      <c r="I372" s="53"/>
      <c r="J372" s="54"/>
      <c r="K372" s="20"/>
      <c r="L372" s="53"/>
      <c r="M372" s="54"/>
      <c r="N372" s="20"/>
      <c r="O372" s="53"/>
      <c r="P372" s="54"/>
      <c r="Q372" s="20"/>
      <c r="R372" s="53"/>
      <c r="S372" s="54"/>
      <c r="T372" s="20"/>
      <c r="U372" s="53"/>
      <c r="V372" s="54"/>
      <c r="W372" s="20"/>
      <c r="X372" s="53"/>
      <c r="Y372" s="54"/>
      <c r="Z372" s="20"/>
      <c r="AA372" s="53"/>
      <c r="AB372" s="54"/>
      <c r="AC372" s="20"/>
      <c r="AD372" s="53"/>
      <c r="AE372" s="54"/>
      <c r="AF372" s="20"/>
      <c r="AG372" s="53"/>
      <c r="AH372" s="178"/>
      <c r="AI372" s="69"/>
      <c r="AJ372" s="53"/>
      <c r="AK372" s="54"/>
      <c r="AL372" s="20"/>
      <c r="AM372" s="53"/>
      <c r="AN372" s="54"/>
      <c r="AO372" s="69"/>
      <c r="AP372" s="53"/>
      <c r="AQ372" s="54"/>
      <c r="AR372" s="20"/>
      <c r="AS372" s="53"/>
      <c r="AT372" s="178"/>
      <c r="AU372" s="69"/>
      <c r="AV372" s="53"/>
      <c r="AW372" s="54"/>
      <c r="AX372" s="20"/>
      <c r="AY372" s="53"/>
      <c r="AZ372" s="178"/>
      <c r="BA372" s="69"/>
      <c r="BB372" s="53"/>
      <c r="BC372" s="54"/>
      <c r="BD372" s="20"/>
      <c r="BE372" s="53"/>
      <c r="BF372" s="178"/>
      <c r="BG372" s="178"/>
      <c r="BH372" s="178"/>
      <c r="BI372" s="178"/>
      <c r="BJ372" s="178"/>
    </row>
    <row r="373" spans="3:62" x14ac:dyDescent="0.4">
      <c r="C373" s="39"/>
      <c r="D373" s="39"/>
      <c r="E373" s="52"/>
      <c r="F373" s="53"/>
      <c r="G373" s="54"/>
      <c r="H373" s="20"/>
      <c r="I373" s="53"/>
      <c r="J373" s="54"/>
      <c r="K373" s="20"/>
      <c r="L373" s="53"/>
      <c r="M373" s="54"/>
      <c r="N373" s="20"/>
      <c r="O373" s="53"/>
      <c r="P373" s="54"/>
      <c r="Q373" s="20"/>
      <c r="R373" s="53"/>
      <c r="S373" s="54"/>
      <c r="T373" s="20"/>
      <c r="U373" s="53"/>
      <c r="V373" s="54"/>
      <c r="W373" s="20"/>
      <c r="X373" s="53"/>
      <c r="Y373" s="54"/>
      <c r="Z373" s="20"/>
      <c r="AA373" s="53"/>
      <c r="AB373" s="54"/>
      <c r="AC373" s="20"/>
      <c r="AD373" s="53"/>
      <c r="AE373" s="54"/>
      <c r="AF373" s="20"/>
      <c r="AG373" s="53"/>
      <c r="AH373" s="178"/>
      <c r="AI373" s="69"/>
      <c r="AJ373" s="53"/>
      <c r="AK373" s="54"/>
      <c r="AL373" s="20"/>
      <c r="AM373" s="53"/>
      <c r="AN373" s="54"/>
      <c r="AO373" s="69"/>
      <c r="AP373" s="53"/>
      <c r="AQ373" s="54"/>
      <c r="AR373" s="20"/>
      <c r="AS373" s="53"/>
      <c r="AT373" s="178"/>
      <c r="AU373" s="69"/>
      <c r="AV373" s="53"/>
      <c r="AW373" s="54"/>
      <c r="AX373" s="20"/>
      <c r="AY373" s="53"/>
      <c r="AZ373" s="178"/>
      <c r="BA373" s="69"/>
      <c r="BB373" s="53"/>
      <c r="BC373" s="54"/>
      <c r="BD373" s="20"/>
      <c r="BE373" s="53"/>
      <c r="BF373" s="178"/>
      <c r="BG373" s="178"/>
      <c r="BH373" s="178"/>
      <c r="BI373" s="178"/>
      <c r="BJ373" s="178"/>
    </row>
    <row r="374" spans="3:62" x14ac:dyDescent="0.4">
      <c r="C374" s="39"/>
      <c r="D374" s="39"/>
      <c r="E374" s="52"/>
      <c r="F374" s="53"/>
      <c r="G374" s="54"/>
      <c r="H374" s="20"/>
      <c r="I374" s="53"/>
      <c r="J374" s="54"/>
      <c r="K374" s="20"/>
      <c r="L374" s="53"/>
      <c r="M374" s="54"/>
      <c r="N374" s="20"/>
      <c r="O374" s="53"/>
      <c r="P374" s="54"/>
      <c r="Q374" s="20"/>
      <c r="R374" s="53"/>
      <c r="S374" s="54"/>
      <c r="T374" s="20"/>
      <c r="U374" s="53"/>
      <c r="V374" s="54"/>
      <c r="W374" s="20"/>
      <c r="X374" s="53"/>
      <c r="Y374" s="54"/>
      <c r="Z374" s="20"/>
      <c r="AA374" s="53"/>
      <c r="AB374" s="54"/>
      <c r="AC374" s="20"/>
      <c r="AD374" s="53"/>
      <c r="AE374" s="54"/>
      <c r="AF374" s="20"/>
      <c r="AG374" s="53"/>
      <c r="AH374" s="178"/>
      <c r="AI374" s="69"/>
      <c r="AJ374" s="53"/>
      <c r="AK374" s="54"/>
      <c r="AL374" s="20"/>
      <c r="AM374" s="53"/>
      <c r="AN374" s="54"/>
      <c r="AO374" s="69"/>
      <c r="AP374" s="53"/>
      <c r="AQ374" s="54"/>
      <c r="AR374" s="20"/>
      <c r="AS374" s="53"/>
      <c r="AT374" s="178"/>
      <c r="AU374" s="69"/>
      <c r="AV374" s="53"/>
      <c r="AW374" s="54"/>
      <c r="AX374" s="20"/>
      <c r="AY374" s="53"/>
      <c r="AZ374" s="178"/>
      <c r="BA374" s="69"/>
      <c r="BB374" s="53"/>
      <c r="BC374" s="54"/>
      <c r="BD374" s="20"/>
      <c r="BE374" s="53"/>
      <c r="BF374" s="178"/>
      <c r="BG374" s="178"/>
      <c r="BH374" s="178"/>
      <c r="BI374" s="178"/>
      <c r="BJ374" s="178"/>
    </row>
    <row r="375" spans="3:62" x14ac:dyDescent="0.4">
      <c r="C375" s="39"/>
      <c r="D375" s="39"/>
      <c r="E375" s="52"/>
      <c r="F375" s="53"/>
      <c r="G375" s="54"/>
      <c r="H375" s="20"/>
      <c r="I375" s="53"/>
      <c r="J375" s="54"/>
      <c r="K375" s="20"/>
      <c r="L375" s="53"/>
      <c r="M375" s="54"/>
      <c r="N375" s="20"/>
      <c r="O375" s="53"/>
      <c r="P375" s="54"/>
      <c r="Q375" s="20"/>
      <c r="R375" s="53"/>
      <c r="S375" s="54"/>
      <c r="T375" s="20"/>
      <c r="U375" s="53"/>
      <c r="V375" s="54"/>
      <c r="W375" s="20"/>
      <c r="X375" s="53"/>
      <c r="Y375" s="54"/>
      <c r="Z375" s="20"/>
      <c r="AA375" s="53"/>
      <c r="AB375" s="54"/>
      <c r="AC375" s="20"/>
      <c r="AD375" s="53"/>
      <c r="AE375" s="54"/>
      <c r="AF375" s="20"/>
      <c r="AG375" s="53"/>
      <c r="AH375" s="178"/>
      <c r="AI375" s="69"/>
      <c r="AJ375" s="53"/>
      <c r="AK375" s="54"/>
      <c r="AL375" s="20"/>
      <c r="AM375" s="53"/>
      <c r="AN375" s="54"/>
      <c r="AO375" s="69"/>
      <c r="AP375" s="53"/>
      <c r="AQ375" s="54"/>
      <c r="AR375" s="20"/>
      <c r="AS375" s="53"/>
      <c r="AT375" s="178"/>
      <c r="AU375" s="69"/>
      <c r="AV375" s="53"/>
      <c r="AW375" s="54"/>
      <c r="AX375" s="20"/>
      <c r="AY375" s="53"/>
      <c r="AZ375" s="178"/>
      <c r="BA375" s="69"/>
      <c r="BB375" s="53"/>
      <c r="BC375" s="54"/>
      <c r="BD375" s="20"/>
      <c r="BE375" s="53"/>
      <c r="BF375" s="178"/>
      <c r="BG375" s="178"/>
      <c r="BH375" s="178"/>
      <c r="BI375" s="178"/>
      <c r="BJ375" s="178"/>
    </row>
    <row r="376" spans="3:62" x14ac:dyDescent="0.4">
      <c r="C376" s="39"/>
      <c r="D376" s="39"/>
      <c r="E376" s="52"/>
      <c r="F376" s="53"/>
      <c r="G376" s="54"/>
      <c r="H376" s="20"/>
      <c r="I376" s="53"/>
      <c r="J376" s="54"/>
      <c r="K376" s="20"/>
      <c r="L376" s="53"/>
      <c r="M376" s="54"/>
      <c r="N376" s="20"/>
      <c r="O376" s="53"/>
      <c r="P376" s="54"/>
      <c r="Q376" s="20"/>
      <c r="R376" s="53"/>
      <c r="S376" s="54"/>
      <c r="T376" s="20"/>
      <c r="U376" s="53"/>
      <c r="V376" s="54"/>
      <c r="W376" s="20"/>
      <c r="X376" s="53"/>
      <c r="Y376" s="54"/>
      <c r="Z376" s="20"/>
      <c r="AA376" s="53"/>
      <c r="AB376" s="54"/>
      <c r="AC376" s="20"/>
      <c r="AD376" s="53"/>
      <c r="AE376" s="54"/>
      <c r="AF376" s="20"/>
      <c r="AG376" s="53"/>
      <c r="AH376" s="178"/>
      <c r="AI376" s="69"/>
      <c r="AJ376" s="53"/>
      <c r="AK376" s="54"/>
      <c r="AL376" s="20"/>
      <c r="AM376" s="53"/>
      <c r="AN376" s="54"/>
      <c r="AO376" s="69"/>
      <c r="AP376" s="53"/>
      <c r="AQ376" s="54"/>
      <c r="AR376" s="20"/>
      <c r="AS376" s="53"/>
      <c r="AT376" s="178"/>
      <c r="AU376" s="69"/>
      <c r="AV376" s="53"/>
      <c r="AW376" s="54"/>
      <c r="AX376" s="20"/>
      <c r="AY376" s="53"/>
      <c r="AZ376" s="178"/>
      <c r="BA376" s="69"/>
      <c r="BB376" s="53"/>
      <c r="BC376" s="54"/>
      <c r="BD376" s="20"/>
      <c r="BE376" s="53"/>
      <c r="BF376" s="178"/>
      <c r="BG376" s="178"/>
      <c r="BH376" s="178"/>
      <c r="BI376" s="178"/>
      <c r="BJ376" s="178"/>
    </row>
    <row r="377" spans="3:62" x14ac:dyDescent="0.4">
      <c r="C377" s="39"/>
      <c r="D377" s="39"/>
      <c r="E377" s="52"/>
      <c r="F377" s="53"/>
      <c r="G377" s="54"/>
      <c r="H377" s="20"/>
      <c r="I377" s="53"/>
      <c r="J377" s="54"/>
      <c r="K377" s="20"/>
      <c r="L377" s="53"/>
      <c r="M377" s="54"/>
      <c r="N377" s="20"/>
      <c r="O377" s="53"/>
      <c r="P377" s="54"/>
      <c r="Q377" s="20"/>
      <c r="R377" s="53"/>
      <c r="S377" s="54"/>
      <c r="T377" s="20"/>
      <c r="U377" s="53"/>
      <c r="V377" s="54"/>
      <c r="W377" s="20"/>
      <c r="X377" s="53"/>
      <c r="Y377" s="54"/>
      <c r="Z377" s="20"/>
      <c r="AA377" s="53"/>
      <c r="AB377" s="54"/>
      <c r="AC377" s="20"/>
      <c r="AD377" s="53"/>
      <c r="AE377" s="54"/>
      <c r="AF377" s="20"/>
      <c r="AG377" s="53"/>
      <c r="AH377" s="178"/>
      <c r="AI377" s="69"/>
      <c r="AJ377" s="53"/>
      <c r="AK377" s="54"/>
      <c r="AL377" s="20"/>
      <c r="AM377" s="53"/>
      <c r="AN377" s="54"/>
      <c r="AO377" s="69"/>
      <c r="AP377" s="53"/>
      <c r="AQ377" s="54"/>
      <c r="AR377" s="20"/>
      <c r="AS377" s="53"/>
      <c r="AT377" s="178"/>
      <c r="AU377" s="69"/>
      <c r="AV377" s="53"/>
      <c r="AW377" s="54"/>
      <c r="AX377" s="20"/>
      <c r="AY377" s="53"/>
      <c r="AZ377" s="178"/>
      <c r="BA377" s="69"/>
      <c r="BB377" s="53"/>
      <c r="BC377" s="54"/>
      <c r="BD377" s="20"/>
      <c r="BE377" s="53"/>
      <c r="BF377" s="178"/>
      <c r="BG377" s="178"/>
      <c r="BH377" s="178"/>
      <c r="BI377" s="178"/>
      <c r="BJ377" s="178"/>
    </row>
    <row r="378" spans="3:62" x14ac:dyDescent="0.4">
      <c r="C378" s="39"/>
      <c r="D378" s="39"/>
      <c r="E378" s="52"/>
      <c r="F378" s="53"/>
      <c r="G378" s="54"/>
      <c r="H378" s="20"/>
      <c r="I378" s="53"/>
      <c r="J378" s="54"/>
      <c r="K378" s="20"/>
      <c r="L378" s="53"/>
      <c r="M378" s="54"/>
      <c r="N378" s="20"/>
      <c r="O378" s="53"/>
      <c r="P378" s="54"/>
      <c r="Q378" s="20"/>
      <c r="R378" s="53"/>
      <c r="S378" s="54"/>
      <c r="T378" s="20"/>
      <c r="U378" s="53"/>
      <c r="V378" s="54"/>
      <c r="W378" s="20"/>
      <c r="X378" s="53"/>
      <c r="Y378" s="54"/>
      <c r="Z378" s="20"/>
      <c r="AA378" s="53"/>
      <c r="AB378" s="54"/>
      <c r="AC378" s="20"/>
      <c r="AD378" s="53"/>
      <c r="AE378" s="54"/>
      <c r="AF378" s="20"/>
      <c r="AG378" s="53"/>
      <c r="AH378" s="178"/>
      <c r="AI378" s="69"/>
      <c r="AJ378" s="53"/>
      <c r="AK378" s="54"/>
      <c r="AL378" s="20"/>
      <c r="AM378" s="53"/>
      <c r="AN378" s="54"/>
      <c r="AO378" s="69"/>
      <c r="AP378" s="53"/>
      <c r="AQ378" s="54"/>
      <c r="AR378" s="20"/>
      <c r="AS378" s="53"/>
      <c r="AT378" s="178"/>
      <c r="AU378" s="69"/>
      <c r="AV378" s="53"/>
      <c r="AW378" s="54"/>
      <c r="AX378" s="20"/>
      <c r="AY378" s="53"/>
      <c r="AZ378" s="178"/>
      <c r="BA378" s="69"/>
      <c r="BB378" s="53"/>
      <c r="BC378" s="54"/>
      <c r="BD378" s="20"/>
      <c r="BE378" s="53"/>
      <c r="BF378" s="178"/>
      <c r="BG378" s="178"/>
      <c r="BH378" s="178"/>
      <c r="BI378" s="178"/>
      <c r="BJ378" s="178"/>
    </row>
    <row r="379" spans="3:62" x14ac:dyDescent="0.4">
      <c r="C379" s="39"/>
      <c r="D379" s="39"/>
      <c r="E379" s="52"/>
      <c r="F379" s="53"/>
      <c r="G379" s="54"/>
      <c r="H379" s="20"/>
      <c r="I379" s="53"/>
      <c r="J379" s="54"/>
      <c r="K379" s="20"/>
      <c r="L379" s="53"/>
      <c r="M379" s="54"/>
      <c r="N379" s="20"/>
      <c r="O379" s="53"/>
      <c r="P379" s="54"/>
      <c r="Q379" s="20"/>
      <c r="R379" s="53"/>
      <c r="S379" s="54"/>
      <c r="T379" s="20"/>
      <c r="U379" s="53"/>
      <c r="V379" s="54"/>
      <c r="W379" s="20"/>
      <c r="X379" s="53"/>
      <c r="Y379" s="54"/>
      <c r="Z379" s="20"/>
      <c r="AA379" s="53"/>
      <c r="AB379" s="54"/>
      <c r="AC379" s="20"/>
      <c r="AD379" s="53"/>
      <c r="AE379" s="54"/>
      <c r="AF379" s="20"/>
      <c r="AG379" s="53"/>
      <c r="AH379" s="178"/>
      <c r="AI379" s="69"/>
      <c r="AJ379" s="53"/>
      <c r="AK379" s="54"/>
      <c r="AL379" s="20"/>
      <c r="AM379" s="53"/>
      <c r="AN379" s="54"/>
      <c r="AO379" s="69"/>
      <c r="AP379" s="53"/>
      <c r="AQ379" s="54"/>
      <c r="AR379" s="20"/>
      <c r="AS379" s="53"/>
      <c r="AT379" s="178"/>
      <c r="AU379" s="69"/>
      <c r="AV379" s="53"/>
      <c r="AW379" s="54"/>
      <c r="AX379" s="20"/>
      <c r="AY379" s="53"/>
      <c r="AZ379" s="178"/>
      <c r="BA379" s="69"/>
      <c r="BB379" s="53"/>
      <c r="BC379" s="54"/>
      <c r="BD379" s="20"/>
      <c r="BE379" s="53"/>
      <c r="BF379" s="178"/>
      <c r="BG379" s="178"/>
      <c r="BH379" s="178"/>
      <c r="BI379" s="178"/>
      <c r="BJ379" s="178"/>
    </row>
    <row r="380" spans="3:62" x14ac:dyDescent="0.4">
      <c r="AH380" s="178"/>
      <c r="AT380" s="178"/>
      <c r="AZ380" s="178"/>
      <c r="BF380" s="178"/>
      <c r="BG380" s="178"/>
      <c r="BH380" s="178"/>
      <c r="BI380" s="178"/>
      <c r="BJ380" s="178"/>
    </row>
    <row r="381" spans="3:62" x14ac:dyDescent="0.4">
      <c r="AH381" s="178"/>
      <c r="AT381" s="178"/>
      <c r="AZ381" s="178"/>
      <c r="BF381" s="178"/>
      <c r="BG381" s="178"/>
      <c r="BH381" s="178"/>
      <c r="BI381" s="178"/>
      <c r="BJ381" s="178"/>
    </row>
    <row r="382" spans="3:62" x14ac:dyDescent="0.4">
      <c r="AH382" s="178"/>
      <c r="AT382" s="178"/>
      <c r="AZ382" s="178"/>
      <c r="BF382" s="178"/>
      <c r="BG382" s="178"/>
      <c r="BH382" s="178"/>
      <c r="BI382" s="178"/>
      <c r="BJ382" s="178"/>
    </row>
    <row r="383" spans="3:62" x14ac:dyDescent="0.4">
      <c r="AH383" s="178"/>
      <c r="AT383" s="178"/>
      <c r="AZ383" s="178"/>
      <c r="BF383" s="178"/>
      <c r="BG383" s="178"/>
      <c r="BH383" s="178"/>
      <c r="BI383" s="178"/>
      <c r="BJ383" s="178"/>
    </row>
    <row r="384" spans="3:62" x14ac:dyDescent="0.4">
      <c r="AH384" s="178"/>
      <c r="AT384" s="178"/>
      <c r="AZ384" s="178"/>
      <c r="BF384" s="178"/>
      <c r="BG384" s="178"/>
      <c r="BH384" s="178"/>
      <c r="BI384" s="178"/>
      <c r="BJ384" s="178"/>
    </row>
    <row r="385" spans="34:62" x14ac:dyDescent="0.4">
      <c r="AH385" s="178"/>
      <c r="AT385" s="178"/>
      <c r="AZ385" s="178"/>
      <c r="BF385" s="178"/>
      <c r="BG385" s="178"/>
      <c r="BH385" s="178"/>
      <c r="BI385" s="178"/>
      <c r="BJ385" s="178"/>
    </row>
    <row r="386" spans="34:62" x14ac:dyDescent="0.4">
      <c r="AH386" s="178"/>
      <c r="AT386" s="178"/>
      <c r="AZ386" s="178"/>
      <c r="BF386" s="178"/>
      <c r="BG386" s="178"/>
      <c r="BH386" s="178"/>
      <c r="BI386" s="178"/>
      <c r="BJ386" s="178"/>
    </row>
    <row r="387" spans="34:62" x14ac:dyDescent="0.4">
      <c r="AH387" s="178"/>
      <c r="AT387" s="178"/>
      <c r="AZ387" s="178"/>
      <c r="BF387" s="178"/>
      <c r="BG387" s="178"/>
      <c r="BH387" s="178"/>
      <c r="BI387" s="178"/>
      <c r="BJ387" s="178"/>
    </row>
    <row r="388" spans="34:62" x14ac:dyDescent="0.4">
      <c r="AH388" s="178"/>
      <c r="AT388" s="178"/>
      <c r="AZ388" s="178"/>
      <c r="BF388" s="178"/>
      <c r="BG388" s="178"/>
      <c r="BH388" s="178"/>
      <c r="BI388" s="178"/>
      <c r="BJ388" s="178"/>
    </row>
    <row r="389" spans="34:62" x14ac:dyDescent="0.4">
      <c r="AH389" s="178"/>
      <c r="AT389" s="178"/>
      <c r="AZ389" s="178"/>
      <c r="BF389" s="178"/>
      <c r="BG389" s="178"/>
      <c r="BH389" s="178"/>
      <c r="BI389" s="178"/>
      <c r="BJ389" s="178"/>
    </row>
    <row r="390" spans="34:62" x14ac:dyDescent="0.4">
      <c r="AH390" s="178"/>
      <c r="AT390" s="178"/>
      <c r="AZ390" s="178"/>
      <c r="BF390" s="178"/>
      <c r="BG390" s="178"/>
      <c r="BH390" s="178"/>
      <c r="BI390" s="178"/>
      <c r="BJ390" s="178"/>
    </row>
    <row r="391" spans="34:62" x14ac:dyDescent="0.4">
      <c r="AH391" s="178"/>
      <c r="AT391" s="178"/>
      <c r="AZ391" s="178"/>
      <c r="BF391" s="178"/>
      <c r="BG391" s="178"/>
      <c r="BH391" s="178"/>
      <c r="BI391" s="178"/>
      <c r="BJ391" s="178"/>
    </row>
    <row r="392" spans="34:62" x14ac:dyDescent="0.4">
      <c r="AH392" s="178"/>
      <c r="AT392" s="178"/>
      <c r="AZ392" s="178"/>
      <c r="BF392" s="178"/>
      <c r="BG392" s="178"/>
      <c r="BH392" s="178"/>
      <c r="BI392" s="178"/>
      <c r="BJ392" s="178"/>
    </row>
    <row r="393" spans="34:62" x14ac:dyDescent="0.4">
      <c r="AH393" s="178"/>
      <c r="AT393" s="178"/>
      <c r="AZ393" s="178"/>
      <c r="BF393" s="178"/>
      <c r="BG393" s="178"/>
      <c r="BH393" s="178"/>
      <c r="BI393" s="178"/>
      <c r="BJ393" s="178"/>
    </row>
    <row r="394" spans="34:62" x14ac:dyDescent="0.4">
      <c r="AH394" s="178"/>
      <c r="AT394" s="178"/>
      <c r="AZ394" s="178"/>
      <c r="BF394" s="178"/>
      <c r="BG394" s="178"/>
      <c r="BH394" s="178"/>
      <c r="BI394" s="178"/>
      <c r="BJ394" s="178"/>
    </row>
    <row r="395" spans="34:62" x14ac:dyDescent="0.4">
      <c r="AH395" s="178"/>
      <c r="AT395" s="178"/>
      <c r="AZ395" s="178"/>
      <c r="BF395" s="178"/>
      <c r="BG395" s="178"/>
      <c r="BH395" s="178"/>
      <c r="BI395" s="178"/>
      <c r="BJ395" s="178"/>
    </row>
    <row r="396" spans="34:62" x14ac:dyDescent="0.4">
      <c r="AH396" s="178"/>
      <c r="AT396" s="178"/>
      <c r="AZ396" s="178"/>
      <c r="BF396" s="178"/>
      <c r="BG396" s="178"/>
      <c r="BH396" s="178"/>
      <c r="BI396" s="178"/>
      <c r="BJ396" s="178"/>
    </row>
    <row r="397" spans="34:62" x14ac:dyDescent="0.4">
      <c r="AH397" s="178"/>
      <c r="AT397" s="178"/>
      <c r="AZ397" s="178"/>
      <c r="BF397" s="178"/>
      <c r="BG397" s="178"/>
      <c r="BH397" s="178"/>
      <c r="BI397" s="178"/>
      <c r="BJ397" s="178"/>
    </row>
    <row r="398" spans="34:62" x14ac:dyDescent="0.4">
      <c r="AH398" s="178"/>
      <c r="AT398" s="178"/>
      <c r="AZ398" s="178"/>
      <c r="BF398" s="178"/>
      <c r="BG398" s="178"/>
      <c r="BH398" s="178"/>
      <c r="BI398" s="178"/>
      <c r="BJ398" s="178"/>
    </row>
    <row r="399" spans="34:62" x14ac:dyDescent="0.4">
      <c r="AH399" s="178"/>
      <c r="AT399" s="178"/>
      <c r="AZ399" s="178"/>
      <c r="BF399" s="178"/>
      <c r="BG399" s="178"/>
      <c r="BH399" s="178"/>
      <c r="BI399" s="178"/>
      <c r="BJ399" s="178"/>
    </row>
    <row r="400" spans="34:62" x14ac:dyDescent="0.4">
      <c r="AH400" s="178"/>
      <c r="AT400" s="178"/>
      <c r="AZ400" s="178"/>
      <c r="BF400" s="178"/>
      <c r="BG400" s="178"/>
      <c r="BH400" s="178"/>
      <c r="BI400" s="178"/>
      <c r="BJ400" s="178"/>
    </row>
    <row r="401" spans="34:62" x14ac:dyDescent="0.4">
      <c r="AH401" s="178"/>
      <c r="AT401" s="178"/>
      <c r="AZ401" s="178"/>
      <c r="BF401" s="178"/>
      <c r="BG401" s="178"/>
      <c r="BH401" s="178"/>
      <c r="BI401" s="178"/>
      <c r="BJ401" s="178"/>
    </row>
    <row r="402" spans="34:62" x14ac:dyDescent="0.4">
      <c r="AH402" s="178"/>
      <c r="AT402" s="178"/>
      <c r="AZ402" s="178"/>
      <c r="BF402" s="178"/>
      <c r="BG402" s="178"/>
      <c r="BH402" s="178"/>
      <c r="BI402" s="178"/>
      <c r="BJ402" s="178"/>
    </row>
    <row r="403" spans="34:62" x14ac:dyDescent="0.4">
      <c r="AH403" s="178"/>
      <c r="AT403" s="178"/>
      <c r="AZ403" s="178"/>
      <c r="BF403" s="178"/>
      <c r="BG403" s="178"/>
      <c r="BH403" s="178"/>
      <c r="BI403" s="178"/>
      <c r="BJ403" s="178"/>
    </row>
    <row r="404" spans="34:62" x14ac:dyDescent="0.4">
      <c r="AH404" s="178"/>
      <c r="AT404" s="178"/>
      <c r="AZ404" s="178"/>
      <c r="BF404" s="178"/>
      <c r="BG404" s="178"/>
      <c r="BH404" s="178"/>
      <c r="BI404" s="178"/>
      <c r="BJ404" s="178"/>
    </row>
    <row r="405" spans="34:62" x14ac:dyDescent="0.4">
      <c r="AH405" s="178"/>
      <c r="AT405" s="178"/>
      <c r="AZ405" s="178"/>
      <c r="BF405" s="178"/>
      <c r="BG405" s="178"/>
      <c r="BH405" s="178"/>
      <c r="BI405" s="178"/>
      <c r="BJ405" s="178"/>
    </row>
    <row r="406" spans="34:62" x14ac:dyDescent="0.4">
      <c r="AH406" s="178"/>
      <c r="AT406" s="178"/>
      <c r="AZ406" s="178"/>
      <c r="BF406" s="178"/>
      <c r="BG406" s="178"/>
      <c r="BH406" s="178"/>
      <c r="BI406" s="178"/>
      <c r="BJ406" s="178"/>
    </row>
    <row r="407" spans="34:62" x14ac:dyDescent="0.4">
      <c r="AH407" s="178"/>
      <c r="AT407" s="178"/>
      <c r="AZ407" s="178"/>
      <c r="BF407" s="178"/>
      <c r="BG407" s="178"/>
      <c r="BH407" s="178"/>
      <c r="BI407" s="178"/>
      <c r="BJ407" s="178"/>
    </row>
    <row r="408" spans="34:62" x14ac:dyDescent="0.4">
      <c r="AH408" s="178"/>
      <c r="AT408" s="178"/>
      <c r="AZ408" s="178"/>
      <c r="BF408" s="178"/>
      <c r="BG408" s="178"/>
      <c r="BH408" s="178"/>
      <c r="BI408" s="178"/>
      <c r="BJ408" s="178"/>
    </row>
    <row r="409" spans="34:62" x14ac:dyDescent="0.4">
      <c r="AH409" s="178"/>
      <c r="AT409" s="178"/>
      <c r="AZ409" s="178"/>
      <c r="BF409" s="178"/>
      <c r="BG409" s="178"/>
      <c r="BH409" s="178"/>
      <c r="BI409" s="178"/>
      <c r="BJ409" s="178"/>
    </row>
    <row r="410" spans="34:62" x14ac:dyDescent="0.4">
      <c r="AH410" s="178"/>
      <c r="AT410" s="178"/>
      <c r="AZ410" s="178"/>
      <c r="BF410" s="178"/>
      <c r="BG410" s="178"/>
      <c r="BH410" s="178"/>
      <c r="BI410" s="178"/>
      <c r="BJ410" s="178"/>
    </row>
    <row r="411" spans="34:62" x14ac:dyDescent="0.4">
      <c r="AH411" s="178"/>
      <c r="AT411" s="178"/>
      <c r="AZ411" s="178"/>
      <c r="BF411" s="178"/>
      <c r="BG411" s="178"/>
      <c r="BH411" s="178"/>
      <c r="BI411" s="178"/>
      <c r="BJ411" s="178"/>
    </row>
    <row r="412" spans="34:62" x14ac:dyDescent="0.4">
      <c r="AH412" s="178"/>
      <c r="AT412" s="178"/>
      <c r="AZ412" s="178"/>
      <c r="BF412" s="178"/>
      <c r="BG412" s="178"/>
      <c r="BH412" s="178"/>
      <c r="BI412" s="178"/>
      <c r="BJ412" s="178"/>
    </row>
    <row r="413" spans="34:62" x14ac:dyDescent="0.4">
      <c r="AH413" s="178"/>
      <c r="AT413" s="178"/>
      <c r="AZ413" s="178"/>
      <c r="BF413" s="178"/>
      <c r="BG413" s="178"/>
      <c r="BH413" s="178"/>
      <c r="BI413" s="178"/>
      <c r="BJ413" s="178"/>
    </row>
    <row r="414" spans="34:62" x14ac:dyDescent="0.4">
      <c r="AH414" s="178"/>
      <c r="AT414" s="178"/>
      <c r="AZ414" s="178"/>
      <c r="BF414" s="178"/>
      <c r="BG414" s="178"/>
      <c r="BH414" s="178"/>
      <c r="BI414" s="178"/>
      <c r="BJ414" s="178"/>
    </row>
    <row r="415" spans="34:62" x14ac:dyDescent="0.4">
      <c r="AH415" s="178"/>
      <c r="AT415" s="178"/>
      <c r="AZ415" s="178"/>
      <c r="BF415" s="178"/>
      <c r="BG415" s="178"/>
      <c r="BH415" s="178"/>
      <c r="BI415" s="178"/>
      <c r="BJ415" s="178"/>
    </row>
    <row r="416" spans="34:62" x14ac:dyDescent="0.4">
      <c r="AH416" s="178"/>
      <c r="AT416" s="178"/>
      <c r="AZ416" s="178"/>
      <c r="BF416" s="178"/>
      <c r="BG416" s="178"/>
      <c r="BH416" s="178"/>
      <c r="BI416" s="178"/>
      <c r="BJ416" s="178"/>
    </row>
    <row r="417" spans="34:62" x14ac:dyDescent="0.4">
      <c r="AH417" s="178"/>
      <c r="AT417" s="178"/>
      <c r="AZ417" s="178"/>
      <c r="BF417" s="178"/>
      <c r="BG417" s="178"/>
      <c r="BH417" s="178"/>
      <c r="BI417" s="178"/>
      <c r="BJ417" s="178"/>
    </row>
    <row r="418" spans="34:62" x14ac:dyDescent="0.4">
      <c r="AH418" s="178"/>
      <c r="AT418" s="178"/>
      <c r="AZ418" s="178"/>
      <c r="BF418" s="178"/>
      <c r="BG418" s="178"/>
      <c r="BH418" s="178"/>
      <c r="BI418" s="178"/>
      <c r="BJ418" s="178"/>
    </row>
    <row r="419" spans="34:62" x14ac:dyDescent="0.4">
      <c r="AH419" s="178"/>
      <c r="AT419" s="178"/>
      <c r="AZ419" s="178"/>
      <c r="BF419" s="178"/>
      <c r="BG419" s="178"/>
      <c r="BH419" s="178"/>
      <c r="BI419" s="178"/>
      <c r="BJ419" s="178"/>
    </row>
    <row r="420" spans="34:62" x14ac:dyDescent="0.4">
      <c r="AH420" s="178"/>
      <c r="AT420" s="178"/>
      <c r="AZ420" s="178"/>
      <c r="BF420" s="178"/>
      <c r="BG420" s="178"/>
      <c r="BH420" s="178"/>
      <c r="BI420" s="178"/>
      <c r="BJ420" s="178"/>
    </row>
    <row r="421" spans="34:62" x14ac:dyDescent="0.4">
      <c r="AH421" s="178"/>
      <c r="AT421" s="178"/>
      <c r="AZ421" s="178"/>
      <c r="BF421" s="178"/>
      <c r="BG421" s="178"/>
      <c r="BH421" s="178"/>
      <c r="BI421" s="178"/>
      <c r="BJ421" s="178"/>
    </row>
    <row r="422" spans="34:62" x14ac:dyDescent="0.4">
      <c r="AH422" s="178"/>
      <c r="AT422" s="178"/>
      <c r="AZ422" s="178"/>
      <c r="BF422" s="178"/>
      <c r="BG422" s="178"/>
      <c r="BH422" s="178"/>
      <c r="BI422" s="178"/>
      <c r="BJ422" s="178"/>
    </row>
    <row r="423" spans="34:62" x14ac:dyDescent="0.4">
      <c r="AH423" s="178"/>
      <c r="AT423" s="178"/>
      <c r="AZ423" s="178"/>
      <c r="BF423" s="178"/>
      <c r="BG423" s="178"/>
      <c r="BH423" s="178"/>
      <c r="BI423" s="178"/>
      <c r="BJ423" s="178"/>
    </row>
    <row r="424" spans="34:62" x14ac:dyDescent="0.4">
      <c r="AH424" s="178"/>
      <c r="AT424" s="178"/>
      <c r="AZ424" s="178"/>
      <c r="BF424" s="178"/>
      <c r="BG424" s="178"/>
      <c r="BH424" s="178"/>
      <c r="BI424" s="178"/>
      <c r="BJ424" s="178"/>
    </row>
    <row r="425" spans="34:62" x14ac:dyDescent="0.4">
      <c r="AH425" s="178"/>
      <c r="AT425" s="178"/>
      <c r="AZ425" s="178"/>
      <c r="BF425" s="178"/>
      <c r="BG425" s="178"/>
      <c r="BH425" s="178"/>
      <c r="BI425" s="178"/>
      <c r="BJ425" s="178"/>
    </row>
    <row r="426" spans="34:62" x14ac:dyDescent="0.4">
      <c r="AH426" s="178"/>
      <c r="AT426" s="178"/>
      <c r="AZ426" s="178"/>
      <c r="BF426" s="178"/>
      <c r="BG426" s="178"/>
      <c r="BH426" s="178"/>
      <c r="BI426" s="178"/>
      <c r="BJ426" s="178"/>
    </row>
  </sheetData>
  <mergeCells count="4">
    <mergeCell ref="AI1:AM1"/>
    <mergeCell ref="AO1:AS1"/>
    <mergeCell ref="AU1:AY1"/>
    <mergeCell ref="BA1:BE1"/>
  </mergeCells>
  <printOptions horizontalCentered="1"/>
  <pageMargins left="0.31496062992125984" right="0.31496062992125984" top="0.55118110236220474" bottom="0.55118110236220474" header="0.31496062992125984" footer="0.11811023622047245"/>
  <pageSetup paperSize="5" scale="73" fitToHeight="0" orientation="landscape" r:id="rId1"/>
  <headerFooter>
    <oddFooter>&amp;L&amp;Z&amp;F&amp;R&amp;D</oddFooter>
  </headerFooter>
  <rowBreaks count="4" manualBreakCount="4">
    <brk id="106" max="32" man="1"/>
    <brk id="153" max="32" man="1"/>
    <brk id="247" max="32" man="1"/>
    <brk id="291" max="3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DistRev&amp;COP&amp;LoadFcst </vt:lpstr>
      <vt:lpstr>'DistRev&amp;COP&amp;LoadFcst '!Print_Area</vt:lpstr>
      <vt:lpstr>'DistRev&amp;COP&amp;LoadFcst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Savage</dc:creator>
  <cp:lastModifiedBy>David Savage</cp:lastModifiedBy>
  <dcterms:created xsi:type="dcterms:W3CDTF">2018-01-22T19:24:01Z</dcterms:created>
  <dcterms:modified xsi:type="dcterms:W3CDTF">2018-01-22T19:26:11Z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