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1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D29" i="1"/>
  <c r="E4" i="1" l="1"/>
  <c r="D4" i="1"/>
  <c r="A24" i="1"/>
  <c r="A25" i="1" s="1"/>
  <c r="A26" i="1" s="1"/>
  <c r="A29" i="1" s="1"/>
  <c r="A30" i="1" s="1"/>
  <c r="A31" i="1" s="1"/>
  <c r="A32" i="1" s="1"/>
  <c r="A33" i="1" s="1"/>
  <c r="A34" i="1" s="1"/>
  <c r="A11" i="1"/>
  <c r="A12" i="1" s="1"/>
  <c r="A13" i="1" s="1"/>
  <c r="A14" i="1" s="1"/>
  <c r="A5" i="1"/>
  <c r="A6" i="1" s="1"/>
  <c r="A7" i="1" s="1"/>
  <c r="A8" i="1" s="1"/>
  <c r="I34" i="1" l="1"/>
  <c r="H34" i="1"/>
  <c r="J34" i="1" l="1"/>
  <c r="G5" i="1" l="1"/>
  <c r="G7" i="1"/>
  <c r="G11" i="1"/>
  <c r="E14" i="1"/>
  <c r="D14" i="1"/>
  <c r="C14" i="1"/>
  <c r="I8" i="1"/>
  <c r="H8" i="1"/>
  <c r="F8" i="1"/>
  <c r="E8" i="1"/>
  <c r="D8" i="1"/>
  <c r="G8" i="1" l="1"/>
  <c r="F14" i="1"/>
  <c r="G14" i="1"/>
  <c r="E17" i="1" l="1"/>
  <c r="E16" i="1"/>
  <c r="F17" i="1" s="1"/>
  <c r="D17" i="1"/>
  <c r="D16" i="1"/>
  <c r="F16" i="1" l="1"/>
  <c r="F18" i="1" s="1"/>
  <c r="H14" i="1"/>
  <c r="C5" i="1"/>
  <c r="C8" i="1" s="1"/>
  <c r="D24" i="1" s="1"/>
  <c r="I18" i="1"/>
  <c r="H18" i="1"/>
  <c r="G18" i="1"/>
  <c r="E18" i="1"/>
  <c r="C18" i="1"/>
  <c r="D18" i="1"/>
  <c r="C21" i="1" l="1"/>
  <c r="F20" i="1"/>
  <c r="D20" i="1"/>
  <c r="C20" i="1"/>
  <c r="D25" i="1"/>
  <c r="E20" i="1"/>
  <c r="H21" i="1"/>
  <c r="E24" i="1"/>
  <c r="D21" i="1"/>
  <c r="I14" i="1" l="1"/>
  <c r="I21" i="1" s="1"/>
  <c r="C22" i="1"/>
  <c r="G20" i="1"/>
  <c r="F24" i="1"/>
  <c r="D22" i="1"/>
  <c r="I25" i="1" l="1"/>
  <c r="D26" i="1"/>
  <c r="G24" i="1"/>
  <c r="H20" i="1"/>
  <c r="H22" i="1" s="1"/>
  <c r="H24" i="1"/>
  <c r="I20" i="1"/>
  <c r="I22" i="1" s="1"/>
  <c r="I24" i="1"/>
  <c r="E21" i="1"/>
  <c r="E22" i="1" s="1"/>
  <c r="E25" i="1"/>
  <c r="H33" i="1" l="1"/>
  <c r="H31" i="1"/>
  <c r="I33" i="1"/>
  <c r="I31" i="1"/>
  <c r="I30" i="1"/>
  <c r="I29" i="1"/>
  <c r="I26" i="1"/>
  <c r="E26" i="1"/>
  <c r="F21" i="1"/>
  <c r="F22" i="1" s="1"/>
  <c r="F25" i="1"/>
  <c r="G21" i="1"/>
  <c r="G22" i="1" s="1"/>
  <c r="G25" i="1"/>
  <c r="H25" i="1"/>
  <c r="F33" i="1" l="1"/>
  <c r="F31" i="1"/>
  <c r="G33" i="1"/>
  <c r="J33" i="1" s="1"/>
  <c r="G31" i="1"/>
  <c r="J31" i="1" s="1"/>
  <c r="H30" i="1"/>
  <c r="F29" i="1"/>
  <c r="F30" i="1"/>
  <c r="G29" i="1"/>
  <c r="G30" i="1"/>
  <c r="H29" i="1"/>
  <c r="F26" i="1"/>
  <c r="G26" i="1"/>
  <c r="H26" i="1"/>
  <c r="K30" i="1" l="1"/>
  <c r="K29" i="1"/>
  <c r="J30" i="1"/>
  <c r="J29" i="1"/>
</calcChain>
</file>

<file path=xl/sharedStrings.xml><?xml version="1.0" encoding="utf-8"?>
<sst xmlns="http://schemas.openxmlformats.org/spreadsheetml/2006/main" count="30" uniqueCount="28">
  <si>
    <t>Ln.</t>
  </si>
  <si>
    <t>Description</t>
  </si>
  <si>
    <t>Hydroelectric Pmt Amt (HPA)</t>
  </si>
  <si>
    <t>Total Hydroelectric</t>
  </si>
  <si>
    <t>Hydroelectric Prod. Forecast (HPF)</t>
  </si>
  <si>
    <t>Hydroelectric Pmt Rider (HPR)</t>
  </si>
  <si>
    <t>Nuclear Production Forecast (NPF)</t>
  </si>
  <si>
    <t>Total Production</t>
  </si>
  <si>
    <t>Hydroelectric Rev. Shortfall Rider</t>
  </si>
  <si>
    <t>Nuclear Pmt Amt (NPA)</t>
  </si>
  <si>
    <t>Nuclear Pmt Rider (NPR)</t>
  </si>
  <si>
    <t>Nuclear Rev. Shortfall Rider</t>
  </si>
  <si>
    <t>Total Nuclear</t>
  </si>
  <si>
    <t>Hydroelectric Portion of WAPA</t>
  </si>
  <si>
    <t>Nuclear Portion of WAPA</t>
  </si>
  <si>
    <t>WAPA</t>
  </si>
  <si>
    <t>% change in Hydroelectric</t>
  </si>
  <si>
    <t>% change in Nuclear</t>
  </si>
  <si>
    <t>% change in WAPA</t>
  </si>
  <si>
    <t>Jan/Feb 2018</t>
  </si>
  <si>
    <t>Mar/Dec 2018</t>
  </si>
  <si>
    <t>Additional Expected Riders</t>
  </si>
  <si>
    <t>Revised OPG Table 2 from PAO - SEC Alternative</t>
  </si>
  <si>
    <t>TDSB Annual Impact (000 omitted)</t>
  </si>
  <si>
    <t>Additional Deferral vs OPG Proposal ($M)</t>
  </si>
  <si>
    <t>OPG Proposed WAPA (adj. for expected riders)</t>
  </si>
  <si>
    <t>Industrial Commercial impact ($M)</t>
  </si>
  <si>
    <t>Large User Annual Impact (000 omitted)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</si>
</sst>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 applyFill="1" applyBorder="1"/>
    <xf numFmtId="164" fontId="0" fillId="0" borderId="0" xfId="0" applyNumberFormat="1"/>
    <xf numFmtId="166" fontId="0" fillId="0" borderId="0" xfId="0" applyNumberFormat="1"/>
    <xf numFmtId="10" fontId="0" fillId="3" borderId="1" xfId="0" applyNumberFormat="1" applyFill="1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topLeftCell="A2" workbookViewId="0">
      <selection activeCell="F30" sqref="F30"/>
    </sheetView>
  </sheetViews>
  <sheetFormatPr defaultRowHeight="14.25" x14ac:dyDescent="0.45"/>
  <cols>
    <col min="1" max="1" width="3.1328125" customWidth="1"/>
    <col min="2" max="2" width="29.33203125" customWidth="1"/>
    <col min="3" max="3" width="8.19921875" customWidth="1"/>
    <col min="4" max="4" width="8.265625" customWidth="1"/>
    <col min="5" max="5" width="7.6640625" customWidth="1"/>
    <col min="6" max="6" width="9.1328125" customWidth="1"/>
    <col min="7" max="7" width="7.46484375" customWidth="1"/>
    <col min="8" max="8" width="7.86328125" customWidth="1"/>
    <col min="9" max="9" width="7.796875" customWidth="1"/>
  </cols>
  <sheetData>
    <row r="2" spans="1:9" ht="18" x14ac:dyDescent="0.55000000000000004">
      <c r="A2" s="15" t="s">
        <v>22</v>
      </c>
      <c r="B2" s="15"/>
      <c r="C2" s="15"/>
      <c r="D2" s="15"/>
      <c r="E2" s="15"/>
      <c r="F2" s="15"/>
      <c r="G2" s="15"/>
      <c r="H2" s="15"/>
      <c r="I2" s="15"/>
    </row>
    <row r="3" spans="1:9" ht="28.5" x14ac:dyDescent="0.45">
      <c r="A3" s="1" t="s">
        <v>0</v>
      </c>
      <c r="B3" s="1" t="s">
        <v>1</v>
      </c>
      <c r="C3" s="1">
        <v>2016</v>
      </c>
      <c r="D3" s="2">
        <v>2017</v>
      </c>
      <c r="E3" s="14" t="s">
        <v>19</v>
      </c>
      <c r="F3" s="14" t="s">
        <v>20</v>
      </c>
      <c r="G3" s="1">
        <v>2019</v>
      </c>
      <c r="H3" s="1">
        <v>2020</v>
      </c>
      <c r="I3" s="1">
        <v>2021</v>
      </c>
    </row>
    <row r="4" spans="1:9" x14ac:dyDescent="0.45">
      <c r="A4" s="1">
        <v>1</v>
      </c>
      <c r="B4" s="1" t="s">
        <v>2</v>
      </c>
      <c r="C4" s="3">
        <v>40.72</v>
      </c>
      <c r="D4" s="3">
        <f>+C4</f>
        <v>40.72</v>
      </c>
      <c r="E4" s="3">
        <f>+D4</f>
        <v>40.72</v>
      </c>
      <c r="F4" s="3">
        <v>42.05</v>
      </c>
      <c r="G4" s="3">
        <v>42.43</v>
      </c>
      <c r="H4" s="3">
        <v>42.81</v>
      </c>
      <c r="I4" s="3">
        <v>43.2</v>
      </c>
    </row>
    <row r="5" spans="1:9" x14ac:dyDescent="0.45">
      <c r="A5" s="1">
        <f>+A4+1</f>
        <v>2</v>
      </c>
      <c r="B5" s="1" t="s">
        <v>5</v>
      </c>
      <c r="C5" s="3">
        <f>44.55-C4</f>
        <v>3.8299999999999983</v>
      </c>
      <c r="D5" s="3"/>
      <c r="E5" s="3"/>
      <c r="F5" s="3">
        <v>1.5</v>
      </c>
      <c r="G5" s="3">
        <f>+F5</f>
        <v>1.5</v>
      </c>
      <c r="H5" s="3"/>
      <c r="I5" s="3"/>
    </row>
    <row r="6" spans="1:9" x14ac:dyDescent="0.45">
      <c r="A6" s="1">
        <f t="shared" ref="A6:A8" si="0">+A5+1</f>
        <v>3</v>
      </c>
      <c r="B6" s="1" t="s">
        <v>21</v>
      </c>
      <c r="C6" s="3"/>
      <c r="D6" s="3"/>
      <c r="E6" s="3"/>
      <c r="F6" s="3"/>
      <c r="G6" s="3"/>
      <c r="H6" s="3">
        <v>2.4499999999999957</v>
      </c>
      <c r="I6" s="3">
        <v>2.4499999999999957</v>
      </c>
    </row>
    <row r="7" spans="1:9" x14ac:dyDescent="0.45">
      <c r="A7" s="1">
        <f t="shared" si="0"/>
        <v>4</v>
      </c>
      <c r="B7" s="1" t="s">
        <v>8</v>
      </c>
      <c r="C7" s="3"/>
      <c r="D7" s="3"/>
      <c r="E7" s="3"/>
      <c r="F7" s="3">
        <v>0.37</v>
      </c>
      <c r="G7" s="3">
        <f>+F7</f>
        <v>0.37</v>
      </c>
      <c r="H7" s="3"/>
      <c r="I7" s="3"/>
    </row>
    <row r="8" spans="1:9" x14ac:dyDescent="0.45">
      <c r="A8" s="1">
        <f t="shared" si="0"/>
        <v>5</v>
      </c>
      <c r="B8" s="1" t="s">
        <v>3</v>
      </c>
      <c r="C8" s="3">
        <f>SUM(C4:C7)</f>
        <v>44.55</v>
      </c>
      <c r="D8" s="3">
        <f t="shared" ref="D8:I8" si="1">SUM(D4:D7)</f>
        <v>40.72</v>
      </c>
      <c r="E8" s="3">
        <f t="shared" si="1"/>
        <v>40.72</v>
      </c>
      <c r="F8" s="3">
        <f t="shared" si="1"/>
        <v>43.919999999999995</v>
      </c>
      <c r="G8" s="3">
        <f t="shared" si="1"/>
        <v>44.3</v>
      </c>
      <c r="H8" s="3">
        <f t="shared" si="1"/>
        <v>45.26</v>
      </c>
      <c r="I8" s="3">
        <f t="shared" si="1"/>
        <v>45.65</v>
      </c>
    </row>
    <row r="9" spans="1:9" x14ac:dyDescent="0.45">
      <c r="A9" s="1"/>
      <c r="B9" s="1"/>
      <c r="C9" s="3"/>
      <c r="D9" s="3"/>
      <c r="E9" s="3"/>
      <c r="F9" s="3"/>
      <c r="G9" s="3"/>
      <c r="H9" s="3"/>
      <c r="I9" s="3"/>
    </row>
    <row r="10" spans="1:9" x14ac:dyDescent="0.45">
      <c r="A10" s="1">
        <v>6</v>
      </c>
      <c r="B10" s="1" t="s">
        <v>9</v>
      </c>
      <c r="C10" s="3">
        <v>59.29</v>
      </c>
      <c r="D10" s="3">
        <v>59.29</v>
      </c>
      <c r="E10" s="3">
        <v>59.29</v>
      </c>
      <c r="F10" s="3">
        <v>63</v>
      </c>
      <c r="G10" s="3">
        <v>67</v>
      </c>
      <c r="H10" s="3">
        <v>75</v>
      </c>
      <c r="I10" s="3">
        <v>80</v>
      </c>
    </row>
    <row r="11" spans="1:9" x14ac:dyDescent="0.45">
      <c r="A11" s="1">
        <f>+A10+1</f>
        <v>7</v>
      </c>
      <c r="B11" s="1" t="s">
        <v>10</v>
      </c>
      <c r="C11" s="3">
        <v>13.01</v>
      </c>
      <c r="D11" s="3"/>
      <c r="E11" s="3"/>
      <c r="F11" s="3">
        <v>3.05</v>
      </c>
      <c r="G11" s="3">
        <f>+F11</f>
        <v>3.05</v>
      </c>
      <c r="H11" s="3"/>
      <c r="I11" s="3"/>
    </row>
    <row r="12" spans="1:9" x14ac:dyDescent="0.45">
      <c r="A12" s="1">
        <f t="shared" ref="A12:A14" si="2">+A11+1</f>
        <v>8</v>
      </c>
      <c r="B12" s="1" t="s">
        <v>21</v>
      </c>
      <c r="C12" s="3"/>
      <c r="D12" s="3"/>
      <c r="E12" s="3"/>
      <c r="F12" s="3"/>
      <c r="G12" s="3"/>
      <c r="H12" s="3">
        <v>7.93</v>
      </c>
      <c r="I12" s="3">
        <v>7.93</v>
      </c>
    </row>
    <row r="13" spans="1:9" x14ac:dyDescent="0.45">
      <c r="A13" s="1">
        <f t="shared" si="2"/>
        <v>9</v>
      </c>
      <c r="B13" s="1" t="s">
        <v>11</v>
      </c>
      <c r="C13" s="3"/>
      <c r="D13" s="3"/>
      <c r="E13" s="3"/>
      <c r="F13" s="3">
        <v>9.65</v>
      </c>
      <c r="G13" s="3">
        <v>9.65</v>
      </c>
      <c r="H13" s="3"/>
      <c r="I13" s="3"/>
    </row>
    <row r="14" spans="1:9" x14ac:dyDescent="0.45">
      <c r="A14" s="1">
        <f t="shared" si="2"/>
        <v>10</v>
      </c>
      <c r="B14" s="1" t="s">
        <v>12</v>
      </c>
      <c r="C14" s="3">
        <f t="shared" ref="C14:I14" si="3">SUM(C10:C13)</f>
        <v>72.3</v>
      </c>
      <c r="D14" s="3">
        <f t="shared" si="3"/>
        <v>59.29</v>
      </c>
      <c r="E14" s="3">
        <f t="shared" si="3"/>
        <v>59.29</v>
      </c>
      <c r="F14" s="3">
        <f t="shared" si="3"/>
        <v>75.7</v>
      </c>
      <c r="G14" s="3">
        <f t="shared" si="3"/>
        <v>79.7</v>
      </c>
      <c r="H14" s="3">
        <f t="shared" si="3"/>
        <v>82.93</v>
      </c>
      <c r="I14" s="3">
        <f t="shared" si="3"/>
        <v>87.93</v>
      </c>
    </row>
    <row r="15" spans="1:9" x14ac:dyDescent="0.45">
      <c r="A15" s="1"/>
      <c r="B15" s="1"/>
      <c r="C15" s="3"/>
      <c r="D15" s="3"/>
      <c r="E15" s="3"/>
      <c r="F15" s="3"/>
      <c r="G15" s="3"/>
      <c r="H15" s="3"/>
      <c r="I15" s="3"/>
    </row>
    <row r="16" spans="1:9" x14ac:dyDescent="0.45">
      <c r="A16" s="1">
        <v>11</v>
      </c>
      <c r="B16" s="1" t="s">
        <v>4</v>
      </c>
      <c r="C16" s="4">
        <v>33</v>
      </c>
      <c r="D16" s="4">
        <f>33</f>
        <v>33</v>
      </c>
      <c r="E16" s="4">
        <f>33/6</f>
        <v>5.5</v>
      </c>
      <c r="F16" s="4">
        <f>33-E16</f>
        <v>27.5</v>
      </c>
      <c r="G16" s="4">
        <v>33</v>
      </c>
      <c r="H16" s="4">
        <v>33</v>
      </c>
      <c r="I16" s="4">
        <v>33</v>
      </c>
    </row>
    <row r="17" spans="1:11" x14ac:dyDescent="0.45">
      <c r="A17" s="1">
        <v>12</v>
      </c>
      <c r="B17" s="1" t="s">
        <v>6</v>
      </c>
      <c r="C17" s="4">
        <v>47.8</v>
      </c>
      <c r="D17" s="4">
        <f>38.1</f>
        <v>38.1</v>
      </c>
      <c r="E17" s="4">
        <f>38.5/6</f>
        <v>6.416666666666667</v>
      </c>
      <c r="F17" s="4">
        <f>38.5-E16</f>
        <v>33</v>
      </c>
      <c r="G17" s="4">
        <v>39</v>
      </c>
      <c r="H17" s="4">
        <v>37.4</v>
      </c>
      <c r="I17" s="4">
        <v>35.4</v>
      </c>
    </row>
    <row r="18" spans="1:11" x14ac:dyDescent="0.45">
      <c r="A18" s="1">
        <v>13</v>
      </c>
      <c r="B18" s="1" t="s">
        <v>7</v>
      </c>
      <c r="C18" s="4">
        <f>+C16+C17</f>
        <v>80.8</v>
      </c>
      <c r="D18" s="4">
        <f t="shared" ref="D18:I18" si="4">+D16+D17</f>
        <v>71.099999999999994</v>
      </c>
      <c r="E18" s="4">
        <f t="shared" si="4"/>
        <v>11.916666666666668</v>
      </c>
      <c r="F18" s="4">
        <f t="shared" si="4"/>
        <v>60.5</v>
      </c>
      <c r="G18" s="4">
        <f t="shared" si="4"/>
        <v>72</v>
      </c>
      <c r="H18" s="4">
        <f t="shared" si="4"/>
        <v>70.400000000000006</v>
      </c>
      <c r="I18" s="4">
        <f t="shared" si="4"/>
        <v>68.400000000000006</v>
      </c>
    </row>
    <row r="19" spans="1:11" x14ac:dyDescent="0.45">
      <c r="A19" s="1"/>
      <c r="B19" s="1"/>
      <c r="C19" s="3"/>
      <c r="D19" s="3"/>
      <c r="E19" s="3"/>
      <c r="F19" s="3"/>
      <c r="G19" s="3"/>
      <c r="H19" s="3"/>
      <c r="I19" s="3"/>
    </row>
    <row r="20" spans="1:11" x14ac:dyDescent="0.45">
      <c r="A20" s="1">
        <v>14</v>
      </c>
      <c r="B20" s="1" t="s">
        <v>13</v>
      </c>
      <c r="C20" s="3">
        <f>+(C8*C16)/C18</f>
        <v>18.194925742574256</v>
      </c>
      <c r="D20" s="3">
        <f t="shared" ref="D20:I20" si="5">+(D8*D16)/D18</f>
        <v>18.899578059071732</v>
      </c>
      <c r="E20" s="3">
        <f t="shared" si="5"/>
        <v>18.79384615384615</v>
      </c>
      <c r="F20" s="3">
        <f t="shared" si="5"/>
        <v>19.963636363636361</v>
      </c>
      <c r="G20" s="3">
        <f t="shared" si="5"/>
        <v>20.304166666666664</v>
      </c>
      <c r="H20" s="3">
        <f t="shared" si="5"/>
        <v>21.215624999999996</v>
      </c>
      <c r="I20" s="3">
        <f t="shared" si="5"/>
        <v>22.024122807017541</v>
      </c>
    </row>
    <row r="21" spans="1:11" x14ac:dyDescent="0.45">
      <c r="A21" s="1">
        <v>15</v>
      </c>
      <c r="B21" s="1" t="s">
        <v>14</v>
      </c>
      <c r="C21" s="3">
        <f>+(C14*C17)/C18</f>
        <v>42.771534653465345</v>
      </c>
      <c r="D21" s="3">
        <f t="shared" ref="D21:I21" si="6">+(D14*D17)/D18</f>
        <v>31.771434599156123</v>
      </c>
      <c r="E21" s="3">
        <f t="shared" si="6"/>
        <v>31.925384615384612</v>
      </c>
      <c r="F21" s="3">
        <f t="shared" si="6"/>
        <v>41.290909090909089</v>
      </c>
      <c r="G21" s="3">
        <f t="shared" si="6"/>
        <v>43.170833333333334</v>
      </c>
      <c r="H21" s="3">
        <f t="shared" si="6"/>
        <v>44.056562499999998</v>
      </c>
      <c r="I21" s="3">
        <f t="shared" si="6"/>
        <v>45.507631578947368</v>
      </c>
    </row>
    <row r="22" spans="1:11" x14ac:dyDescent="0.45">
      <c r="A22" s="1">
        <v>16</v>
      </c>
      <c r="B22" s="1" t="s">
        <v>15</v>
      </c>
      <c r="C22" s="3">
        <f>+C20+C21</f>
        <v>60.966460396039601</v>
      </c>
      <c r="D22" s="3">
        <f t="shared" ref="D22:I22" si="7">+D20+D21</f>
        <v>50.671012658227852</v>
      </c>
      <c r="E22" s="3">
        <f t="shared" si="7"/>
        <v>50.719230769230762</v>
      </c>
      <c r="F22" s="3">
        <f t="shared" si="7"/>
        <v>61.25454545454545</v>
      </c>
      <c r="G22" s="3">
        <f t="shared" si="7"/>
        <v>63.474999999999994</v>
      </c>
      <c r="H22" s="3">
        <f t="shared" si="7"/>
        <v>65.272187500000001</v>
      </c>
      <c r="I22" s="3">
        <f t="shared" si="7"/>
        <v>67.531754385964916</v>
      </c>
    </row>
    <row r="23" spans="1:11" x14ac:dyDescent="0.45">
      <c r="A23" s="1"/>
      <c r="B23" s="1"/>
      <c r="C23" s="5"/>
      <c r="D23" s="5"/>
      <c r="E23" s="5"/>
      <c r="F23" s="5"/>
      <c r="G23" s="5"/>
      <c r="H23" s="5"/>
      <c r="I23" s="5"/>
    </row>
    <row r="24" spans="1:11" x14ac:dyDescent="0.45">
      <c r="A24" s="1">
        <f>+A22+1</f>
        <v>17</v>
      </c>
      <c r="B24" s="1" t="s">
        <v>16</v>
      </c>
      <c r="C24" s="6"/>
      <c r="D24" s="6">
        <f>+(D8-C8)/C8</f>
        <v>-8.597081930415261E-2</v>
      </c>
      <c r="E24" s="6">
        <f t="shared" ref="E24:I24" si="8">+(E8-D8)/D8</f>
        <v>0</v>
      </c>
      <c r="F24" s="6">
        <f t="shared" si="8"/>
        <v>7.8585461689587327E-2</v>
      </c>
      <c r="G24" s="6">
        <f t="shared" si="8"/>
        <v>8.6520947176685469E-3</v>
      </c>
      <c r="H24" s="6">
        <f t="shared" si="8"/>
        <v>2.1670428893905212E-2</v>
      </c>
      <c r="I24" s="6">
        <f t="shared" si="8"/>
        <v>8.6168802474591386E-3</v>
      </c>
    </row>
    <row r="25" spans="1:11" x14ac:dyDescent="0.45">
      <c r="A25" s="1">
        <f>+A24+1</f>
        <v>18</v>
      </c>
      <c r="B25" s="1" t="s">
        <v>17</v>
      </c>
      <c r="C25" s="6"/>
      <c r="D25" s="6">
        <f>+(D14-C14)/C14</f>
        <v>-0.17994467496542182</v>
      </c>
      <c r="E25" s="6">
        <f t="shared" ref="E25:I25" si="9">+(E14-D14)/D14</f>
        <v>0</v>
      </c>
      <c r="F25" s="6">
        <f t="shared" si="9"/>
        <v>0.27677517287906905</v>
      </c>
      <c r="G25" s="6">
        <f t="shared" si="9"/>
        <v>5.2840158520475557E-2</v>
      </c>
      <c r="H25" s="6">
        <f t="shared" si="9"/>
        <v>4.0526976160602309E-2</v>
      </c>
      <c r="I25" s="6">
        <f t="shared" si="9"/>
        <v>6.0291812371879895E-2</v>
      </c>
    </row>
    <row r="26" spans="1:11" x14ac:dyDescent="0.45">
      <c r="A26" s="1">
        <f>+A25+1</f>
        <v>19</v>
      </c>
      <c r="B26" s="1" t="s">
        <v>18</v>
      </c>
      <c r="C26" s="6"/>
      <c r="D26" s="7">
        <f>+(D22-C22)/C22</f>
        <v>-0.16887068186232679</v>
      </c>
      <c r="E26" s="7">
        <f t="shared" ref="E26:I26" si="10">+(E22-D22)/D22</f>
        <v>9.5159161961371884E-4</v>
      </c>
      <c r="F26" s="7">
        <f t="shared" si="10"/>
        <v>0.20771834520223093</v>
      </c>
      <c r="G26" s="7">
        <f t="shared" si="10"/>
        <v>3.6249628970020757E-2</v>
      </c>
      <c r="H26" s="7">
        <f t="shared" si="10"/>
        <v>2.8313312327688175E-2</v>
      </c>
      <c r="I26" s="7">
        <f t="shared" si="10"/>
        <v>3.4617606250210556E-2</v>
      </c>
    </row>
    <row r="27" spans="1:11" x14ac:dyDescent="0.45">
      <c r="A27" s="1"/>
      <c r="B27" s="1"/>
      <c r="C27" s="6"/>
      <c r="D27" s="11"/>
      <c r="E27" s="11"/>
      <c r="F27" s="11"/>
      <c r="G27" s="11"/>
      <c r="H27" s="11"/>
      <c r="I27" s="11"/>
    </row>
    <row r="29" spans="1:11" x14ac:dyDescent="0.45">
      <c r="A29" s="8">
        <f>+A26+1</f>
        <v>20</v>
      </c>
      <c r="B29" s="8" t="s">
        <v>23</v>
      </c>
      <c r="D29" s="10">
        <f>+(265*0.517)*(D22-C22)</f>
        <v>-1410.5278173188985</v>
      </c>
      <c r="F29" s="10">
        <f>+(265*0.517)*(F22-E22)</f>
        <v>1443.3907884615387</v>
      </c>
      <c r="G29" s="10">
        <f t="shared" ref="G29:I29" si="11">+(265*0.517)*(G22-F22)</f>
        <v>304.21337499999976</v>
      </c>
      <c r="H29" s="10">
        <f t="shared" si="11"/>
        <v>246.22367343750093</v>
      </c>
      <c r="I29" s="10">
        <f t="shared" si="11"/>
        <v>309.5719612116232</v>
      </c>
      <c r="J29" s="10">
        <f>SUM(F29:I29)</f>
        <v>2303.3997981106627</v>
      </c>
      <c r="K29" s="10">
        <f>+F29*(J31/F31)</f>
        <v>7294.8825124342766</v>
      </c>
    </row>
    <row r="30" spans="1:11" x14ac:dyDescent="0.45">
      <c r="A30" s="1">
        <f t="shared" ref="A30:A31" si="12">+A29+1</f>
        <v>21</v>
      </c>
      <c r="B30" s="8" t="s">
        <v>27</v>
      </c>
      <c r="D30" s="10">
        <f>+(35*0.517)*(D22-C22)</f>
        <v>-186.29612681570359</v>
      </c>
      <c r="F30" s="10">
        <f>+(35*0.517)*(F22-E22)</f>
        <v>190.63651923076927</v>
      </c>
      <c r="G30" s="10">
        <f t="shared" ref="G30:I30" si="13">+(35*0.517)*(G22-F22)</f>
        <v>40.179124999999971</v>
      </c>
      <c r="H30" s="10">
        <f t="shared" si="13"/>
        <v>32.520107812500122</v>
      </c>
      <c r="I30" s="10">
        <f t="shared" si="13"/>
        <v>40.886862801535138</v>
      </c>
      <c r="J30" s="10">
        <f>SUM(F30:I30)</f>
        <v>304.22261484480447</v>
      </c>
      <c r="K30" s="10">
        <f>+F30*(J31/F31)</f>
        <v>963.47504881207431</v>
      </c>
    </row>
    <row r="31" spans="1:11" x14ac:dyDescent="0.45">
      <c r="A31" s="1">
        <f t="shared" si="12"/>
        <v>22</v>
      </c>
      <c r="B31" s="8" t="s">
        <v>26</v>
      </c>
      <c r="F31" s="10">
        <f>+((F22-E22)*(F18+E18))*0.625</f>
        <v>476.83273237179503</v>
      </c>
      <c r="G31" s="10">
        <f>+((G22-E22)*(G18))*0.625</f>
        <v>574.00961538461547</v>
      </c>
      <c r="H31" s="10">
        <f>+((H22-E22)*(H18))*0.625</f>
        <v>640.33009615384663</v>
      </c>
      <c r="I31" s="10">
        <f>+((I22-E22)*(I18))*0.625</f>
        <v>718.7353846153851</v>
      </c>
      <c r="J31" s="10">
        <f>SUM(F31:I31)</f>
        <v>2409.9078285256423</v>
      </c>
    </row>
    <row r="32" spans="1:11" x14ac:dyDescent="0.45">
      <c r="A32" s="13">
        <f>+A31+1</f>
        <v>23</v>
      </c>
      <c r="B32" s="12" t="s">
        <v>25</v>
      </c>
      <c r="C32" s="9"/>
      <c r="D32" s="9"/>
      <c r="E32" s="9"/>
      <c r="F32" s="9">
        <v>64.440909090909088</v>
      </c>
      <c r="G32" s="9">
        <v>65.703749999999999</v>
      </c>
      <c r="H32" s="9">
        <v>72.693749999999994</v>
      </c>
      <c r="I32" s="9">
        <v>74.259473684210519</v>
      </c>
    </row>
    <row r="33" spans="1:10" x14ac:dyDescent="0.45">
      <c r="A33" s="13">
        <f t="shared" ref="A33:A34" si="14">+A32+1</f>
        <v>24</v>
      </c>
      <c r="B33" s="8" t="s">
        <v>24</v>
      </c>
      <c r="F33" s="10">
        <f>+(F32-F22)*F18</f>
        <v>192.77500000000006</v>
      </c>
      <c r="G33" s="10">
        <f>+(G32-G22)*G18</f>
        <v>160.47000000000037</v>
      </c>
      <c r="H33" s="10">
        <f>+(H32-H22)*H18</f>
        <v>522.47799999999961</v>
      </c>
      <c r="I33" s="10">
        <f>+(I32-I22)*I18</f>
        <v>460.17599999999925</v>
      </c>
      <c r="J33" s="10">
        <f>SUM(F33:I33)</f>
        <v>1335.8989999999994</v>
      </c>
    </row>
    <row r="34" spans="1:10" x14ac:dyDescent="0.45">
      <c r="A34" s="13">
        <f t="shared" si="14"/>
        <v>25</v>
      </c>
      <c r="B34" s="8" t="s">
        <v>21</v>
      </c>
      <c r="H34" s="10">
        <f>+(H6*H16)+(H12*H17)</f>
        <v>377.43199999999985</v>
      </c>
      <c r="I34" s="10">
        <f>+(I6*I16)+(I12*I17)</f>
        <v>361.57199999999983</v>
      </c>
      <c r="J34" s="10">
        <f>SUM(F34:I34)</f>
        <v>739.00399999999968</v>
      </c>
    </row>
  </sheetData>
  <mergeCells count="1">
    <mergeCell ref="A2:I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2017-05-25T16:49:47Z</dcterms:created>
  <dcterms:modified xsi:type="dcterms:W3CDTF">2018-01-24T04:10:37Z</dcterms:modified>
</cp:coreProperties>
</file>