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AVJB\OPG Payment Amounts (2017-2021)\Decision\"/>
    </mc:Choice>
  </mc:AlternateContent>
  <bookViews>
    <workbookView xWindow="0" yWindow="0" windowWidth="18975" windowHeight="8820"/>
  </bookViews>
  <sheets>
    <sheet name="OPG_constant_ST_deb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31" i="1"/>
  <c r="F31" i="1" s="1"/>
  <c r="D56" i="1"/>
  <c r="D55" i="1"/>
  <c r="D21" i="1"/>
  <c r="D17" i="1"/>
  <c r="D16" i="1"/>
  <c r="D18" i="1" s="1"/>
  <c r="C18" i="1" s="1"/>
  <c r="C19" i="1" s="1"/>
  <c r="C27" i="1" s="1"/>
  <c r="D25" i="1" s="1"/>
  <c r="D34" i="1"/>
  <c r="D30" i="1"/>
  <c r="D29" i="1"/>
  <c r="D31" i="1" s="1"/>
  <c r="E31" i="1"/>
  <c r="D47" i="1"/>
  <c r="D43" i="1"/>
  <c r="D42" i="1"/>
  <c r="D44" i="1" s="1"/>
  <c r="C44" i="1" s="1"/>
  <c r="F44" i="1" s="1"/>
  <c r="E44" i="1"/>
  <c r="D60" i="1"/>
  <c r="E57" i="1"/>
  <c r="E18" i="1"/>
  <c r="F64" i="1"/>
  <c r="F60" i="1"/>
  <c r="F56" i="1"/>
  <c r="F55" i="1"/>
  <c r="F51" i="1"/>
  <c r="F47" i="1"/>
  <c r="F43" i="1"/>
  <c r="F42" i="1"/>
  <c r="F38" i="1"/>
  <c r="F34" i="1"/>
  <c r="C32" i="1"/>
  <c r="F30" i="1"/>
  <c r="F29" i="1"/>
  <c r="F25" i="1"/>
  <c r="F21" i="1"/>
  <c r="F17" i="1"/>
  <c r="F16" i="1"/>
  <c r="F12" i="1"/>
  <c r="F8" i="1"/>
  <c r="F5" i="1"/>
  <c r="F4" i="1"/>
  <c r="F3" i="1"/>
  <c r="F6" i="1" s="1"/>
  <c r="F10" i="1" s="1"/>
  <c r="F14" i="1" s="1"/>
  <c r="F18" i="1" l="1"/>
  <c r="E45" i="1"/>
  <c r="E49" i="1" s="1"/>
  <c r="E19" i="1"/>
  <c r="E23" i="1" s="1"/>
  <c r="E27" i="1" s="1"/>
  <c r="E32" i="1"/>
  <c r="E36" i="1" s="1"/>
  <c r="F32" i="1"/>
  <c r="F36" i="1" s="1"/>
  <c r="F40" i="1" s="1"/>
  <c r="F45" i="1"/>
  <c r="F49" i="1" s="1"/>
  <c r="F53" i="1" s="1"/>
  <c r="F19" i="1"/>
  <c r="F23" i="1" s="1"/>
  <c r="F27" i="1" s="1"/>
  <c r="C66" i="1"/>
  <c r="D64" i="1" s="1"/>
  <c r="C53" i="1"/>
  <c r="D51" i="1" s="1"/>
  <c r="C40" i="1"/>
  <c r="D38" i="1" s="1"/>
  <c r="D23" i="1"/>
  <c r="D27" i="1" s="1"/>
  <c r="D36" i="1" l="1"/>
  <c r="D40" i="1" s="1"/>
  <c r="D49" i="1"/>
  <c r="D62" i="1"/>
  <c r="E40" i="1"/>
  <c r="D53" i="1" l="1"/>
  <c r="E53" i="1"/>
  <c r="D66" i="1"/>
  <c r="D8" i="1" l="1"/>
  <c r="D4" i="1"/>
  <c r="C14" i="1"/>
  <c r="D10" i="1" s="1"/>
  <c r="D3" i="1"/>
  <c r="C6" i="1"/>
  <c r="D5" i="1" l="1"/>
  <c r="E6" i="1" s="1"/>
  <c r="E10" i="1" s="1"/>
  <c r="E14" i="1" s="1"/>
  <c r="D12" i="1"/>
  <c r="D14" i="1" s="1"/>
  <c r="D57" i="1"/>
  <c r="E58" i="1" l="1"/>
  <c r="E62" i="1" s="1"/>
  <c r="E66" i="1" s="1"/>
  <c r="C57" i="1"/>
  <c r="F57" i="1" l="1"/>
  <c r="F58" i="1" s="1"/>
  <c r="F62" i="1" s="1"/>
  <c r="F66" i="1" s="1"/>
</calcChain>
</file>

<file path=xl/sharedStrings.xml><?xml version="1.0" encoding="utf-8"?>
<sst xmlns="http://schemas.openxmlformats.org/spreadsheetml/2006/main" count="50" uniqueCount="18">
  <si>
    <t>Rate Base financed by Capital Structure</t>
  </si>
  <si>
    <t>Adjustment for lesser of UNL or ARC</t>
  </si>
  <si>
    <t>Nuclear Rate Base</t>
  </si>
  <si>
    <t>Short-term Debt</t>
  </si>
  <si>
    <t>Long-term Debt (actual)</t>
  </si>
  <si>
    <t>Other Long-term debt</t>
  </si>
  <si>
    <t>Total Debt</t>
  </si>
  <si>
    <t>Common equity</t>
  </si>
  <si>
    <t>Principal ($M)</t>
  </si>
  <si>
    <t>%</t>
  </si>
  <si>
    <t>Rate (%)</t>
  </si>
  <si>
    <t>$ (M)</t>
  </si>
  <si>
    <t>Year</t>
  </si>
  <si>
    <t>Table 11</t>
  </si>
  <si>
    <t>Table 12</t>
  </si>
  <si>
    <t>Table 13</t>
  </si>
  <si>
    <t>Table 14</t>
  </si>
  <si>
    <t>Table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</si>
</sst>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0" xfId="0" applyBorder="1"/>
    <xf numFmtId="164" fontId="0" fillId="0" borderId="0" xfId="0" applyNumberFormat="1" applyBorder="1"/>
    <xf numFmtId="9" fontId="0" fillId="0" borderId="0" xfId="0" applyNumberFormat="1" applyBorder="1"/>
    <xf numFmtId="164" fontId="0" fillId="0" borderId="0" xfId="1" applyNumberFormat="1" applyFont="1" applyBorder="1"/>
    <xf numFmtId="0" fontId="0" fillId="0" borderId="10" xfId="0" applyBorder="1"/>
    <xf numFmtId="165" fontId="0" fillId="0" borderId="0" xfId="0" applyNumberFormat="1" applyBorder="1"/>
    <xf numFmtId="10" fontId="0" fillId="0" borderId="4" xfId="0" applyNumberFormat="1" applyFill="1" applyBorder="1"/>
    <xf numFmtId="10" fontId="0" fillId="0" borderId="0" xfId="0" applyNumberFormat="1" applyFill="1" applyBorder="1"/>
    <xf numFmtId="10" fontId="0" fillId="0" borderId="1" xfId="0" applyNumberFormat="1" applyFill="1" applyBorder="1"/>
    <xf numFmtId="0" fontId="0" fillId="0" borderId="0" xfId="0" applyFill="1" applyBorder="1"/>
    <xf numFmtId="0" fontId="0" fillId="0" borderId="1" xfId="0" applyFill="1" applyBorder="1"/>
    <xf numFmtId="10" fontId="0" fillId="0" borderId="0" xfId="1" applyNumberFormat="1" applyFont="1" applyFill="1" applyBorder="1"/>
    <xf numFmtId="0" fontId="0" fillId="0" borderId="2" xfId="0" applyFill="1" applyBorder="1"/>
    <xf numFmtId="0" fontId="0" fillId="0" borderId="9" xfId="0" applyFill="1" applyBorder="1"/>
    <xf numFmtId="10" fontId="0" fillId="0" borderId="1" xfId="1" applyNumberFormat="1" applyFont="1" applyFill="1" applyBorder="1"/>
    <xf numFmtId="0" fontId="0" fillId="0" borderId="0" xfId="0" applyFill="1"/>
    <xf numFmtId="165" fontId="0" fillId="0" borderId="5" xfId="0" applyNumberFormat="1" applyFill="1" applyBorder="1"/>
    <xf numFmtId="165" fontId="0" fillId="0" borderId="7" xfId="0" applyNumberFormat="1" applyFill="1" applyBorder="1"/>
    <xf numFmtId="165" fontId="0" fillId="0" borderId="8" xfId="0" applyNumberFormat="1" applyFill="1" applyBorder="1"/>
    <xf numFmtId="165" fontId="0" fillId="0" borderId="9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zoomScaleNormal="100" workbookViewId="0">
      <selection activeCell="K8" sqref="K8"/>
    </sheetView>
  </sheetViews>
  <sheetFormatPr defaultRowHeight="15" x14ac:dyDescent="0.25"/>
  <cols>
    <col min="2" max="2" width="38.140625" customWidth="1"/>
    <col min="3" max="3" width="13.5703125" customWidth="1"/>
    <col min="4" max="4" width="8.5703125" customWidth="1"/>
    <col min="5" max="5" width="14.85546875" customWidth="1"/>
    <col min="7" max="7" width="4.140625" customWidth="1"/>
  </cols>
  <sheetData>
    <row r="1" spans="1:8" x14ac:dyDescent="0.25">
      <c r="A1" t="s">
        <v>12</v>
      </c>
      <c r="C1" s="1" t="s">
        <v>8</v>
      </c>
      <c r="D1" s="1" t="s">
        <v>9</v>
      </c>
      <c r="E1" s="1" t="s">
        <v>10</v>
      </c>
      <c r="F1" s="1" t="s">
        <v>11</v>
      </c>
    </row>
    <row r="2" spans="1:8" ht="15.75" thickBot="1" x14ac:dyDescent="0.3"/>
    <row r="3" spans="1:8" x14ac:dyDescent="0.25">
      <c r="A3" s="6">
        <v>2017</v>
      </c>
      <c r="B3" s="7" t="s">
        <v>3</v>
      </c>
      <c r="C3" s="7">
        <v>37.1</v>
      </c>
      <c r="D3" s="8">
        <f>C3/C10</f>
        <v>1.2734699481687433E-2</v>
      </c>
      <c r="E3" s="16">
        <v>1.41E-2</v>
      </c>
      <c r="F3" s="26">
        <f>C3*E3</f>
        <v>0.52310999999999996</v>
      </c>
      <c r="H3" t="s">
        <v>13</v>
      </c>
    </row>
    <row r="4" spans="1:8" x14ac:dyDescent="0.25">
      <c r="A4" s="9"/>
      <c r="B4" s="10" t="s">
        <v>4</v>
      </c>
      <c r="C4" s="10">
        <v>807</v>
      </c>
      <c r="D4" s="11">
        <f>C4/C10</f>
        <v>0.27700545772834928</v>
      </c>
      <c r="E4" s="17">
        <v>4.8899999999999999E-2</v>
      </c>
      <c r="F4" s="27">
        <f>E4*C4</f>
        <v>39.462299999999999</v>
      </c>
    </row>
    <row r="5" spans="1:8" ht="15.75" thickBot="1" x14ac:dyDescent="0.3">
      <c r="A5" s="9"/>
      <c r="B5" s="2" t="s">
        <v>5</v>
      </c>
      <c r="C5" s="2">
        <v>784.9</v>
      </c>
      <c r="D5" s="5">
        <f>D6-(D3+D4)</f>
        <v>0.26025984278996334</v>
      </c>
      <c r="E5" s="18">
        <v>4.8899999999999999E-2</v>
      </c>
      <c r="F5" s="28">
        <f>C5*E5</f>
        <v>38.381609999999995</v>
      </c>
    </row>
    <row r="6" spans="1:8" x14ac:dyDescent="0.25">
      <c r="A6" s="9"/>
      <c r="B6" s="10" t="s">
        <v>6</v>
      </c>
      <c r="C6" s="15">
        <f>D6*C10</f>
        <v>1602.3150000000003</v>
      </c>
      <c r="D6" s="11">
        <v>0.55000000000000004</v>
      </c>
      <c r="E6" s="17">
        <f>SUMPRODUCT(E3:E5,D3:D5)/D6</f>
        <v>4.8094240832795052E-2</v>
      </c>
      <c r="F6" s="27">
        <f>SUM(F3:F5)</f>
        <v>78.367019999999997</v>
      </c>
    </row>
    <row r="7" spans="1:8" x14ac:dyDescent="0.25">
      <c r="A7" s="9"/>
      <c r="B7" s="10"/>
      <c r="C7" s="10"/>
      <c r="D7" s="10"/>
      <c r="E7" s="19"/>
      <c r="F7" s="27"/>
    </row>
    <row r="8" spans="1:8" x14ac:dyDescent="0.25">
      <c r="A8" s="9"/>
      <c r="B8" s="10" t="s">
        <v>7</v>
      </c>
      <c r="C8" s="10">
        <v>1311</v>
      </c>
      <c r="D8" s="12">
        <f>C8/C10</f>
        <v>0.45000514880032949</v>
      </c>
      <c r="E8" s="17">
        <v>8.7800000000000003E-2</v>
      </c>
      <c r="F8" s="27">
        <f>E8*C8</f>
        <v>115.1058</v>
      </c>
    </row>
    <row r="9" spans="1:8" ht="15.75" thickBot="1" x14ac:dyDescent="0.3">
      <c r="A9" s="9"/>
      <c r="B9" s="2"/>
      <c r="C9" s="2"/>
      <c r="D9" s="2"/>
      <c r="E9" s="20"/>
      <c r="F9" s="28"/>
    </row>
    <row r="10" spans="1:8" x14ac:dyDescent="0.25">
      <c r="A10" s="9"/>
      <c r="B10" s="10" t="s">
        <v>0</v>
      </c>
      <c r="C10" s="10">
        <v>2913.3</v>
      </c>
      <c r="D10" s="13">
        <f>C10/C14</f>
        <v>0.85224081441610111</v>
      </c>
      <c r="E10" s="21">
        <f>(E6*D6+E8*D8)</f>
        <v>6.5962284522706208E-2</v>
      </c>
      <c r="F10" s="27">
        <f>F6+F8</f>
        <v>193.47282000000001</v>
      </c>
    </row>
    <row r="11" spans="1:8" x14ac:dyDescent="0.25">
      <c r="A11" s="9"/>
      <c r="B11" s="10"/>
      <c r="C11" s="10"/>
      <c r="D11" s="10"/>
      <c r="E11" s="19"/>
      <c r="F11" s="27"/>
    </row>
    <row r="12" spans="1:8" x14ac:dyDescent="0.25">
      <c r="A12" s="9"/>
      <c r="B12" s="10" t="s">
        <v>1</v>
      </c>
      <c r="C12" s="10">
        <v>505.1</v>
      </c>
      <c r="D12" s="13">
        <f>C12/C14</f>
        <v>0.14775918558389892</v>
      </c>
      <c r="E12" s="17">
        <v>4.9500000000000002E-2</v>
      </c>
      <c r="F12" s="27">
        <f>E12*C12</f>
        <v>25.002450000000003</v>
      </c>
    </row>
    <row r="13" spans="1:8" ht="15.75" thickBot="1" x14ac:dyDescent="0.3">
      <c r="A13" s="9"/>
      <c r="B13" s="3"/>
      <c r="C13" s="3"/>
      <c r="D13" s="3"/>
      <c r="E13" s="22"/>
      <c r="F13" s="23"/>
    </row>
    <row r="14" spans="1:8" ht="16.5" thickTop="1" thickBot="1" x14ac:dyDescent="0.3">
      <c r="A14" s="14"/>
      <c r="B14" s="2" t="s">
        <v>2</v>
      </c>
      <c r="C14" s="2">
        <f>C12+C10</f>
        <v>3418.4</v>
      </c>
      <c r="D14" s="5">
        <f>D10+D12</f>
        <v>1</v>
      </c>
      <c r="E14" s="24">
        <f>SUMPRODUCT(E10:E12,D10:D12)</f>
        <v>6.3529830768780715E-2</v>
      </c>
      <c r="F14" s="28">
        <f>F10+F12</f>
        <v>218.47527000000002</v>
      </c>
    </row>
    <row r="15" spans="1:8" ht="15.75" thickBot="1" x14ac:dyDescent="0.3">
      <c r="E15" s="25"/>
      <c r="F15" s="25"/>
    </row>
    <row r="16" spans="1:8" x14ac:dyDescent="0.25">
      <c r="A16" s="6">
        <v>2018</v>
      </c>
      <c r="B16" s="7" t="s">
        <v>3</v>
      </c>
      <c r="C16" s="7">
        <v>37.1</v>
      </c>
      <c r="D16" s="8">
        <f>C16/C23</f>
        <v>1.2332136683951602E-2</v>
      </c>
      <c r="E16" s="16">
        <v>2.7300000000000001E-2</v>
      </c>
      <c r="F16" s="26">
        <f>C16*E16</f>
        <v>1.0128300000000001</v>
      </c>
      <c r="H16" t="s">
        <v>14</v>
      </c>
    </row>
    <row r="17" spans="1:8" x14ac:dyDescent="0.25">
      <c r="A17" s="9"/>
      <c r="B17" s="10" t="s">
        <v>4</v>
      </c>
      <c r="C17" s="10">
        <v>908.7</v>
      </c>
      <c r="D17" s="11">
        <f>C17/C23</f>
        <v>0.30205424810530518</v>
      </c>
      <c r="E17" s="17">
        <v>4.5999999999999999E-2</v>
      </c>
      <c r="F17" s="27">
        <f>E17*C17</f>
        <v>41.800200000000004</v>
      </c>
    </row>
    <row r="18" spans="1:8" ht="15.75" thickBot="1" x14ac:dyDescent="0.3">
      <c r="A18" s="9"/>
      <c r="B18" s="2" t="s">
        <v>5</v>
      </c>
      <c r="C18" s="2">
        <f>C23*D18</f>
        <v>708.82</v>
      </c>
      <c r="D18" s="5">
        <f>D19-(D16+D17)</f>
        <v>0.23561361521074325</v>
      </c>
      <c r="E18" s="18">
        <f>E17</f>
        <v>4.5999999999999999E-2</v>
      </c>
      <c r="F18" s="28">
        <f>C18*E18</f>
        <v>32.605720000000005</v>
      </c>
    </row>
    <row r="19" spans="1:8" x14ac:dyDescent="0.25">
      <c r="A19" s="9"/>
      <c r="B19" s="10" t="s">
        <v>6</v>
      </c>
      <c r="C19" s="15">
        <f>SUM(C16:C18)</f>
        <v>1654.6200000000001</v>
      </c>
      <c r="D19" s="11">
        <v>0.55000000000000004</v>
      </c>
      <c r="E19" s="17">
        <f>SUMPRODUCT(E16:E18,D16:D18)/D19</f>
        <v>4.5580707352745643E-2</v>
      </c>
      <c r="F19" s="27">
        <f>SUM(F16:F18)</f>
        <v>75.418750000000017</v>
      </c>
    </row>
    <row r="20" spans="1:8" x14ac:dyDescent="0.25">
      <c r="A20" s="9"/>
      <c r="B20" s="10"/>
      <c r="C20" s="10"/>
      <c r="D20" s="10"/>
      <c r="E20" s="19"/>
      <c r="F20" s="27"/>
    </row>
    <row r="21" spans="1:8" x14ac:dyDescent="0.25">
      <c r="A21" s="9"/>
      <c r="B21" s="10" t="s">
        <v>7</v>
      </c>
      <c r="C21" s="10">
        <v>1353.8</v>
      </c>
      <c r="D21" s="12">
        <f>C21/C23</f>
        <v>0.45000664805212071</v>
      </c>
      <c r="E21" s="17">
        <v>8.7800000000000003E-2</v>
      </c>
      <c r="F21" s="27">
        <f>E21*C21</f>
        <v>118.86364</v>
      </c>
    </row>
    <row r="22" spans="1:8" ht="15.75" thickBot="1" x14ac:dyDescent="0.3">
      <c r="A22" s="9"/>
      <c r="B22" s="2"/>
      <c r="C22" s="2"/>
      <c r="D22" s="2"/>
      <c r="E22" s="20"/>
      <c r="F22" s="28"/>
    </row>
    <row r="23" spans="1:8" x14ac:dyDescent="0.25">
      <c r="A23" s="9"/>
      <c r="B23" s="10" t="s">
        <v>0</v>
      </c>
      <c r="C23" s="10">
        <v>3008.4</v>
      </c>
      <c r="D23" s="13">
        <f>C23/C27</f>
        <v>0.87468744548467758</v>
      </c>
      <c r="E23" s="21">
        <f>(E19*D19+E21*D21)</f>
        <v>6.4579972742986297E-2</v>
      </c>
      <c r="F23" s="27">
        <f>F19+F21</f>
        <v>194.28239000000002</v>
      </c>
    </row>
    <row r="24" spans="1:8" x14ac:dyDescent="0.25">
      <c r="A24" s="9"/>
      <c r="B24" s="10"/>
      <c r="C24" s="10"/>
      <c r="D24" s="10"/>
      <c r="E24" s="19"/>
      <c r="F24" s="27"/>
    </row>
    <row r="25" spans="1:8" x14ac:dyDescent="0.25">
      <c r="A25" s="9"/>
      <c r="B25" s="10" t="s">
        <v>1</v>
      </c>
      <c r="C25" s="10">
        <v>431</v>
      </c>
      <c r="D25" s="13">
        <f>C25/C27</f>
        <v>0.12531255451532244</v>
      </c>
      <c r="E25" s="17">
        <v>4.9500000000000002E-2</v>
      </c>
      <c r="F25" s="27">
        <f>E25*C25</f>
        <v>21.334500000000002</v>
      </c>
    </row>
    <row r="26" spans="1:8" ht="15.75" thickBot="1" x14ac:dyDescent="0.3">
      <c r="A26" s="9"/>
      <c r="B26" s="3"/>
      <c r="C26" s="3"/>
      <c r="D26" s="3"/>
      <c r="E26" s="22"/>
      <c r="F26" s="29"/>
    </row>
    <row r="27" spans="1:8" ht="16.5" thickTop="1" thickBot="1" x14ac:dyDescent="0.3">
      <c r="A27" s="14"/>
      <c r="B27" s="2" t="s">
        <v>2</v>
      </c>
      <c r="C27" s="2">
        <f>C25+C23</f>
        <v>3439.4</v>
      </c>
      <c r="D27" s="5">
        <f>D23+D25</f>
        <v>1</v>
      </c>
      <c r="E27" s="24">
        <f>SUMPRODUCT(E23:E25,D23:D25)</f>
        <v>6.269026283654125E-2</v>
      </c>
      <c r="F27" s="28">
        <f>F23+F25</f>
        <v>215.61689000000001</v>
      </c>
    </row>
    <row r="28" spans="1:8" ht="15.75" thickBot="1" x14ac:dyDescent="0.3">
      <c r="E28" s="25"/>
      <c r="F28" s="25"/>
    </row>
    <row r="29" spans="1:8" x14ac:dyDescent="0.25">
      <c r="A29" s="6">
        <v>2019</v>
      </c>
      <c r="B29" s="7" t="s">
        <v>3</v>
      </c>
      <c r="C29" s="7">
        <v>37.1</v>
      </c>
      <c r="D29" s="8">
        <f>C29/C36</f>
        <v>1.2359251115997068E-2</v>
      </c>
      <c r="E29" s="16">
        <v>3.7499999999999999E-2</v>
      </c>
      <c r="F29" s="26">
        <f>C29*E29</f>
        <v>1.3912500000000001</v>
      </c>
      <c r="H29" t="s">
        <v>15</v>
      </c>
    </row>
    <row r="30" spans="1:8" x14ac:dyDescent="0.25">
      <c r="A30" s="9"/>
      <c r="B30" s="10" t="s">
        <v>4</v>
      </c>
      <c r="C30" s="10">
        <v>1000</v>
      </c>
      <c r="D30" s="11">
        <f>C30/C36</f>
        <v>0.3331334532613765</v>
      </c>
      <c r="E30" s="17">
        <v>4.5199999999999997E-2</v>
      </c>
      <c r="F30" s="27">
        <f>E30*C30</f>
        <v>45.199999999999996</v>
      </c>
    </row>
    <row r="31" spans="1:8" ht="15.75" thickBot="1" x14ac:dyDescent="0.3">
      <c r="A31" s="9"/>
      <c r="B31" s="2" t="s">
        <v>5</v>
      </c>
      <c r="C31" s="2">
        <f>D31*C36</f>
        <v>613.89000000000021</v>
      </c>
      <c r="D31" s="5">
        <f>D32-(D29+D30)</f>
        <v>0.20450729562262648</v>
      </c>
      <c r="E31" s="18">
        <f>E30</f>
        <v>4.5199999999999997E-2</v>
      </c>
      <c r="F31" s="28">
        <f>C31*E31</f>
        <v>27.747828000000009</v>
      </c>
    </row>
    <row r="32" spans="1:8" x14ac:dyDescent="0.25">
      <c r="A32" s="9"/>
      <c r="B32" s="10" t="s">
        <v>6</v>
      </c>
      <c r="C32" s="10">
        <f>SUM(C29:C31)</f>
        <v>1650.9900000000002</v>
      </c>
      <c r="D32" s="11">
        <v>0.55000000000000004</v>
      </c>
      <c r="E32" s="17">
        <f>SUMPRODUCT(E29:E31,D29:D31)/D32</f>
        <v>4.5026970484376032E-2</v>
      </c>
      <c r="F32" s="27">
        <f>SUM(F29:F31)</f>
        <v>74.339078000000001</v>
      </c>
    </row>
    <row r="33" spans="1:8" x14ac:dyDescent="0.25">
      <c r="A33" s="9"/>
      <c r="B33" s="10"/>
      <c r="C33" s="10"/>
      <c r="D33" s="10"/>
      <c r="E33" s="19"/>
      <c r="F33" s="27"/>
    </row>
    <row r="34" spans="1:8" x14ac:dyDescent="0.25">
      <c r="A34" s="9"/>
      <c r="B34" s="10" t="s">
        <v>7</v>
      </c>
      <c r="C34" s="10">
        <v>1350.8</v>
      </c>
      <c r="D34" s="11">
        <f>C34/C36</f>
        <v>0.44999666866546734</v>
      </c>
      <c r="E34" s="17">
        <v>8.7800000000000003E-2</v>
      </c>
      <c r="F34" s="27">
        <f>E34*C34</f>
        <v>118.60024</v>
      </c>
    </row>
    <row r="35" spans="1:8" ht="15.75" thickBot="1" x14ac:dyDescent="0.3">
      <c r="A35" s="9"/>
      <c r="B35" s="2"/>
      <c r="C35" s="2"/>
      <c r="D35" s="2"/>
      <c r="E35" s="20"/>
      <c r="F35" s="28"/>
    </row>
    <row r="36" spans="1:8" x14ac:dyDescent="0.25">
      <c r="A36" s="9"/>
      <c r="B36" s="10" t="s">
        <v>0</v>
      </c>
      <c r="C36" s="10">
        <v>3001.8</v>
      </c>
      <c r="D36" s="13">
        <f>C36/C40</f>
        <v>0.89376525933424633</v>
      </c>
      <c r="E36" s="21">
        <f>(E32*D32+E34*D34)</f>
        <v>6.4274541275234853E-2</v>
      </c>
      <c r="F36" s="27">
        <f>F32+F34</f>
        <v>192.93931800000001</v>
      </c>
    </row>
    <row r="37" spans="1:8" x14ac:dyDescent="0.25">
      <c r="A37" s="9"/>
      <c r="B37" s="10"/>
      <c r="C37" s="10"/>
      <c r="D37" s="10"/>
      <c r="E37" s="19"/>
      <c r="F37" s="27"/>
    </row>
    <row r="38" spans="1:8" x14ac:dyDescent="0.25">
      <c r="A38" s="9"/>
      <c r="B38" s="10" t="s">
        <v>1</v>
      </c>
      <c r="C38" s="10">
        <v>356.8</v>
      </c>
      <c r="D38" s="13">
        <f>C38/C40</f>
        <v>0.10623474066575359</v>
      </c>
      <c r="E38" s="17">
        <v>4.9500000000000002E-2</v>
      </c>
      <c r="F38" s="27">
        <f>E38*C38</f>
        <v>17.6616</v>
      </c>
    </row>
    <row r="39" spans="1:8" ht="15.75" thickBot="1" x14ac:dyDescent="0.3">
      <c r="A39" s="9"/>
      <c r="B39" s="3"/>
      <c r="C39" s="3"/>
      <c r="D39" s="3"/>
      <c r="E39" s="22"/>
      <c r="F39" s="29"/>
    </row>
    <row r="40" spans="1:8" ht="16.5" thickTop="1" thickBot="1" x14ac:dyDescent="0.3">
      <c r="A40" s="14"/>
      <c r="B40" s="2" t="s">
        <v>2</v>
      </c>
      <c r="C40" s="2">
        <f>C38+C36</f>
        <v>3358.6000000000004</v>
      </c>
      <c r="D40" s="5">
        <f>D36+D38</f>
        <v>0.99999999999999989</v>
      </c>
      <c r="E40" s="24">
        <f>SUMPRODUCT(E36:E38,D36:D38)</f>
        <v>6.2704971714404797E-2</v>
      </c>
      <c r="F40" s="28">
        <f>F36+F38</f>
        <v>210.60091800000001</v>
      </c>
    </row>
    <row r="41" spans="1:8" ht="15.75" thickBot="1" x14ac:dyDescent="0.3">
      <c r="E41" s="25"/>
      <c r="F41" s="25"/>
    </row>
    <row r="42" spans="1:8" x14ac:dyDescent="0.25">
      <c r="A42" s="6">
        <v>2020</v>
      </c>
      <c r="B42" s="7" t="s">
        <v>3</v>
      </c>
      <c r="C42" s="7">
        <v>37.1</v>
      </c>
      <c r="D42" s="8">
        <f>C42/C49</f>
        <v>5.27258257063271E-3</v>
      </c>
      <c r="E42" s="16">
        <v>3.7999999999999999E-2</v>
      </c>
      <c r="F42" s="26">
        <f>C42*E42</f>
        <v>1.4097999999999999</v>
      </c>
      <c r="H42" t="s">
        <v>16</v>
      </c>
    </row>
    <row r="43" spans="1:8" x14ac:dyDescent="0.25">
      <c r="A43" s="9"/>
      <c r="B43" s="10" t="s">
        <v>4</v>
      </c>
      <c r="C43" s="10">
        <v>1697.6</v>
      </c>
      <c r="D43" s="11">
        <f>C43/C49</f>
        <v>0.24125973509180831</v>
      </c>
      <c r="E43" s="17">
        <v>4.4900000000000002E-2</v>
      </c>
      <c r="F43" s="27">
        <f>E43*C43</f>
        <v>76.222239999999999</v>
      </c>
    </row>
    <row r="44" spans="1:8" ht="15.75" thickBot="1" x14ac:dyDescent="0.3">
      <c r="A44" s="9"/>
      <c r="B44" s="2" t="s">
        <v>5</v>
      </c>
      <c r="C44" s="4">
        <f>D44*C49</f>
        <v>2135.3200000000006</v>
      </c>
      <c r="D44" s="5">
        <f>D45-(D42+D43)</f>
        <v>0.30346768233755905</v>
      </c>
      <c r="E44" s="18">
        <f>E43</f>
        <v>4.4900000000000002E-2</v>
      </c>
      <c r="F44" s="28">
        <f>C44*E44</f>
        <v>95.87586800000004</v>
      </c>
    </row>
    <row r="45" spans="1:8" x14ac:dyDescent="0.25">
      <c r="A45" s="9"/>
      <c r="B45" s="10" t="s">
        <v>6</v>
      </c>
      <c r="C45" s="15">
        <v>3870</v>
      </c>
      <c r="D45" s="11">
        <v>0.55000000000000004</v>
      </c>
      <c r="E45" s="17">
        <f>SUMPRODUCT(E42:E44,D42:D44)/D45</f>
        <v>4.4833853055022972E-2</v>
      </c>
      <c r="F45" s="27">
        <f>SUM(F42:F44)</f>
        <v>173.50790800000004</v>
      </c>
    </row>
    <row r="46" spans="1:8" x14ac:dyDescent="0.25">
      <c r="A46" s="9"/>
      <c r="B46" s="10"/>
      <c r="C46" s="10"/>
      <c r="D46" s="10"/>
      <c r="E46" s="19"/>
      <c r="F46" s="27"/>
    </row>
    <row r="47" spans="1:8" x14ac:dyDescent="0.25">
      <c r="A47" s="9"/>
      <c r="B47" s="10" t="s">
        <v>7</v>
      </c>
      <c r="C47" s="10">
        <v>3166.4</v>
      </c>
      <c r="D47" s="12">
        <f>C47/C49</f>
        <v>0.45000284236257182</v>
      </c>
      <c r="E47" s="17">
        <v>8.7800000000000003E-2</v>
      </c>
      <c r="F47" s="27">
        <f>E47*C47</f>
        <v>278.00992000000002</v>
      </c>
    </row>
    <row r="48" spans="1:8" ht="15.75" thickBot="1" x14ac:dyDescent="0.3">
      <c r="A48" s="9"/>
      <c r="B48" s="2"/>
      <c r="C48" s="2"/>
      <c r="D48" s="2"/>
      <c r="E48" s="20"/>
      <c r="F48" s="28"/>
    </row>
    <row r="49" spans="1:8" x14ac:dyDescent="0.25">
      <c r="A49" s="9"/>
      <c r="B49" s="10" t="s">
        <v>0</v>
      </c>
      <c r="C49" s="10">
        <v>7036.4</v>
      </c>
      <c r="D49" s="13">
        <f>C49/C53</f>
        <v>0.96137503244934486</v>
      </c>
      <c r="E49" s="21">
        <f>(E45*D45+E47*D47)</f>
        <v>6.4168868739696447E-2</v>
      </c>
      <c r="F49" s="27">
        <f>F45+F47</f>
        <v>451.51782800000007</v>
      </c>
    </row>
    <row r="50" spans="1:8" x14ac:dyDescent="0.25">
      <c r="A50" s="9"/>
      <c r="B50" s="10"/>
      <c r="C50" s="10"/>
      <c r="D50" s="10"/>
      <c r="E50" s="19"/>
      <c r="F50" s="27"/>
    </row>
    <row r="51" spans="1:8" x14ac:dyDescent="0.25">
      <c r="A51" s="9"/>
      <c r="B51" s="10" t="s">
        <v>1</v>
      </c>
      <c r="C51" s="10">
        <v>282.7</v>
      </c>
      <c r="D51" s="13">
        <f>C51/C53</f>
        <v>3.8624967550655136E-2</v>
      </c>
      <c r="E51" s="17">
        <v>4.9500000000000002E-2</v>
      </c>
      <c r="F51" s="27">
        <f>E51*C51</f>
        <v>13.993650000000001</v>
      </c>
    </row>
    <row r="52" spans="1:8" ht="15.75" thickBot="1" x14ac:dyDescent="0.3">
      <c r="A52" s="9"/>
      <c r="B52" s="3"/>
      <c r="C52" s="3"/>
      <c r="D52" s="3"/>
      <c r="E52" s="22"/>
      <c r="F52" s="29"/>
    </row>
    <row r="53" spans="1:8" ht="16.5" thickTop="1" thickBot="1" x14ac:dyDescent="0.3">
      <c r="A53" s="14"/>
      <c r="B53" s="2" t="s">
        <v>2</v>
      </c>
      <c r="C53" s="2">
        <f>C51+C49</f>
        <v>7319.0999999999995</v>
      </c>
      <c r="D53" s="5">
        <f>D49+D51</f>
        <v>1</v>
      </c>
      <c r="E53" s="24">
        <f>SUMPRODUCT(E49:E51,D49:D51)</f>
        <v>6.3602284160620845E-2</v>
      </c>
      <c r="F53" s="28">
        <f>F49+F51</f>
        <v>465.51147800000007</v>
      </c>
    </row>
    <row r="54" spans="1:8" ht="15.75" thickBot="1" x14ac:dyDescent="0.3">
      <c r="E54" s="25"/>
      <c r="F54" s="25"/>
    </row>
    <row r="55" spans="1:8" x14ac:dyDescent="0.25">
      <c r="A55" s="6">
        <v>2021</v>
      </c>
      <c r="B55" s="7" t="s">
        <v>3</v>
      </c>
      <c r="C55" s="7">
        <v>37.1</v>
      </c>
      <c r="D55" s="8">
        <f>C55/C62</f>
        <v>4.9657350894100017E-3</v>
      </c>
      <c r="E55" s="16">
        <v>3.6499999999999998E-2</v>
      </c>
      <c r="F55" s="26">
        <f>C55*E55</f>
        <v>1.35415</v>
      </c>
      <c r="H55" t="s">
        <v>17</v>
      </c>
    </row>
    <row r="56" spans="1:8" x14ac:dyDescent="0.25">
      <c r="A56" s="9"/>
      <c r="B56" s="10" t="s">
        <v>4</v>
      </c>
      <c r="C56" s="10">
        <v>1679.1</v>
      </c>
      <c r="D56" s="11">
        <f>C56/C62</f>
        <v>0.22474301317057499</v>
      </c>
      <c r="E56" s="17">
        <v>4.48E-2</v>
      </c>
      <c r="F56" s="27">
        <f>E56*C56</f>
        <v>75.223680000000002</v>
      </c>
    </row>
    <row r="57" spans="1:8" ht="15.75" thickBot="1" x14ac:dyDescent="0.3">
      <c r="A57" s="9"/>
      <c r="B57" s="2" t="s">
        <v>5</v>
      </c>
      <c r="C57" s="4">
        <f>D57*C62</f>
        <v>2392.9600000000005</v>
      </c>
      <c r="D57" s="5">
        <f>D58-(D55+D56)</f>
        <v>0.32029125174001505</v>
      </c>
      <c r="E57" s="18">
        <f>E56</f>
        <v>4.48E-2</v>
      </c>
      <c r="F57" s="28">
        <f>C57*E57</f>
        <v>107.20460800000002</v>
      </c>
    </row>
    <row r="58" spans="1:8" x14ac:dyDescent="0.25">
      <c r="A58" s="9"/>
      <c r="B58" s="10" t="s">
        <v>6</v>
      </c>
      <c r="C58" s="15">
        <f>D58*C62</f>
        <v>4109.16</v>
      </c>
      <c r="D58" s="11">
        <v>0.55000000000000004</v>
      </c>
      <c r="E58" s="17">
        <f>SUMPRODUCT(E55:E57,D55:D57)/D58</f>
        <v>4.4725062543196178E-2</v>
      </c>
      <c r="F58" s="27">
        <f>SUM(F55:F57)</f>
        <v>183.78243800000001</v>
      </c>
    </row>
    <row r="59" spans="1:8" x14ac:dyDescent="0.25">
      <c r="A59" s="9"/>
      <c r="B59" s="10"/>
      <c r="C59" s="10"/>
      <c r="D59" s="10"/>
      <c r="E59" s="19"/>
      <c r="F59" s="27"/>
    </row>
    <row r="60" spans="1:8" x14ac:dyDescent="0.25">
      <c r="A60" s="9"/>
      <c r="B60" s="10" t="s">
        <v>7</v>
      </c>
      <c r="C60" s="10">
        <v>3362</v>
      </c>
      <c r="D60" s="12">
        <f>C60/C62</f>
        <v>0.44999464610772033</v>
      </c>
      <c r="E60" s="17">
        <v>8.7800000000000003E-2</v>
      </c>
      <c r="F60" s="27">
        <f>E60*C60</f>
        <v>295.18360000000001</v>
      </c>
    </row>
    <row r="61" spans="1:8" ht="15.75" thickBot="1" x14ac:dyDescent="0.3">
      <c r="A61" s="9"/>
      <c r="B61" s="2"/>
      <c r="C61" s="2"/>
      <c r="D61" s="2"/>
      <c r="E61" s="20"/>
      <c r="F61" s="28"/>
    </row>
    <row r="62" spans="1:8" x14ac:dyDescent="0.25">
      <c r="A62" s="9"/>
      <c r="B62" s="10" t="s">
        <v>0</v>
      </c>
      <c r="C62" s="10">
        <v>7471.2</v>
      </c>
      <c r="D62" s="13">
        <f>C62/C66</f>
        <v>0.97356041750824207</v>
      </c>
      <c r="E62" s="21">
        <f>(E58*D58+E60*D60)</f>
        <v>6.4108314327015747E-2</v>
      </c>
      <c r="F62" s="27">
        <f>F58+F60</f>
        <v>478.96603800000003</v>
      </c>
    </row>
    <row r="63" spans="1:8" x14ac:dyDescent="0.25">
      <c r="A63" s="9"/>
      <c r="B63" s="10"/>
      <c r="C63" s="10"/>
      <c r="D63" s="10"/>
      <c r="E63" s="19"/>
      <c r="F63" s="27"/>
    </row>
    <row r="64" spans="1:8" x14ac:dyDescent="0.25">
      <c r="A64" s="9"/>
      <c r="B64" s="10" t="s">
        <v>1</v>
      </c>
      <c r="C64" s="10">
        <v>202.9</v>
      </c>
      <c r="D64" s="13">
        <f>C64/C66</f>
        <v>2.6439582491757995E-2</v>
      </c>
      <c r="E64" s="17">
        <v>4.9500000000000002E-2</v>
      </c>
      <c r="F64" s="27">
        <f>E64*C64</f>
        <v>10.043550000000002</v>
      </c>
    </row>
    <row r="65" spans="1:6" ht="15.75" thickBot="1" x14ac:dyDescent="0.3">
      <c r="A65" s="9"/>
      <c r="B65" s="3"/>
      <c r="C65" s="3"/>
      <c r="D65" s="3"/>
      <c r="E65" s="22"/>
      <c r="F65" s="29"/>
    </row>
    <row r="66" spans="1:6" ht="16.5" thickTop="1" thickBot="1" x14ac:dyDescent="0.3">
      <c r="A66" s="14"/>
      <c r="B66" s="2" t="s">
        <v>2</v>
      </c>
      <c r="C66" s="2">
        <f>C64+C62</f>
        <v>7674.0999999999995</v>
      </c>
      <c r="D66" s="5">
        <f>D62+D64</f>
        <v>1</v>
      </c>
      <c r="E66" s="24">
        <f>SUMPRODUCT(E62:E64,D62:D64)</f>
        <v>6.3722076595301089E-2</v>
      </c>
      <c r="F66" s="28">
        <f>F62+F64</f>
        <v>489.00958800000001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OPG_constant_ST_debt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Ontario Energy Board</dc:title>
  <dc:creator>Ontario Energy Board</dc:creator>
  <cp:lastModifiedBy>Violet Binette</cp:lastModifiedBy>
  <dcterms:created xsi:type="dcterms:W3CDTF">2018-01-19T14:46:01Z</dcterms:created>
  <dcterms:modified xsi:type="dcterms:W3CDTF">2018-01-25T22:05:00Z</dcterms:modified>
</cp:coreProperties>
</file>