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ILLING-FINANCE\Shared Databases\Shared Billing Documents\OEB\Rate applications\IRM\EB-2017-0034\Staff Questions\02062018\"/>
    </mc:Choice>
  </mc:AlternateContent>
  <bookViews>
    <workbookView xWindow="0" yWindow="0" windowWidth="28800" windowHeight="12210" activeTab="3"/>
  </bookViews>
  <sheets>
    <sheet name="Staff Question-6" sheetId="8" r:id="rId1"/>
    <sheet name="Staff Question-7" sheetId="3" r:id="rId2"/>
    <sheet name="Staff Question-8" sheetId="6" r:id="rId3"/>
    <sheet name="Staff Question-9" sheetId="7" r:id="rId4"/>
  </sheets>
  <definedNames>
    <definedName name="_xlnm.Print_Titles" localSheetId="1">'Staff Question-7'!$29:$29</definedName>
    <definedName name="_xlnm.Print_Titles" localSheetId="2">'Staff Question-8'!$4:$4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8" l="1"/>
  <c r="I7" i="8"/>
  <c r="I6" i="8"/>
  <c r="I5" i="8"/>
  <c r="I9" i="8" s="1"/>
  <c r="I4" i="8"/>
  <c r="I3" i="8"/>
  <c r="G4" i="8"/>
  <c r="G5" i="8"/>
  <c r="G6" i="8"/>
  <c r="G7" i="8"/>
  <c r="G8" i="8"/>
  <c r="G3" i="8"/>
  <c r="G9" i="8" s="1"/>
  <c r="E4" i="8"/>
  <c r="E5" i="8"/>
  <c r="E6" i="8"/>
  <c r="E9" i="8" s="1"/>
  <c r="E7" i="8"/>
  <c r="E8" i="8"/>
  <c r="E3" i="8"/>
  <c r="D9" i="8"/>
  <c r="F9" i="8"/>
  <c r="H9" i="8"/>
  <c r="C9" i="8"/>
  <c r="E11" i="3" l="1"/>
  <c r="E10" i="3"/>
  <c r="E12" i="3" s="1"/>
  <c r="E7" i="3"/>
  <c r="E6" i="3"/>
  <c r="F11" i="3"/>
  <c r="F10" i="3"/>
  <c r="F7" i="3"/>
  <c r="F6" i="3"/>
  <c r="G11" i="3"/>
  <c r="G10" i="3"/>
  <c r="G7" i="3"/>
  <c r="G6" i="3"/>
  <c r="H14" i="3"/>
  <c r="H11" i="3"/>
  <c r="H10" i="3"/>
  <c r="H12" i="3" s="1"/>
  <c r="H7" i="3"/>
  <c r="H6" i="3"/>
  <c r="U3" i="7"/>
  <c r="J31" i="6"/>
  <c r="J32" i="6"/>
  <c r="J33" i="6"/>
  <c r="J35" i="6"/>
  <c r="J28" i="6"/>
  <c r="J29" i="6"/>
  <c r="J27" i="6"/>
  <c r="N32" i="3"/>
  <c r="H40" i="3"/>
  <c r="N10" i="7"/>
  <c r="N9" i="7"/>
  <c r="N11" i="7" s="1"/>
  <c r="G10" i="7"/>
  <c r="G9" i="7"/>
  <c r="G11" i="7" s="1"/>
  <c r="P11" i="7"/>
  <c r="P7" i="7"/>
  <c r="I11" i="7"/>
  <c r="I7" i="7"/>
  <c r="R9" i="7"/>
  <c r="R23" i="7" s="1"/>
  <c r="R5" i="7"/>
  <c r="Q10" i="7"/>
  <c r="Q9" i="7"/>
  <c r="Q23" i="7" s="1"/>
  <c r="Q6" i="7"/>
  <c r="Q5" i="7"/>
  <c r="W10" i="7"/>
  <c r="W9" i="7"/>
  <c r="W6" i="7"/>
  <c r="W5" i="7"/>
  <c r="W20" i="7" s="1"/>
  <c r="V9" i="7"/>
  <c r="V26" i="7" s="1"/>
  <c r="V6" i="7"/>
  <c r="V5" i="7"/>
  <c r="V18" i="7" s="1"/>
  <c r="U10" i="7"/>
  <c r="U9" i="7"/>
  <c r="U24" i="7" s="1"/>
  <c r="U6" i="7"/>
  <c r="U5" i="7"/>
  <c r="U16" i="7" s="1"/>
  <c r="T10" i="7"/>
  <c r="T9" i="7"/>
  <c r="T23" i="7" s="1"/>
  <c r="T6" i="7"/>
  <c r="T5" i="7"/>
  <c r="T15" i="7" s="1"/>
  <c r="S10" i="7"/>
  <c r="S9" i="7"/>
  <c r="S23" i="7" s="1"/>
  <c r="S6" i="7"/>
  <c r="S5" i="7"/>
  <c r="S15" i="7" s="1"/>
  <c r="N6" i="7"/>
  <c r="N5" i="7"/>
  <c r="M9" i="7"/>
  <c r="M27" i="7" s="1"/>
  <c r="M6" i="7"/>
  <c r="M5" i="7"/>
  <c r="M19" i="7" s="1"/>
  <c r="L10" i="7"/>
  <c r="L9" i="7"/>
  <c r="L25" i="7" s="1"/>
  <c r="L6" i="7"/>
  <c r="L5" i="7"/>
  <c r="L17" i="7" s="1"/>
  <c r="N3" i="7"/>
  <c r="T3" i="7" s="1"/>
  <c r="M3" i="7"/>
  <c r="S3" i="7" s="1"/>
  <c r="L3" i="7"/>
  <c r="K10" i="7"/>
  <c r="K9" i="7"/>
  <c r="K23" i="7" s="1"/>
  <c r="K6" i="7"/>
  <c r="K5" i="7"/>
  <c r="K15" i="7" s="1"/>
  <c r="J10" i="7"/>
  <c r="J9" i="7"/>
  <c r="J23" i="7" s="1"/>
  <c r="J6" i="7"/>
  <c r="J5" i="7"/>
  <c r="J15" i="7" s="1"/>
  <c r="G3" i="7"/>
  <c r="K3" i="7" s="1"/>
  <c r="F3" i="7"/>
  <c r="J3" i="7" s="1"/>
  <c r="G6" i="7"/>
  <c r="G5" i="7"/>
  <c r="G15" i="7" s="1"/>
  <c r="F6" i="7"/>
  <c r="F5" i="7"/>
  <c r="E11" i="7"/>
  <c r="E7" i="7"/>
  <c r="D11" i="7"/>
  <c r="D7" i="7"/>
  <c r="N7" i="7" l="1"/>
  <c r="N29" i="7"/>
  <c r="H5" i="7"/>
  <c r="H6" i="7"/>
  <c r="O6" i="7" s="1"/>
  <c r="G23" i="7"/>
  <c r="Q7" i="7"/>
  <c r="O5" i="7"/>
  <c r="X5" i="7" s="1"/>
  <c r="V3" i="7"/>
  <c r="R15" i="7"/>
  <c r="W3" i="7"/>
  <c r="Q15" i="7"/>
  <c r="F15" i="7"/>
  <c r="N21" i="7"/>
  <c r="L11" i="7"/>
  <c r="D13" i="7"/>
  <c r="E13" i="7"/>
  <c r="S11" i="7"/>
  <c r="T11" i="7"/>
  <c r="U11" i="7"/>
  <c r="W11" i="7"/>
  <c r="W28" i="7" s="1"/>
  <c r="P13" i="7"/>
  <c r="I13" i="7"/>
  <c r="G7" i="7"/>
  <c r="G13" i="7" s="1"/>
  <c r="Q11" i="7"/>
  <c r="J11" i="7"/>
  <c r="K11" i="7"/>
  <c r="F7" i="7"/>
  <c r="N13" i="7"/>
  <c r="W7" i="7"/>
  <c r="V7" i="7"/>
  <c r="U7" i="7"/>
  <c r="U13" i="7" s="1"/>
  <c r="T7" i="7"/>
  <c r="S7" i="7"/>
  <c r="M7" i="7"/>
  <c r="L7" i="7"/>
  <c r="K7" i="7"/>
  <c r="J7" i="7"/>
  <c r="W13" i="7" l="1"/>
  <c r="L13" i="7"/>
  <c r="H7" i="7"/>
  <c r="Q13" i="7"/>
  <c r="S13" i="7"/>
  <c r="T13" i="7"/>
  <c r="K13" i="7"/>
  <c r="O7" i="7"/>
  <c r="J13" i="7"/>
  <c r="F8" i="6" l="1"/>
  <c r="F7" i="6"/>
  <c r="E11" i="6"/>
  <c r="E8" i="6"/>
  <c r="G8" i="6" s="1"/>
  <c r="E7" i="6"/>
  <c r="D11" i="6"/>
  <c r="D13" i="6" s="1"/>
  <c r="D7" i="6"/>
  <c r="D9" i="6" s="1"/>
  <c r="H35" i="6"/>
  <c r="I35" i="6"/>
  <c r="F35" i="6"/>
  <c r="G35" i="6"/>
  <c r="D35" i="6"/>
  <c r="E35" i="6"/>
  <c r="H33" i="6"/>
  <c r="I33" i="6"/>
  <c r="D33" i="6"/>
  <c r="E33" i="6"/>
  <c r="F32" i="6"/>
  <c r="G32" i="6"/>
  <c r="H29" i="6"/>
  <c r="I29" i="6"/>
  <c r="F29" i="6"/>
  <c r="G29" i="6"/>
  <c r="D29" i="6"/>
  <c r="E29" i="6"/>
  <c r="F13" i="6"/>
  <c r="E15" i="6"/>
  <c r="F15" i="6"/>
  <c r="F9" i="6" l="1"/>
  <c r="G33" i="6"/>
  <c r="V10" i="7"/>
  <c r="V11" i="7" s="1"/>
  <c r="V13" i="7" s="1"/>
  <c r="F33" i="6"/>
  <c r="M10" i="7"/>
  <c r="M11" i="7" s="1"/>
  <c r="M13" i="7" s="1"/>
  <c r="G11" i="6"/>
  <c r="G7" i="6"/>
  <c r="E12" i="6"/>
  <c r="G12" i="6" s="1"/>
  <c r="E9" i="6"/>
  <c r="G9" i="6" s="1"/>
  <c r="D15" i="6"/>
  <c r="G15" i="6" s="1"/>
  <c r="E13" i="6" l="1"/>
  <c r="G13" i="6" s="1"/>
  <c r="D14" i="3" l="1"/>
  <c r="E8" i="3"/>
  <c r="F8" i="3"/>
  <c r="E38" i="3"/>
  <c r="K38" i="3"/>
  <c r="L38" i="3"/>
  <c r="M38" i="3"/>
  <c r="I38" i="3"/>
  <c r="J38" i="3"/>
  <c r="J40" i="3" s="1"/>
  <c r="G38" i="3"/>
  <c r="G34" i="3"/>
  <c r="J34" i="3"/>
  <c r="I34" i="3"/>
  <c r="I40" i="3" s="1"/>
  <c r="H34" i="3"/>
  <c r="M34" i="3"/>
  <c r="M40" i="3" s="1"/>
  <c r="L34" i="3"/>
  <c r="L40" i="3" s="1"/>
  <c r="K34" i="3"/>
  <c r="K40" i="3" s="1"/>
  <c r="E34" i="3"/>
  <c r="D40" i="3"/>
  <c r="H37" i="3"/>
  <c r="F10" i="7" s="1"/>
  <c r="H10" i="7" s="1"/>
  <c r="O10" i="7" s="1"/>
  <c r="F37" i="3"/>
  <c r="H36" i="3"/>
  <c r="F33" i="3"/>
  <c r="I7" i="3" l="1"/>
  <c r="N33" i="3"/>
  <c r="N34" i="3" s="1"/>
  <c r="R6" i="7"/>
  <c r="N36" i="3"/>
  <c r="F9" i="7"/>
  <c r="E14" i="3"/>
  <c r="F38" i="3"/>
  <c r="R10" i="7"/>
  <c r="R11" i="7" s="1"/>
  <c r="G8" i="3"/>
  <c r="I11" i="3"/>
  <c r="F12" i="3"/>
  <c r="F14" i="3" s="1"/>
  <c r="F34" i="3"/>
  <c r="F40" i="3" s="1"/>
  <c r="N37" i="3"/>
  <c r="G40" i="3"/>
  <c r="G12" i="3"/>
  <c r="H8" i="3"/>
  <c r="I10" i="3"/>
  <c r="E40" i="3"/>
  <c r="H38" i="3"/>
  <c r="F23" i="7" l="1"/>
  <c r="H9" i="7"/>
  <c r="F11" i="7"/>
  <c r="F13" i="7" s="1"/>
  <c r="G14" i="3"/>
  <c r="R7" i="7"/>
  <c r="R13" i="7" s="1"/>
  <c r="X6" i="7"/>
  <c r="X7" i="7" s="1"/>
  <c r="X10" i="7"/>
  <c r="I8" i="3"/>
  <c r="I12" i="3"/>
  <c r="N38" i="3"/>
  <c r="N40" i="3" s="1"/>
  <c r="H11" i="7" l="1"/>
  <c r="H13" i="7" s="1"/>
  <c r="O9" i="7"/>
  <c r="I14" i="3"/>
  <c r="X9" i="7" l="1"/>
  <c r="X11" i="7" s="1"/>
  <c r="X13" i="7" s="1"/>
  <c r="O11" i="7"/>
  <c r="O13" i="7" s="1"/>
  <c r="E17" i="7" l="1"/>
  <c r="E18" i="7"/>
  <c r="E15" i="7"/>
  <c r="E21" i="7"/>
  <c r="E16" i="7"/>
  <c r="E19" i="7"/>
  <c r="E20" i="7"/>
  <c r="E28" i="7"/>
  <c r="E25" i="7"/>
  <c r="E27" i="7"/>
  <c r="E26" i="7"/>
  <c r="E23" i="7"/>
  <c r="E24" i="7"/>
  <c r="E29" i="7"/>
  <c r="I6" i="3"/>
</calcChain>
</file>

<file path=xl/sharedStrings.xml><?xml version="1.0" encoding="utf-8"?>
<sst xmlns="http://schemas.openxmlformats.org/spreadsheetml/2006/main" count="159" uniqueCount="77">
  <si>
    <t>1588-0000-03</t>
  </si>
  <si>
    <t>RSVA - Power - GA - Carrying Charges</t>
  </si>
  <si>
    <t>1588-0000-04</t>
  </si>
  <si>
    <t>RSVA - Power</t>
  </si>
  <si>
    <t>1588-0000-01</t>
  </si>
  <si>
    <t>RSVA - Power - Carrying Charge</t>
  </si>
  <si>
    <t>1588-0000-02</t>
  </si>
  <si>
    <t>ACCOUNT DESCRIPTION</t>
  </si>
  <si>
    <t>PRIOR TO AUDIT</t>
  </si>
  <si>
    <t>Subtotal</t>
  </si>
  <si>
    <t>Total</t>
  </si>
  <si>
    <t>Incorrectly Posted</t>
  </si>
  <si>
    <t>1)  Debit to RSVA Power and Credit to 1580 RSVA WMS for incorrect general ledger account selection on IESO invoices.  Applicable carrying charge interest reallocated from November 2015 forward.</t>
  </si>
  <si>
    <t>Long-Term Load Transfer</t>
  </si>
  <si>
    <t>IESO Invoices (1)</t>
  </si>
  <si>
    <t>Incorrect Posting (2)</t>
  </si>
  <si>
    <t>2)  Incorrectly typed account number entering the Long-Term Load Transfer invoice.  Credit to RSVA Power and Debit to RSVA Global Adjustment.  Applicable carrying charge interest reallocated.</t>
  </si>
  <si>
    <t>IESO Invoice Class B Global Adj</t>
  </si>
  <si>
    <t>in the denominator of the splitting calculation.  The second major cause was failure to update the splitting calculation for changes of interval customers moving to Retailer Agreements.</t>
  </si>
  <si>
    <t>ACCOUNT #</t>
  </si>
  <si>
    <t>IESO Code 142 RPP Settlement</t>
  </si>
  <si>
    <t>Incorrect Reporting (4)</t>
  </si>
  <si>
    <t>AFTER AUDIT</t>
  </si>
  <si>
    <t>3)  Incorrect split of Code 146/148 Class B Global Adjustment between RPP and Non-RPP customers.  The major cause was including a customer that become a Class A customer in July 2015</t>
  </si>
  <si>
    <t>Debit to RSVA Power and Credit to Accounts Payable IESO is the transaction required for this section. Applicable carrying charges were calculated.</t>
  </si>
  <si>
    <t>Applicable carrying charges were calculated.</t>
  </si>
  <si>
    <t>4)  An additional $900,790.71 is payable to the IESO.  In one month the carryforward adjustments calculated were incorrect because the wrong month's invoice was used  to enter the final GA paid.</t>
  </si>
  <si>
    <t>In a couple months there were incorrect GA carryforwards entered from the previous month, including a situation where the sign was entered as positive rather than negative.</t>
  </si>
  <si>
    <t>Incorrect Splitting (3)</t>
  </si>
  <si>
    <t>RSVA - Power - Global Adjustment</t>
  </si>
  <si>
    <t>Balance</t>
  </si>
  <si>
    <t>RSVA - Power - Global Adjmt</t>
  </si>
  <si>
    <t>TOTAL</t>
  </si>
  <si>
    <t>4025-0000-01</t>
  </si>
  <si>
    <t>Gen Serv &lt;50kW Global Adjmt</t>
  </si>
  <si>
    <t>4035-0001-01</t>
  </si>
  <si>
    <t>Gen Serv &gt;50kW Global Adjmt</t>
  </si>
  <si>
    <t>4035-0002-01</t>
  </si>
  <si>
    <t>Gen Ser &gt; 50kW GA NRPP</t>
  </si>
  <si>
    <t>4035-0002-02</t>
  </si>
  <si>
    <t>Gen Serv Interval Global Adjmt</t>
  </si>
  <si>
    <t>4035-0003-01</t>
  </si>
  <si>
    <t>Retailers Global Adjustment</t>
  </si>
  <si>
    <t>4055-0000-01</t>
  </si>
  <si>
    <t>Original Table</t>
  </si>
  <si>
    <t>Expanded Table</t>
  </si>
  <si>
    <t>Account</t>
  </si>
  <si>
    <t>Overbilling</t>
  </si>
  <si>
    <t>Incorrect Posting (1)</t>
  </si>
  <si>
    <t>Incorrect Splitting (2)</t>
  </si>
  <si>
    <t>Incorrect Reporting (3)</t>
  </si>
  <si>
    <t>Total Adjustment</t>
  </si>
  <si>
    <t>Journal Entry Summary</t>
  </si>
  <si>
    <t xml:space="preserve">2)  Consistent with the GA audit referenced on Staff Question-7 tab, incorrect split of Code 146/148 Class B Global Adjustment between RPP and Non-RPP customers.  </t>
  </si>
  <si>
    <t>3)  Consistent with the GA audit referenced on Staff Question-7 tab, related adjustment of RPP settlement amounts due to inaccurate consumption amounts</t>
  </si>
  <si>
    <t>Overbilling Journal Entry</t>
  </si>
  <si>
    <t>1)  Journal entry for reversal of customer bills</t>
  </si>
  <si>
    <t>Transactions during 2014</t>
  </si>
  <si>
    <t>Long Term Load Transfer</t>
  </si>
  <si>
    <t>Transactions during 2015</t>
  </si>
  <si>
    <t>Transactions during 2016</t>
  </si>
  <si>
    <t>Adjustments During 2015</t>
  </si>
  <si>
    <t>=6676336.44+20346.23+1294.83+124791.18+13001.39-15527.66+467.38</t>
  </si>
  <si>
    <t>=-5459540.71+127979.28+13811.42-124791.18-13001.39</t>
  </si>
  <si>
    <t>Adjustments During 2014</t>
  </si>
  <si>
    <t>Incorrectly Posted IESO Invoice</t>
  </si>
  <si>
    <t>Adjustments During 2016</t>
  </si>
  <si>
    <t>1588 - RSVA Power</t>
  </si>
  <si>
    <t>1589 – RSVA Global Adjustment</t>
  </si>
  <si>
    <t>a)</t>
  </si>
  <si>
    <t>b)</t>
  </si>
  <si>
    <t>Staff Question-7</t>
  </si>
  <si>
    <t>Staff Question-8</t>
  </si>
  <si>
    <t>Reference</t>
  </si>
  <si>
    <t>Street Lighting Global Adjustment</t>
  </si>
  <si>
    <t>Variance</t>
  </si>
  <si>
    <t>Account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</si>
</sst>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[$$]#,##0.00_);\([$$]#,##0.00\)"/>
    <numFmt numFmtId="168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25"/>
      <color rgb="FF000000"/>
      <name val="Microsoft Sans Serif"/>
      <family val="2"/>
    </font>
    <font>
      <sz val="8.25"/>
      <color rgb="FF000000"/>
      <name val="Microsoft Sans Serif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 applyAlignment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Alignment="0"/>
    <xf numFmtId="43" fontId="2" fillId="0" borderId="0" applyFont="0" applyFill="0" applyBorder="0" applyAlignment="0" applyProtection="0"/>
    <xf numFmtId="0" fontId="12" fillId="0" borderId="0"/>
  </cellStyleXfs>
  <cellXfs count="398">
    <xf numFmtId="0" fontId="0" fillId="0" borderId="0" xfId="0"/>
    <xf numFmtId="43" fontId="0" fillId="0" borderId="0" xfId="1" applyFont="1"/>
    <xf numFmtId="43" fontId="0" fillId="0" borderId="0" xfId="1" applyFont="1" applyBorder="1"/>
    <xf numFmtId="0" fontId="0" fillId="0" borderId="0" xfId="0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6" xfId="0" applyFont="1" applyBorder="1"/>
    <xf numFmtId="0" fontId="5" fillId="0" borderId="0" xfId="0" applyFont="1" applyBorder="1"/>
    <xf numFmtId="0" fontId="4" fillId="0" borderId="0" xfId="0" applyFont="1" applyBorder="1"/>
    <xf numFmtId="0" fontId="5" fillId="2" borderId="0" xfId="0" applyFont="1" applyFill="1" applyBorder="1"/>
    <xf numFmtId="0" fontId="5" fillId="3" borderId="0" xfId="0" applyFont="1" applyFill="1" applyBorder="1"/>
    <xf numFmtId="0" fontId="5" fillId="5" borderId="0" xfId="0" applyFont="1" applyFill="1" applyBorder="1"/>
    <xf numFmtId="0" fontId="5" fillId="4" borderId="0" xfId="0" applyFont="1" applyFill="1" applyBorder="1"/>
    <xf numFmtId="0" fontId="4" fillId="0" borderId="7" xfId="0" applyFont="1" applyBorder="1"/>
    <xf numFmtId="0" fontId="5" fillId="0" borderId="6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9" fontId="4" fillId="0" borderId="0" xfId="0" applyNumberFormat="1" applyFont="1" applyBorder="1" applyAlignment="1">
      <alignment horizontal="right"/>
    </xf>
    <xf numFmtId="43" fontId="5" fillId="2" borderId="0" xfId="1" applyFont="1" applyFill="1" applyBorder="1"/>
    <xf numFmtId="43" fontId="5" fillId="3" borderId="0" xfId="1" applyFont="1" applyFill="1" applyBorder="1"/>
    <xf numFmtId="43" fontId="5" fillId="5" borderId="0" xfId="1" applyFont="1" applyFill="1" applyBorder="1"/>
    <xf numFmtId="43" fontId="5" fillId="4" borderId="0" xfId="1" applyFont="1" applyFill="1" applyBorder="1"/>
    <xf numFmtId="39" fontId="4" fillId="0" borderId="7" xfId="0" applyNumberFormat="1" applyFont="1" applyBorder="1" applyAlignment="1">
      <alignment horizontal="right"/>
    </xf>
    <xf numFmtId="39" fontId="4" fillId="0" borderId="1" xfId="0" applyNumberFormat="1" applyFont="1" applyBorder="1" applyAlignment="1">
      <alignment horizontal="right"/>
    </xf>
    <xf numFmtId="43" fontId="5" fillId="2" borderId="2" xfId="1" applyFont="1" applyFill="1" applyBorder="1"/>
    <xf numFmtId="43" fontId="5" fillId="3" borderId="2" xfId="1" applyFont="1" applyFill="1" applyBorder="1"/>
    <xf numFmtId="43" fontId="5" fillId="5" borderId="2" xfId="1" applyFont="1" applyFill="1" applyBorder="1"/>
    <xf numFmtId="43" fontId="5" fillId="4" borderId="2" xfId="1" applyFont="1" applyFill="1" applyBorder="1"/>
    <xf numFmtId="39" fontId="4" fillId="0" borderId="11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0" fontId="4" fillId="0" borderId="9" xfId="0" applyFont="1" applyBorder="1"/>
    <xf numFmtId="39" fontId="4" fillId="0" borderId="9" xfId="0" applyNumberFormat="1" applyFont="1" applyBorder="1"/>
    <xf numFmtId="39" fontId="4" fillId="2" borderId="9" xfId="0" applyNumberFormat="1" applyFont="1" applyFill="1" applyBorder="1"/>
    <xf numFmtId="39" fontId="4" fillId="3" borderId="9" xfId="0" applyNumberFormat="1" applyFont="1" applyFill="1" applyBorder="1"/>
    <xf numFmtId="39" fontId="4" fillId="5" borderId="9" xfId="0" applyNumberFormat="1" applyFont="1" applyFill="1" applyBorder="1"/>
    <xf numFmtId="39" fontId="4" fillId="4" borderId="9" xfId="0" applyNumberFormat="1" applyFont="1" applyFill="1" applyBorder="1"/>
    <xf numFmtId="39" fontId="4" fillId="0" borderId="10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0" fillId="0" borderId="0" xfId="0" applyAlignment="1">
      <alignment vertical="center"/>
    </xf>
    <xf numFmtId="0" fontId="1" fillId="0" borderId="0" xfId="0" applyFont="1"/>
    <xf numFmtId="43" fontId="1" fillId="2" borderId="13" xfId="9" applyFont="1" applyFill="1" applyBorder="1"/>
    <xf numFmtId="43" fontId="1" fillId="4" borderId="0" xfId="9" applyFont="1" applyFill="1" applyBorder="1"/>
    <xf numFmtId="0" fontId="7" fillId="0" borderId="0" xfId="2" applyFont="1"/>
    <xf numFmtId="0" fontId="7" fillId="6" borderId="13" xfId="2" applyFont="1" applyFill="1" applyBorder="1"/>
    <xf numFmtId="39" fontId="7" fillId="2" borderId="13" xfId="2" applyNumberFormat="1" applyFont="1" applyFill="1" applyBorder="1" applyAlignment="1">
      <alignment horizontal="right"/>
    </xf>
    <xf numFmtId="39" fontId="7" fillId="4" borderId="6" xfId="2" applyNumberFormat="1" applyFont="1" applyFill="1" applyBorder="1" applyAlignment="1">
      <alignment horizontal="right"/>
    </xf>
    <xf numFmtId="39" fontId="7" fillId="4" borderId="0" xfId="2" applyNumberFormat="1" applyFont="1" applyFill="1" applyBorder="1" applyAlignment="1">
      <alignment horizontal="right"/>
    </xf>
    <xf numFmtId="39" fontId="7" fillId="4" borderId="7" xfId="2" applyNumberFormat="1" applyFont="1" applyFill="1" applyBorder="1" applyAlignment="1">
      <alignment horizontal="right"/>
    </xf>
    <xf numFmtId="165" fontId="7" fillId="6" borderId="13" xfId="2" applyNumberFormat="1" applyFont="1" applyFill="1" applyBorder="1"/>
    <xf numFmtId="39" fontId="7" fillId="0" borderId="1" xfId="2" applyNumberFormat="1" applyFont="1" applyBorder="1" applyAlignment="1">
      <alignment horizontal="right"/>
    </xf>
    <xf numFmtId="39" fontId="7" fillId="6" borderId="15" xfId="2" applyNumberFormat="1" applyFont="1" applyFill="1" applyBorder="1"/>
    <xf numFmtId="0" fontId="7" fillId="2" borderId="13" xfId="2" applyFont="1" applyFill="1" applyBorder="1"/>
    <xf numFmtId="0" fontId="7" fillId="4" borderId="6" xfId="2" applyFont="1" applyFill="1" applyBorder="1"/>
    <xf numFmtId="0" fontId="7" fillId="4" borderId="0" xfId="2" applyFont="1" applyFill="1" applyBorder="1"/>
    <xf numFmtId="0" fontId="7" fillId="4" borderId="7" xfId="2" applyFont="1" applyFill="1" applyBorder="1"/>
    <xf numFmtId="0" fontId="7" fillId="4" borderId="4" xfId="2" applyFont="1" applyFill="1" applyBorder="1" applyAlignment="1">
      <alignment horizontal="center"/>
    </xf>
    <xf numFmtId="0" fontId="7" fillId="4" borderId="5" xfId="2" applyFont="1" applyFill="1" applyBorder="1" applyAlignment="1">
      <alignment horizontal="center"/>
    </xf>
    <xf numFmtId="0" fontId="7" fillId="0" borderId="6" xfId="2" applyFont="1" applyBorder="1" applyAlignment="1">
      <alignment horizontal="left"/>
    </xf>
    <xf numFmtId="0" fontId="1" fillId="0" borderId="0" xfId="0" applyFont="1" applyBorder="1"/>
    <xf numFmtId="39" fontId="7" fillId="0" borderId="0" xfId="2" applyNumberFormat="1" applyFont="1" applyBorder="1" applyAlignment="1">
      <alignment horizontal="right"/>
    </xf>
    <xf numFmtId="0" fontId="7" fillId="0" borderId="0" xfId="2" applyFont="1" applyBorder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1" fillId="2" borderId="13" xfId="0" applyFont="1" applyFill="1" applyBorder="1"/>
    <xf numFmtId="39" fontId="7" fillId="10" borderId="6" xfId="2" applyNumberFormat="1" applyFont="1" applyFill="1" applyBorder="1" applyAlignment="1">
      <alignment horizontal="right"/>
    </xf>
    <xf numFmtId="39" fontId="7" fillId="10" borderId="0" xfId="2" applyNumberFormat="1" applyFont="1" applyFill="1" applyBorder="1" applyAlignment="1">
      <alignment horizontal="right"/>
    </xf>
    <xf numFmtId="39" fontId="7" fillId="10" borderId="7" xfId="2" applyNumberFormat="1" applyFont="1" applyFill="1" applyBorder="1" applyAlignment="1">
      <alignment horizontal="right"/>
    </xf>
    <xf numFmtId="43" fontId="1" fillId="10" borderId="6" xfId="9" applyFont="1" applyFill="1" applyBorder="1"/>
    <xf numFmtId="43" fontId="1" fillId="10" borderId="0" xfId="9" applyFont="1" applyFill="1" applyBorder="1"/>
    <xf numFmtId="43" fontId="1" fillId="10" borderId="7" xfId="9" applyFont="1" applyFill="1" applyBorder="1"/>
    <xf numFmtId="0" fontId="7" fillId="10" borderId="6" xfId="2" applyFont="1" applyFill="1" applyBorder="1"/>
    <xf numFmtId="0" fontId="7" fillId="10" borderId="0" xfId="2" applyFont="1" applyFill="1" applyBorder="1"/>
    <xf numFmtId="0" fontId="7" fillId="10" borderId="7" xfId="2" applyFont="1" applyFill="1" applyBorder="1"/>
    <xf numFmtId="39" fontId="7" fillId="6" borderId="13" xfId="2" applyNumberFormat="1" applyFont="1" applyFill="1" applyBorder="1"/>
    <xf numFmtId="43" fontId="7" fillId="3" borderId="6" xfId="1" applyFont="1" applyFill="1" applyBorder="1"/>
    <xf numFmtId="43" fontId="7" fillId="3" borderId="7" xfId="1" applyFont="1" applyFill="1" applyBorder="1" applyAlignment="1">
      <alignment horizontal="right"/>
    </xf>
    <xf numFmtId="39" fontId="7" fillId="2" borderId="16" xfId="2" applyNumberFormat="1" applyFont="1" applyFill="1" applyBorder="1"/>
    <xf numFmtId="43" fontId="7" fillId="3" borderId="17" xfId="1" applyFont="1" applyFill="1" applyBorder="1"/>
    <xf numFmtId="43" fontId="7" fillId="3" borderId="18" xfId="1" applyFont="1" applyFill="1" applyBorder="1" applyAlignment="1">
      <alignment horizontal="right"/>
    </xf>
    <xf numFmtId="43" fontId="7" fillId="10" borderId="17" xfId="1" applyFont="1" applyFill="1" applyBorder="1"/>
    <xf numFmtId="43" fontId="7" fillId="10" borderId="19" xfId="1" applyFont="1" applyFill="1" applyBorder="1"/>
    <xf numFmtId="43" fontId="7" fillId="10" borderId="18" xfId="1" applyFont="1" applyFill="1" applyBorder="1"/>
    <xf numFmtId="43" fontId="7" fillId="4" borderId="17" xfId="1" applyFont="1" applyFill="1" applyBorder="1"/>
    <xf numFmtId="43" fontId="7" fillId="4" borderId="19" xfId="1" applyFont="1" applyFill="1" applyBorder="1"/>
    <xf numFmtId="43" fontId="7" fillId="4" borderId="18" xfId="1" applyFont="1" applyFill="1" applyBorder="1"/>
    <xf numFmtId="39" fontId="7" fillId="6" borderId="16" xfId="2" applyNumberFormat="1" applyFont="1" applyFill="1" applyBorder="1"/>
    <xf numFmtId="43" fontId="7" fillId="3" borderId="6" xfId="1" applyFont="1" applyFill="1" applyBorder="1" applyAlignment="1">
      <alignment horizontal="right"/>
    </xf>
    <xf numFmtId="43" fontId="7" fillId="3" borderId="7" xfId="1" applyFont="1" applyFill="1" applyBorder="1"/>
    <xf numFmtId="43" fontId="1" fillId="3" borderId="6" xfId="1" applyFont="1" applyFill="1" applyBorder="1"/>
    <xf numFmtId="43" fontId="7" fillId="3" borderId="20" xfId="1" applyFont="1" applyFill="1" applyBorder="1"/>
    <xf numFmtId="43" fontId="7" fillId="3" borderId="21" xfId="1" applyFont="1" applyFill="1" applyBorder="1"/>
    <xf numFmtId="0" fontId="7" fillId="10" borderId="20" xfId="2" applyFont="1" applyFill="1" applyBorder="1"/>
    <xf numFmtId="0" fontId="7" fillId="10" borderId="22" xfId="2" applyFont="1" applyFill="1" applyBorder="1"/>
    <xf numFmtId="0" fontId="7" fillId="10" borderId="21" xfId="2" applyFont="1" applyFill="1" applyBorder="1"/>
    <xf numFmtId="0" fontId="6" fillId="0" borderId="0" xfId="0" applyFont="1"/>
    <xf numFmtId="0" fontId="7" fillId="4" borderId="3" xfId="2" applyFont="1" applyFill="1" applyBorder="1" applyAlignment="1">
      <alignment horizontal="center"/>
    </xf>
    <xf numFmtId="4" fontId="4" fillId="0" borderId="9" xfId="0" applyNumberFormat="1" applyFont="1" applyBorder="1"/>
    <xf numFmtId="4" fontId="4" fillId="2" borderId="14" xfId="0" applyNumberFormat="1" applyFont="1" applyFill="1" applyBorder="1"/>
    <xf numFmtId="4" fontId="4" fillId="3" borderId="8" xfId="1" applyNumberFormat="1" applyFont="1" applyFill="1" applyBorder="1"/>
    <xf numFmtId="4" fontId="4" fillId="3" borderId="10" xfId="1" applyNumberFormat="1" applyFont="1" applyFill="1" applyBorder="1"/>
    <xf numFmtId="4" fontId="9" fillId="4" borderId="8" xfId="1" applyNumberFormat="1" applyFont="1" applyFill="1" applyBorder="1"/>
    <xf numFmtId="4" fontId="9" fillId="4" borderId="10" xfId="1" applyNumberFormat="1" applyFont="1" applyFill="1" applyBorder="1"/>
    <xf numFmtId="4" fontId="9" fillId="6" borderId="14" xfId="1" applyNumberFormat="1" applyFont="1" applyFill="1" applyBorder="1"/>
    <xf numFmtId="0" fontId="5" fillId="0" borderId="3" xfId="0" applyFont="1" applyBorder="1"/>
    <xf numFmtId="0" fontId="7" fillId="0" borderId="4" xfId="2" applyFont="1" applyBorder="1" applyAlignment="1">
      <alignment horizontal="left"/>
    </xf>
    <xf numFmtId="0" fontId="7" fillId="0" borderId="4" xfId="2" applyFont="1" applyBorder="1" applyAlignment="1">
      <alignment horizontal="right"/>
    </xf>
    <xf numFmtId="0" fontId="7" fillId="0" borderId="4" xfId="2" applyFont="1" applyBorder="1"/>
    <xf numFmtId="0" fontId="7" fillId="0" borderId="0" xfId="2" applyFont="1" applyBorder="1"/>
    <xf numFmtId="0" fontId="7" fillId="0" borderId="7" xfId="2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0" fontId="10" fillId="0" borderId="6" xfId="2" applyFont="1" applyBorder="1" applyAlignment="1">
      <alignment horizontal="left"/>
    </xf>
    <xf numFmtId="43" fontId="7" fillId="2" borderId="16" xfId="1" applyFont="1" applyFill="1" applyBorder="1"/>
    <xf numFmtId="17" fontId="1" fillId="3" borderId="3" xfId="0" applyNumberFormat="1" applyFont="1" applyFill="1" applyBorder="1" applyAlignment="1">
      <alignment horizontal="center"/>
    </xf>
    <xf numFmtId="17" fontId="1" fillId="3" borderId="5" xfId="0" applyNumberFormat="1" applyFont="1" applyFill="1" applyBorder="1" applyAlignment="1">
      <alignment horizontal="center"/>
    </xf>
    <xf numFmtId="0" fontId="10" fillId="0" borderId="0" xfId="2" applyFont="1"/>
    <xf numFmtId="0" fontId="11" fillId="0" borderId="0" xfId="2" applyFont="1"/>
    <xf numFmtId="4" fontId="4" fillId="9" borderId="8" xfId="0" applyNumberFormat="1" applyFont="1" applyFill="1" applyBorder="1"/>
    <xf numFmtId="4" fontId="4" fillId="9" borderId="10" xfId="0" applyNumberFormat="1" applyFont="1" applyFill="1" applyBorder="1"/>
    <xf numFmtId="4" fontId="4" fillId="8" borderId="8" xfId="0" applyNumberFormat="1" applyFont="1" applyFill="1" applyBorder="1"/>
    <xf numFmtId="4" fontId="4" fillId="8" borderId="10" xfId="0" applyNumberFormat="1" applyFont="1" applyFill="1" applyBorder="1"/>
    <xf numFmtId="4" fontId="4" fillId="7" borderId="8" xfId="0" applyNumberFormat="1" applyFont="1" applyFill="1" applyBorder="1"/>
    <xf numFmtId="4" fontId="4" fillId="7" borderId="10" xfId="0" applyNumberFormat="1" applyFont="1" applyFill="1" applyBorder="1"/>
    <xf numFmtId="0" fontId="4" fillId="0" borderId="5" xfId="0" applyFont="1" applyBorder="1" applyAlignment="1">
      <alignment horizontal="center"/>
    </xf>
    <xf numFmtId="0" fontId="7" fillId="0" borderId="7" xfId="2" applyFont="1" applyBorder="1" applyAlignment="1">
      <alignment horizontal="left"/>
    </xf>
    <xf numFmtId="0" fontId="4" fillId="0" borderId="10" xfId="0" applyFont="1" applyBorder="1"/>
    <xf numFmtId="0" fontId="7" fillId="0" borderId="7" xfId="2" applyFont="1" applyBorder="1" applyAlignment="1">
      <alignment horizontal="center"/>
    </xf>
    <xf numFmtId="0" fontId="5" fillId="0" borderId="0" xfId="0" applyFont="1"/>
    <xf numFmtId="0" fontId="10" fillId="7" borderId="6" xfId="2" applyFont="1" applyFill="1" applyBorder="1" applyAlignment="1">
      <alignment horizontal="center"/>
    </xf>
    <xf numFmtId="0" fontId="10" fillId="8" borderId="6" xfId="2" applyFont="1" applyFill="1" applyBorder="1" applyAlignment="1">
      <alignment horizontal="center"/>
    </xf>
    <xf numFmtId="0" fontId="10" fillId="7" borderId="6" xfId="2" applyFont="1" applyFill="1" applyBorder="1"/>
    <xf numFmtId="0" fontId="10" fillId="7" borderId="7" xfId="2" applyFont="1" applyFill="1" applyBorder="1"/>
    <xf numFmtId="0" fontId="10" fillId="8" borderId="6" xfId="2" applyFont="1" applyFill="1" applyBorder="1"/>
    <xf numFmtId="0" fontId="10" fillId="8" borderId="7" xfId="2" applyFont="1" applyFill="1" applyBorder="1"/>
    <xf numFmtId="0" fontId="10" fillId="9" borderId="6" xfId="2" applyFont="1" applyFill="1" applyBorder="1"/>
    <xf numFmtId="0" fontId="10" fillId="9" borderId="7" xfId="2" applyFont="1" applyFill="1" applyBorder="1"/>
    <xf numFmtId="43" fontId="10" fillId="7" borderId="6" xfId="1" applyFont="1" applyFill="1" applyBorder="1" applyAlignment="1">
      <alignment horizontal="right"/>
    </xf>
    <xf numFmtId="43" fontId="10" fillId="7" borderId="7" xfId="1" applyFont="1" applyFill="1" applyBorder="1" applyAlignment="1">
      <alignment horizontal="right"/>
    </xf>
    <xf numFmtId="43" fontId="10" fillId="8" borderId="6" xfId="1" applyFont="1" applyFill="1" applyBorder="1" applyAlignment="1">
      <alignment horizontal="right"/>
    </xf>
    <xf numFmtId="43" fontId="10" fillId="8" borderId="7" xfId="1" applyFont="1" applyFill="1" applyBorder="1" applyAlignment="1">
      <alignment horizontal="right"/>
    </xf>
    <xf numFmtId="43" fontId="10" fillId="9" borderId="6" xfId="1" applyFont="1" applyFill="1" applyBorder="1" applyAlignment="1">
      <alignment horizontal="right"/>
    </xf>
    <xf numFmtId="43" fontId="10" fillId="9" borderId="7" xfId="1" applyFont="1" applyFill="1" applyBorder="1" applyAlignment="1">
      <alignment horizontal="right"/>
    </xf>
    <xf numFmtId="43" fontId="10" fillId="7" borderId="6" xfId="1" applyFont="1" applyFill="1" applyBorder="1"/>
    <xf numFmtId="43" fontId="10" fillId="7" borderId="7" xfId="1" applyFont="1" applyFill="1" applyBorder="1"/>
    <xf numFmtId="43" fontId="10" fillId="8" borderId="6" xfId="1" applyFont="1" applyFill="1" applyBorder="1"/>
    <xf numFmtId="43" fontId="10" fillId="8" borderId="7" xfId="1" applyFont="1" applyFill="1" applyBorder="1"/>
    <xf numFmtId="43" fontId="10" fillId="9" borderId="6" xfId="1" applyFont="1" applyFill="1" applyBorder="1"/>
    <xf numFmtId="43" fontId="10" fillId="9" borderId="7" xfId="1" applyFont="1" applyFill="1" applyBorder="1"/>
    <xf numFmtId="43" fontId="10" fillId="7" borderId="17" xfId="1" applyFont="1" applyFill="1" applyBorder="1"/>
    <xf numFmtId="43" fontId="10" fillId="7" borderId="18" xfId="1" applyFont="1" applyFill="1" applyBorder="1"/>
    <xf numFmtId="43" fontId="10" fillId="8" borderId="17" xfId="1" applyFont="1" applyFill="1" applyBorder="1"/>
    <xf numFmtId="43" fontId="10" fillId="8" borderId="18" xfId="1" applyFont="1" applyFill="1" applyBorder="1"/>
    <xf numFmtId="43" fontId="10" fillId="9" borderId="17" xfId="1" applyFont="1" applyFill="1" applyBorder="1"/>
    <xf numFmtId="43" fontId="10" fillId="9" borderId="18" xfId="1" applyFont="1" applyFill="1" applyBorder="1"/>
    <xf numFmtId="39" fontId="10" fillId="7" borderId="6" xfId="2" applyNumberFormat="1" applyFont="1" applyFill="1" applyBorder="1" applyAlignment="1">
      <alignment horizontal="right"/>
    </xf>
    <xf numFmtId="39" fontId="10" fillId="7" borderId="7" xfId="2" applyNumberFormat="1" applyFont="1" applyFill="1" applyBorder="1" applyAlignment="1">
      <alignment horizontal="right"/>
    </xf>
    <xf numFmtId="39" fontId="10" fillId="8" borderId="6" xfId="2" applyNumberFormat="1" applyFont="1" applyFill="1" applyBorder="1" applyAlignment="1">
      <alignment horizontal="right"/>
    </xf>
    <xf numFmtId="39" fontId="10" fillId="8" borderId="7" xfId="2" applyNumberFormat="1" applyFont="1" applyFill="1" applyBorder="1" applyAlignment="1">
      <alignment horizontal="right"/>
    </xf>
    <xf numFmtId="39" fontId="10" fillId="9" borderId="6" xfId="2" applyNumberFormat="1" applyFont="1" applyFill="1" applyBorder="1" applyAlignment="1">
      <alignment horizontal="right"/>
    </xf>
    <xf numFmtId="39" fontId="10" fillId="9" borderId="7" xfId="2" applyNumberFormat="1" applyFont="1" applyFill="1" applyBorder="1" applyAlignment="1">
      <alignment horizontal="right"/>
    </xf>
    <xf numFmtId="43" fontId="10" fillId="7" borderId="6" xfId="2" applyNumberFormat="1" applyFont="1" applyFill="1" applyBorder="1"/>
    <xf numFmtId="43" fontId="10" fillId="7" borderId="7" xfId="2" applyNumberFormat="1" applyFont="1" applyFill="1" applyBorder="1"/>
    <xf numFmtId="43" fontId="10" fillId="8" borderId="6" xfId="2" applyNumberFormat="1" applyFont="1" applyFill="1" applyBorder="1"/>
    <xf numFmtId="43" fontId="10" fillId="8" borderId="7" xfId="2" applyNumberFormat="1" applyFont="1" applyFill="1" applyBorder="1"/>
    <xf numFmtId="43" fontId="10" fillId="9" borderId="6" xfId="2" applyNumberFormat="1" applyFont="1" applyFill="1" applyBorder="1"/>
    <xf numFmtId="43" fontId="10" fillId="9" borderId="7" xfId="2" applyNumberFormat="1" applyFont="1" applyFill="1" applyBorder="1"/>
    <xf numFmtId="44" fontId="10" fillId="0" borderId="0" xfId="2" applyNumberFormat="1" applyFont="1"/>
    <xf numFmtId="0" fontId="10" fillId="0" borderId="6" xfId="2" applyFont="1" applyBorder="1"/>
    <xf numFmtId="0" fontId="10" fillId="0" borderId="7" xfId="2" applyFont="1" applyBorder="1"/>
    <xf numFmtId="0" fontId="10" fillId="0" borderId="7" xfId="2" applyFont="1" applyBorder="1" applyAlignment="1">
      <alignment horizontal="center"/>
    </xf>
    <xf numFmtId="0" fontId="4" fillId="7" borderId="8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9" borderId="14" xfId="0" applyFont="1" applyFill="1" applyBorder="1" applyAlignment="1">
      <alignment horizontal="center"/>
    </xf>
    <xf numFmtId="0" fontId="10" fillId="9" borderId="13" xfId="2" applyFont="1" applyFill="1" applyBorder="1" applyAlignment="1">
      <alignment horizontal="center"/>
    </xf>
    <xf numFmtId="0" fontId="10" fillId="9" borderId="13" xfId="2" applyFont="1" applyFill="1" applyBorder="1"/>
    <xf numFmtId="43" fontId="10" fillId="9" borderId="13" xfId="1" applyFont="1" applyFill="1" applyBorder="1" applyAlignment="1">
      <alignment horizontal="right"/>
    </xf>
    <xf numFmtId="43" fontId="10" fillId="9" borderId="13" xfId="1" applyFont="1" applyFill="1" applyBorder="1"/>
    <xf numFmtId="43" fontId="10" fillId="9" borderId="16" xfId="1" applyFont="1" applyFill="1" applyBorder="1"/>
    <xf numFmtId="39" fontId="10" fillId="9" borderId="13" xfId="2" applyNumberFormat="1" applyFont="1" applyFill="1" applyBorder="1" applyAlignment="1">
      <alignment horizontal="right"/>
    </xf>
    <xf numFmtId="43" fontId="10" fillId="9" borderId="13" xfId="2" applyNumberFormat="1" applyFont="1" applyFill="1" applyBorder="1"/>
    <xf numFmtId="4" fontId="4" fillId="9" borderId="14" xfId="0" applyNumberFormat="1" applyFont="1" applyFill="1" applyBorder="1"/>
    <xf numFmtId="0" fontId="4" fillId="9" borderId="12" xfId="0" applyFont="1" applyFill="1" applyBorder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4" fillId="8" borderId="3" xfId="0" applyFont="1" applyFill="1" applyBorder="1" applyAlignment="1">
      <alignment horizontal="center" wrapText="1"/>
    </xf>
    <xf numFmtId="0" fontId="10" fillId="0" borderId="13" xfId="2" applyFont="1" applyFill="1" applyBorder="1" applyAlignment="1">
      <alignment horizontal="center"/>
    </xf>
    <xf numFmtId="0" fontId="10" fillId="0" borderId="13" xfId="2" applyFont="1" applyFill="1" applyBorder="1"/>
    <xf numFmtId="43" fontId="10" fillId="0" borderId="13" xfId="1" applyFont="1" applyFill="1" applyBorder="1" applyAlignment="1">
      <alignment horizontal="right"/>
    </xf>
    <xf numFmtId="43" fontId="10" fillId="0" borderId="13" xfId="1" applyFont="1" applyFill="1" applyBorder="1"/>
    <xf numFmtId="43" fontId="10" fillId="0" borderId="16" xfId="1" applyFont="1" applyFill="1" applyBorder="1"/>
    <xf numFmtId="39" fontId="10" fillId="0" borderId="13" xfId="2" applyNumberFormat="1" applyFont="1" applyFill="1" applyBorder="1" applyAlignment="1">
      <alignment horizontal="right"/>
    </xf>
    <xf numFmtId="43" fontId="10" fillId="0" borderId="13" xfId="2" applyNumberFormat="1" applyFont="1" applyFill="1" applyBorder="1"/>
    <xf numFmtId="4" fontId="4" fillId="0" borderId="14" xfId="0" applyNumberFormat="1" applyFont="1" applyFill="1" applyBorder="1"/>
    <xf numFmtId="0" fontId="5" fillId="0" borderId="5" xfId="0" applyFont="1" applyBorder="1"/>
    <xf numFmtId="0" fontId="12" fillId="0" borderId="0" xfId="10" applyFont="1" applyProtection="1"/>
    <xf numFmtId="0" fontId="14" fillId="0" borderId="0" xfId="10" applyFont="1" applyProtection="1"/>
    <xf numFmtId="8" fontId="0" fillId="0" borderId="0" xfId="0" applyNumberFormat="1" applyProtection="1"/>
    <xf numFmtId="0" fontId="10" fillId="7" borderId="3" xfId="2" applyFont="1" applyFill="1" applyBorder="1" applyAlignment="1">
      <alignment horizontal="center"/>
    </xf>
    <xf numFmtId="0" fontId="10" fillId="8" borderId="4" xfId="2" applyFont="1" applyFill="1" applyBorder="1" applyAlignment="1">
      <alignment horizontal="center"/>
    </xf>
    <xf numFmtId="0" fontId="10" fillId="9" borderId="5" xfId="2" applyFont="1" applyFill="1" applyBorder="1" applyAlignment="1">
      <alignment horizontal="center"/>
    </xf>
    <xf numFmtId="39" fontId="10" fillId="8" borderId="0" xfId="2" applyNumberFormat="1" applyFont="1" applyFill="1" applyBorder="1" applyAlignment="1">
      <alignment horizontal="right"/>
    </xf>
    <xf numFmtId="0" fontId="4" fillId="0" borderId="6" xfId="0" applyFont="1" applyBorder="1"/>
    <xf numFmtId="39" fontId="4" fillId="0" borderId="6" xfId="0" applyNumberFormat="1" applyFont="1" applyBorder="1" applyAlignment="1">
      <alignment horizontal="right"/>
    </xf>
    <xf numFmtId="39" fontId="4" fillId="0" borderId="30" xfId="0" applyNumberFormat="1" applyFont="1" applyBorder="1" applyAlignment="1">
      <alignment horizontal="right"/>
    </xf>
    <xf numFmtId="39" fontId="4" fillId="0" borderId="8" xfId="0" applyNumberFormat="1" applyFont="1" applyBorder="1"/>
    <xf numFmtId="0" fontId="4" fillId="0" borderId="13" xfId="0" applyFont="1" applyBorder="1"/>
    <xf numFmtId="39" fontId="4" fillId="0" borderId="13" xfId="0" applyNumberFormat="1" applyFont="1" applyBorder="1" applyAlignment="1">
      <alignment horizontal="right"/>
    </xf>
    <xf numFmtId="39" fontId="4" fillId="0" borderId="31" xfId="0" applyNumberFormat="1" applyFont="1" applyBorder="1" applyAlignment="1">
      <alignment horizontal="right"/>
    </xf>
    <xf numFmtId="39" fontId="4" fillId="0" borderId="14" xfId="0" applyNumberFormat="1" applyFont="1" applyBorder="1"/>
    <xf numFmtId="8" fontId="0" fillId="0" borderId="0" xfId="0" applyNumberFormat="1" applyAlignment="1" applyProtection="1">
      <alignment vertical="center" wrapText="1"/>
    </xf>
    <xf numFmtId="164" fontId="4" fillId="0" borderId="29" xfId="0" quotePrefix="1" applyNumberFormat="1" applyFont="1" applyBorder="1" applyAlignment="1">
      <alignment horizontal="center" vertical="center" wrapText="1"/>
    </xf>
    <xf numFmtId="0" fontId="10" fillId="8" borderId="4" xfId="2" applyFont="1" applyFill="1" applyBorder="1" applyAlignment="1">
      <alignment horizontal="center" vertical="center" wrapText="1"/>
    </xf>
    <xf numFmtId="39" fontId="10" fillId="8" borderId="0" xfId="2" applyNumberFormat="1" applyFont="1" applyFill="1" applyBorder="1" applyAlignment="1">
      <alignment horizontal="right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/>
    </xf>
    <xf numFmtId="0" fontId="12" fillId="0" borderId="0" xfId="10" applyFont="1" applyAlignment="1" applyProtection="1">
      <alignment vertical="center"/>
    </xf>
    <xf numFmtId="0" fontId="0" fillId="0" borderId="0" xfId="0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64" fontId="4" fillId="0" borderId="8" xfId="0" quotePrefix="1" applyNumberFormat="1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164" fontId="4" fillId="0" borderId="10" xfId="0" quotePrefix="1" applyNumberFormat="1" applyFont="1" applyBorder="1" applyAlignment="1">
      <alignment horizontal="center" vertical="center" wrapText="1"/>
    </xf>
    <xf numFmtId="0" fontId="12" fillId="0" borderId="0" xfId="10" applyFont="1" applyAlignment="1" applyProtection="1">
      <alignment vertical="center" wrapText="1"/>
    </xf>
    <xf numFmtId="0" fontId="10" fillId="7" borderId="4" xfId="2" applyFont="1" applyFill="1" applyBorder="1" applyAlignment="1">
      <alignment horizontal="center" vertical="center" wrapText="1"/>
    </xf>
    <xf numFmtId="0" fontId="10" fillId="9" borderId="5" xfId="2" applyFont="1" applyFill="1" applyBorder="1" applyAlignment="1">
      <alignment horizontal="center" vertical="center" wrapText="1"/>
    </xf>
    <xf numFmtId="39" fontId="10" fillId="7" borderId="0" xfId="2" applyNumberFormat="1" applyFont="1" applyFill="1" applyBorder="1" applyAlignment="1">
      <alignment horizontal="right" vertical="center" wrapText="1"/>
    </xf>
    <xf numFmtId="39" fontId="10" fillId="9" borderId="7" xfId="2" applyNumberFormat="1" applyFont="1" applyFill="1" applyBorder="1" applyAlignment="1">
      <alignment horizontal="right" vertical="center" wrapText="1"/>
    </xf>
    <xf numFmtId="0" fontId="10" fillId="7" borderId="4" xfId="2" applyFont="1" applyFill="1" applyBorder="1" applyAlignment="1">
      <alignment horizontal="center"/>
    </xf>
    <xf numFmtId="39" fontId="10" fillId="7" borderId="0" xfId="2" applyNumberFormat="1" applyFont="1" applyFill="1" applyBorder="1" applyAlignment="1">
      <alignment horizontal="right"/>
    </xf>
    <xf numFmtId="0" fontId="15" fillId="0" borderId="3" xfId="10" applyFont="1" applyBorder="1" applyProtection="1"/>
    <xf numFmtId="0" fontId="15" fillId="0" borderId="6" xfId="10" applyFont="1" applyBorder="1" applyProtection="1"/>
    <xf numFmtId="0" fontId="15" fillId="0" borderId="6" xfId="10" quotePrefix="1" applyFont="1" applyBorder="1" applyProtection="1"/>
    <xf numFmtId="0" fontId="15" fillId="0" borderId="0" xfId="10" applyFont="1" applyProtection="1"/>
    <xf numFmtId="0" fontId="15" fillId="0" borderId="4" xfId="10" applyFont="1" applyBorder="1" applyProtection="1"/>
    <xf numFmtId="0" fontId="15" fillId="0" borderId="0" xfId="10" applyFont="1" applyBorder="1" applyProtection="1"/>
    <xf numFmtId="0" fontId="15" fillId="0" borderId="8" xfId="10" applyFont="1" applyBorder="1" applyProtection="1"/>
    <xf numFmtId="0" fontId="15" fillId="0" borderId="29" xfId="10" applyFont="1" applyBorder="1" applyProtection="1"/>
    <xf numFmtId="39" fontId="5" fillId="0" borderId="4" xfId="0" applyNumberFormat="1" applyFont="1" applyBorder="1" applyProtection="1"/>
    <xf numFmtId="39" fontId="5" fillId="0" borderId="4" xfId="0" applyNumberFormat="1" applyFont="1" applyBorder="1" applyAlignment="1" applyProtection="1">
      <alignment vertical="center" wrapText="1"/>
    </xf>
    <xf numFmtId="39" fontId="5" fillId="0" borderId="5" xfId="0" applyNumberFormat="1" applyFont="1" applyBorder="1" applyProtection="1"/>
    <xf numFmtId="39" fontId="5" fillId="0" borderId="0" xfId="0" applyNumberFormat="1" applyFont="1" applyBorder="1" applyProtection="1"/>
    <xf numFmtId="39" fontId="5" fillId="0" borderId="0" xfId="0" applyNumberFormat="1" applyFont="1" applyBorder="1" applyAlignment="1" applyProtection="1">
      <alignment vertical="center" wrapText="1"/>
    </xf>
    <xf numFmtId="39" fontId="5" fillId="0" borderId="7" xfId="0" applyNumberFormat="1" applyFont="1" applyBorder="1" applyProtection="1"/>
    <xf numFmtId="39" fontId="5" fillId="0" borderId="29" xfId="0" applyNumberFormat="1" applyFont="1" applyBorder="1" applyProtection="1"/>
    <xf numFmtId="39" fontId="5" fillId="0" borderId="29" xfId="0" applyNumberFormat="1" applyFont="1" applyBorder="1" applyAlignment="1" applyProtection="1">
      <alignment vertical="center" wrapText="1"/>
    </xf>
    <xf numFmtId="39" fontId="5" fillId="0" borderId="10" xfId="0" applyNumberFormat="1" applyFont="1" applyBorder="1" applyProtection="1"/>
    <xf numFmtId="39" fontId="5" fillId="0" borderId="0" xfId="0" applyNumberFormat="1" applyFont="1" applyProtection="1"/>
    <xf numFmtId="39" fontId="5" fillId="0" borderId="0" xfId="0" applyNumberFormat="1" applyFont="1" applyAlignment="1" applyProtection="1">
      <alignment vertical="center" wrapText="1"/>
    </xf>
    <xf numFmtId="8" fontId="0" fillId="12" borderId="0" xfId="0" applyNumberFormat="1" applyFont="1" applyFill="1" applyProtection="1"/>
    <xf numFmtId="8" fontId="0" fillId="4" borderId="0" xfId="0" applyNumberFormat="1" applyFont="1" applyFill="1" applyProtection="1"/>
    <xf numFmtId="39" fontId="5" fillId="12" borderId="0" xfId="0" applyNumberFormat="1" applyFont="1" applyFill="1" applyBorder="1" applyAlignment="1">
      <alignment horizontal="right"/>
    </xf>
    <xf numFmtId="39" fontId="5" fillId="4" borderId="0" xfId="0" applyNumberFormat="1" applyFont="1" applyFill="1" applyBorder="1" applyAlignment="1">
      <alignment horizontal="right"/>
    </xf>
    <xf numFmtId="39" fontId="5" fillId="12" borderId="1" xfId="0" applyNumberFormat="1" applyFont="1" applyFill="1" applyBorder="1" applyAlignment="1">
      <alignment horizontal="right"/>
    </xf>
    <xf numFmtId="39" fontId="5" fillId="4" borderId="1" xfId="0" applyNumberFormat="1" applyFont="1" applyFill="1" applyBorder="1" applyAlignment="1">
      <alignment horizontal="right"/>
    </xf>
    <xf numFmtId="39" fontId="5" fillId="12" borderId="9" xfId="0" applyNumberFormat="1" applyFont="1" applyFill="1" applyBorder="1"/>
    <xf numFmtId="39" fontId="5" fillId="4" borderId="9" xfId="0" applyNumberFormat="1" applyFont="1" applyFill="1" applyBorder="1"/>
    <xf numFmtId="164" fontId="4" fillId="0" borderId="3" xfId="0" applyNumberFormat="1" applyFont="1" applyBorder="1" applyAlignment="1">
      <alignment horizontal="center" vertical="center"/>
    </xf>
    <xf numFmtId="164" fontId="4" fillId="11" borderId="5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11" borderId="10" xfId="0" quotePrefix="1" applyNumberFormat="1" applyFont="1" applyFill="1" applyBorder="1" applyAlignment="1">
      <alignment horizontal="center" vertical="center" wrapText="1"/>
    </xf>
    <xf numFmtId="8" fontId="0" fillId="11" borderId="7" xfId="0" applyNumberFormat="1" applyFill="1" applyBorder="1" applyProtection="1"/>
    <xf numFmtId="39" fontId="4" fillId="11" borderId="7" xfId="0" applyNumberFormat="1" applyFont="1" applyFill="1" applyBorder="1" applyAlignment="1">
      <alignment horizontal="right"/>
    </xf>
    <xf numFmtId="39" fontId="4" fillId="11" borderId="11" xfId="0" applyNumberFormat="1" applyFont="1" applyFill="1" applyBorder="1" applyAlignment="1">
      <alignment horizontal="right"/>
    </xf>
    <xf numFmtId="39" fontId="4" fillId="11" borderId="10" xfId="0" applyNumberFormat="1" applyFont="1" applyFill="1" applyBorder="1"/>
    <xf numFmtId="8" fontId="0" fillId="12" borderId="3" xfId="0" applyNumberFormat="1" applyFont="1" applyFill="1" applyBorder="1" applyAlignment="1" applyProtection="1">
      <alignment vertical="center" wrapText="1"/>
    </xf>
    <xf numFmtId="8" fontId="0" fillId="4" borderId="4" xfId="0" applyNumberFormat="1" applyFont="1" applyFill="1" applyBorder="1" applyAlignment="1" applyProtection="1">
      <alignment vertical="center" wrapText="1"/>
    </xf>
    <xf numFmtId="39" fontId="5" fillId="12" borderId="6" xfId="0" applyNumberFormat="1" applyFont="1" applyFill="1" applyBorder="1" applyAlignment="1">
      <alignment horizontal="right" vertical="center" wrapText="1"/>
    </xf>
    <xf numFmtId="39" fontId="5" fillId="4" borderId="0" xfId="0" applyNumberFormat="1" applyFont="1" applyFill="1" applyBorder="1" applyAlignment="1">
      <alignment horizontal="right" vertical="center" wrapText="1"/>
    </xf>
    <xf numFmtId="39" fontId="5" fillId="12" borderId="32" xfId="0" applyNumberFormat="1" applyFont="1" applyFill="1" applyBorder="1" applyAlignment="1">
      <alignment horizontal="right" vertical="center" wrapText="1"/>
    </xf>
    <xf numFmtId="39" fontId="5" fillId="4" borderId="33" xfId="0" applyNumberFormat="1" applyFont="1" applyFill="1" applyBorder="1" applyAlignment="1">
      <alignment horizontal="right" vertical="center" wrapText="1"/>
    </xf>
    <xf numFmtId="39" fontId="5" fillId="12" borderId="8" xfId="0" applyNumberFormat="1" applyFont="1" applyFill="1" applyBorder="1" applyAlignment="1">
      <alignment vertical="center" wrapText="1"/>
    </xf>
    <xf numFmtId="39" fontId="5" fillId="4" borderId="29" xfId="0" applyNumberFormat="1" applyFont="1" applyFill="1" applyBorder="1" applyAlignment="1">
      <alignment vertical="center" wrapText="1"/>
    </xf>
    <xf numFmtId="0" fontId="5" fillId="2" borderId="3" xfId="0" applyFont="1" applyFill="1" applyBorder="1"/>
    <xf numFmtId="0" fontId="5" fillId="3" borderId="4" xfId="0" applyFont="1" applyFill="1" applyBorder="1"/>
    <xf numFmtId="8" fontId="0" fillId="12" borderId="4" xfId="0" applyNumberFormat="1" applyFont="1" applyFill="1" applyBorder="1" applyProtection="1"/>
    <xf numFmtId="8" fontId="0" fillId="4" borderId="4" xfId="0" applyNumberFormat="1" applyFont="1" applyFill="1" applyBorder="1" applyProtection="1"/>
    <xf numFmtId="39" fontId="5" fillId="2" borderId="6" xfId="0" applyNumberFormat="1" applyFont="1" applyFill="1" applyBorder="1" applyAlignment="1">
      <alignment horizontal="right"/>
    </xf>
    <xf numFmtId="39" fontId="5" fillId="3" borderId="0" xfId="0" applyNumberFormat="1" applyFont="1" applyFill="1" applyBorder="1" applyAlignment="1">
      <alignment horizontal="right"/>
    </xf>
    <xf numFmtId="39" fontId="5" fillId="12" borderId="19" xfId="0" applyNumberFormat="1" applyFont="1" applyFill="1" applyBorder="1" applyAlignment="1">
      <alignment horizontal="right"/>
    </xf>
    <xf numFmtId="39" fontId="5" fillId="4" borderId="19" xfId="0" applyNumberFormat="1" applyFont="1" applyFill="1" applyBorder="1" applyAlignment="1">
      <alignment horizontal="right"/>
    </xf>
    <xf numFmtId="39" fontId="5" fillId="2" borderId="8" xfId="0" applyNumberFormat="1" applyFont="1" applyFill="1" applyBorder="1"/>
    <xf numFmtId="39" fontId="5" fillId="3" borderId="29" xfId="0" applyNumberFormat="1" applyFont="1" applyFill="1" applyBorder="1"/>
    <xf numFmtId="39" fontId="5" fillId="12" borderId="29" xfId="0" applyNumberFormat="1" applyFont="1" applyFill="1" applyBorder="1"/>
    <xf numFmtId="39" fontId="5" fillId="4" borderId="29" xfId="0" applyNumberFormat="1" applyFont="1" applyFill="1" applyBorder="1"/>
    <xf numFmtId="39" fontId="10" fillId="9" borderId="7" xfId="1" applyNumberFormat="1" applyFont="1" applyFill="1" applyBorder="1" applyAlignment="1">
      <alignment horizontal="right" vertical="center" wrapText="1"/>
    </xf>
    <xf numFmtId="39" fontId="10" fillId="9" borderId="18" xfId="1" applyNumberFormat="1" applyFont="1" applyFill="1" applyBorder="1" applyAlignment="1">
      <alignment vertical="center" wrapText="1"/>
    </xf>
    <xf numFmtId="39" fontId="10" fillId="9" borderId="7" xfId="1" applyNumberFormat="1" applyFont="1" applyFill="1" applyBorder="1" applyAlignment="1">
      <alignment vertical="center" wrapText="1"/>
    </xf>
    <xf numFmtId="39" fontId="5" fillId="9" borderId="10" xfId="0" applyNumberFormat="1" applyFont="1" applyFill="1" applyBorder="1" applyAlignment="1">
      <alignment vertical="center" wrapText="1"/>
    </xf>
    <xf numFmtId="39" fontId="10" fillId="7" borderId="0" xfId="1" applyNumberFormat="1" applyFont="1" applyFill="1" applyBorder="1" applyAlignment="1">
      <alignment horizontal="right" vertical="center" wrapText="1"/>
    </xf>
    <xf numFmtId="39" fontId="10" fillId="8" borderId="0" xfId="1" applyNumberFormat="1" applyFont="1" applyFill="1" applyBorder="1" applyAlignment="1">
      <alignment horizontal="right" vertical="center" wrapText="1"/>
    </xf>
    <xf numFmtId="39" fontId="10" fillId="7" borderId="0" xfId="1" applyNumberFormat="1" applyFont="1" applyFill="1" applyBorder="1" applyAlignment="1">
      <alignment horizontal="right"/>
    </xf>
    <xf numFmtId="39" fontId="10" fillId="8" borderId="0" xfId="1" applyNumberFormat="1" applyFont="1" applyFill="1" applyBorder="1" applyAlignment="1">
      <alignment horizontal="right"/>
    </xf>
    <xf numFmtId="39" fontId="10" fillId="7" borderId="0" xfId="1" applyNumberFormat="1" applyFont="1" applyFill="1" applyBorder="1" applyAlignment="1">
      <alignment vertical="center" wrapText="1"/>
    </xf>
    <xf numFmtId="39" fontId="10" fillId="8" borderId="0" xfId="1" applyNumberFormat="1" applyFont="1" applyFill="1" applyBorder="1" applyAlignment="1">
      <alignment vertical="center" wrapText="1"/>
    </xf>
    <xf numFmtId="39" fontId="10" fillId="7" borderId="0" xfId="1" applyNumberFormat="1" applyFont="1" applyFill="1" applyBorder="1"/>
    <xf numFmtId="39" fontId="10" fillId="7" borderId="19" xfId="1" applyNumberFormat="1" applyFont="1" applyFill="1" applyBorder="1" applyAlignment="1">
      <alignment vertical="center" wrapText="1"/>
    </xf>
    <xf numFmtId="39" fontId="10" fillId="8" borderId="19" xfId="1" applyNumberFormat="1" applyFont="1" applyFill="1" applyBorder="1" applyAlignment="1">
      <alignment vertical="center" wrapText="1"/>
    </xf>
    <xf numFmtId="39" fontId="10" fillId="2" borderId="17" xfId="1" applyNumberFormat="1" applyFont="1" applyFill="1" applyBorder="1"/>
    <xf numFmtId="39" fontId="10" fillId="3" borderId="19" xfId="1" applyNumberFormat="1" applyFont="1" applyFill="1" applyBorder="1"/>
    <xf numFmtId="39" fontId="10" fillId="7" borderId="19" xfId="1" applyNumberFormat="1" applyFont="1" applyFill="1" applyBorder="1"/>
    <xf numFmtId="39" fontId="10" fillId="8" borderId="19" xfId="1" applyNumberFormat="1" applyFont="1" applyFill="1" applyBorder="1"/>
    <xf numFmtId="39" fontId="10" fillId="7" borderId="0" xfId="2" applyNumberFormat="1" applyFont="1" applyFill="1" applyBorder="1" applyAlignment="1">
      <alignment vertical="center" wrapText="1"/>
    </xf>
    <xf numFmtId="39" fontId="4" fillId="0" borderId="6" xfId="0" applyNumberFormat="1" applyFont="1" applyBorder="1"/>
    <xf numFmtId="39" fontId="4" fillId="11" borderId="7" xfId="0" applyNumberFormat="1" applyFont="1" applyFill="1" applyBorder="1"/>
    <xf numFmtId="39" fontId="5" fillId="12" borderId="0" xfId="0" applyNumberFormat="1" applyFont="1" applyFill="1" applyBorder="1"/>
    <xf numFmtId="39" fontId="5" fillId="4" borderId="0" xfId="0" applyNumberFormat="1" applyFont="1" applyFill="1" applyBorder="1"/>
    <xf numFmtId="39" fontId="5" fillId="12" borderId="6" xfId="0" applyNumberFormat="1" applyFont="1" applyFill="1" applyBorder="1" applyAlignment="1">
      <alignment vertical="center" wrapText="1"/>
    </xf>
    <xf numFmtId="39" fontId="5" fillId="4" borderId="0" xfId="0" applyNumberFormat="1" applyFont="1" applyFill="1" applyBorder="1" applyAlignment="1">
      <alignment vertical="center" wrapText="1"/>
    </xf>
    <xf numFmtId="39" fontId="5" fillId="2" borderId="6" xfId="0" applyNumberFormat="1" applyFont="1" applyFill="1" applyBorder="1"/>
    <xf numFmtId="39" fontId="5" fillId="3" borderId="0" xfId="0" applyNumberFormat="1" applyFont="1" applyFill="1" applyBorder="1"/>
    <xf numFmtId="39" fontId="10" fillId="8" borderId="0" xfId="1" applyNumberFormat="1" applyFont="1" applyFill="1" applyBorder="1"/>
    <xf numFmtId="39" fontId="4" fillId="0" borderId="13" xfId="0" applyNumberFormat="1" applyFont="1" applyBorder="1"/>
    <xf numFmtId="39" fontId="5" fillId="7" borderId="29" xfId="0" applyNumberFormat="1" applyFont="1" applyFill="1" applyBorder="1" applyAlignment="1">
      <alignment vertical="center" wrapText="1"/>
    </xf>
    <xf numFmtId="39" fontId="5" fillId="8" borderId="29" xfId="0" applyNumberFormat="1" applyFont="1" applyFill="1" applyBorder="1" applyAlignment="1">
      <alignment vertical="center" wrapText="1"/>
    </xf>
    <xf numFmtId="39" fontId="5" fillId="7" borderId="29" xfId="0" applyNumberFormat="1" applyFont="1" applyFill="1" applyBorder="1"/>
    <xf numFmtId="39" fontId="5" fillId="8" borderId="29" xfId="0" applyNumberFormat="1" applyFont="1" applyFill="1" applyBorder="1"/>
    <xf numFmtId="0" fontId="7" fillId="10" borderId="3" xfId="2" applyFont="1" applyFill="1" applyBorder="1" applyAlignment="1">
      <alignment horizontal="center"/>
    </xf>
    <xf numFmtId="0" fontId="7" fillId="10" borderId="4" xfId="2" applyFont="1" applyFill="1" applyBorder="1" applyAlignment="1">
      <alignment horizontal="center"/>
    </xf>
    <xf numFmtId="0" fontId="7" fillId="10" borderId="5" xfId="2" applyFont="1" applyFill="1" applyBorder="1" applyAlignment="1">
      <alignment horizontal="center"/>
    </xf>
    <xf numFmtId="4" fontId="8" fillId="10" borderId="8" xfId="1" applyNumberFormat="1" applyFont="1" applyFill="1" applyBorder="1"/>
    <xf numFmtId="4" fontId="4" fillId="10" borderId="29" xfId="1" applyNumberFormat="1" applyFont="1" applyFill="1" applyBorder="1"/>
    <xf numFmtId="4" fontId="4" fillId="10" borderId="10" xfId="1" applyNumberFormat="1" applyFont="1" applyFill="1" applyBorder="1"/>
    <xf numFmtId="43" fontId="7" fillId="4" borderId="6" xfId="2" applyNumberFormat="1" applyFont="1" applyFill="1" applyBorder="1"/>
    <xf numFmtId="43" fontId="1" fillId="4" borderId="7" xfId="9" applyFont="1" applyFill="1" applyBorder="1"/>
    <xf numFmtId="4" fontId="9" fillId="4" borderId="29" xfId="1" applyNumberFormat="1" applyFont="1" applyFill="1" applyBorder="1"/>
    <xf numFmtId="0" fontId="10" fillId="7" borderId="5" xfId="2" applyFont="1" applyFill="1" applyBorder="1" applyAlignment="1">
      <alignment horizontal="center"/>
    </xf>
    <xf numFmtId="0" fontId="10" fillId="8" borderId="3" xfId="2" applyFont="1" applyFill="1" applyBorder="1" applyAlignment="1">
      <alignment horizontal="center"/>
    </xf>
    <xf numFmtId="0" fontId="10" fillId="8" borderId="5" xfId="2" applyFont="1" applyFill="1" applyBorder="1" applyAlignment="1">
      <alignment horizontal="center"/>
    </xf>
    <xf numFmtId="0" fontId="10" fillId="9" borderId="3" xfId="2" applyFont="1" applyFill="1" applyBorder="1" applyAlignment="1">
      <alignment horizontal="center"/>
    </xf>
    <xf numFmtId="0" fontId="12" fillId="0" borderId="27" xfId="10" applyFont="1" applyBorder="1" applyAlignment="1" applyProtection="1">
      <alignment horizontal="center"/>
    </xf>
    <xf numFmtId="8" fontId="0" fillId="0" borderId="27" xfId="0" applyNumberFormat="1" applyBorder="1" applyAlignment="1" applyProtection="1">
      <alignment horizontal="center"/>
    </xf>
    <xf numFmtId="8" fontId="0" fillId="0" borderId="28" xfId="0" applyNumberFormat="1" applyBorder="1" applyProtection="1"/>
    <xf numFmtId="0" fontId="5" fillId="0" borderId="26" xfId="0" applyFont="1" applyBorder="1" applyAlignment="1">
      <alignment horizontal="left"/>
    </xf>
    <xf numFmtId="0" fontId="16" fillId="0" borderId="0" xfId="10" applyFont="1" applyAlignment="1" applyProtection="1">
      <alignment horizontal="right"/>
    </xf>
    <xf numFmtId="0" fontId="14" fillId="0" borderId="0" xfId="10" applyFont="1" applyAlignment="1" applyProtection="1">
      <alignment horizontal="right"/>
    </xf>
    <xf numFmtId="0" fontId="17" fillId="0" borderId="0" xfId="10" applyFont="1" applyAlignment="1" applyProtection="1">
      <alignment horizontal="right"/>
    </xf>
    <xf numFmtId="0" fontId="13" fillId="0" borderId="0" xfId="10" applyFont="1" applyAlignment="1" applyProtection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17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4" xfId="0" applyBorder="1"/>
    <xf numFmtId="0" fontId="0" fillId="0" borderId="24" xfId="0" applyBorder="1"/>
    <xf numFmtId="0" fontId="6" fillId="0" borderId="25" xfId="0" applyFont="1" applyBorder="1"/>
    <xf numFmtId="168" fontId="0" fillId="0" borderId="24" xfId="1" applyNumberFormat="1" applyFont="1" applyBorder="1"/>
    <xf numFmtId="168" fontId="1" fillId="11" borderId="24" xfId="1" applyNumberFormat="1" applyFont="1" applyFill="1" applyBorder="1"/>
    <xf numFmtId="168" fontId="18" fillId="0" borderId="24" xfId="1" applyNumberFormat="1" applyFont="1" applyBorder="1"/>
    <xf numFmtId="168" fontId="18" fillId="11" borderId="24" xfId="1" applyNumberFormat="1" applyFont="1" applyFill="1" applyBorder="1"/>
    <xf numFmtId="168" fontId="6" fillId="0" borderId="25" xfId="1" applyNumberFormat="1" applyFont="1" applyBorder="1"/>
    <xf numFmtId="168" fontId="6" fillId="11" borderId="25" xfId="1" applyNumberFormat="1" applyFont="1" applyFill="1" applyBorder="1"/>
    <xf numFmtId="0" fontId="4" fillId="3" borderId="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4" fillId="10" borderId="4" xfId="0" applyFont="1" applyFill="1" applyBorder="1" applyAlignment="1">
      <alignment horizontal="center"/>
    </xf>
    <xf numFmtId="0" fontId="4" fillId="10" borderId="8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/>
    </xf>
    <xf numFmtId="0" fontId="4" fillId="7" borderId="8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4" fillId="9" borderId="8" xfId="0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11">
    <cellStyle name="Comma" xfId="1" builtinId="3"/>
    <cellStyle name="Comma 2" xfId="5"/>
    <cellStyle name="Comma 3" xfId="3"/>
    <cellStyle name="Comma 4" xfId="9"/>
    <cellStyle name="Currency 2" xfId="7"/>
    <cellStyle name="Normal" xfId="0" builtinId="0"/>
    <cellStyle name="Normal 2" xfId="4"/>
    <cellStyle name="Normal 2 2" xfId="10"/>
    <cellStyle name="Normal 3" xfId="8"/>
    <cellStyle name="Normal 4" xfId="2"/>
    <cellStyle name="Percent 2" xfId="6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checked="Checked" fmlaLink="#REF!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0</xdr:row>
          <xdr:rowOff>0</xdr:rowOff>
        </xdr:from>
        <xdr:to>
          <xdr:col>24</xdr:col>
          <xdr:colOff>0</xdr:colOff>
          <xdr:row>3</xdr:row>
          <xdr:rowOff>19050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3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EAEAEA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0</xdr:row>
          <xdr:rowOff>0</xdr:rowOff>
        </xdr:from>
        <xdr:to>
          <xdr:col>24</xdr:col>
          <xdr:colOff>0</xdr:colOff>
          <xdr:row>3</xdr:row>
          <xdr:rowOff>57150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3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EAEAEA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C4" sqref="C4"/>
    </sheetView>
  </sheetViews>
  <sheetFormatPr defaultRowHeight="15" x14ac:dyDescent="0.25"/>
  <cols>
    <col min="1" max="1" width="31.5703125" bestFit="1" customWidth="1"/>
    <col min="2" max="2" width="12.42578125" hidden="1" customWidth="1"/>
    <col min="3" max="3" width="11.5703125" bestFit="1" customWidth="1"/>
    <col min="4" max="4" width="13.28515625" bestFit="1" customWidth="1"/>
    <col min="5" max="5" width="11.5703125" bestFit="1" customWidth="1"/>
    <col min="6" max="6" width="13.28515625" bestFit="1" customWidth="1"/>
    <col min="7" max="7" width="12.28515625" bestFit="1" customWidth="1"/>
    <col min="8" max="8" width="13.28515625" bestFit="1" customWidth="1"/>
    <col min="9" max="9" width="11.28515625" bestFit="1" customWidth="1"/>
  </cols>
  <sheetData>
    <row r="2" spans="1:9" s="52" customFormat="1" ht="29.25" customHeight="1" x14ac:dyDescent="0.25">
      <c r="A2" s="355" t="s">
        <v>76</v>
      </c>
      <c r="B2" s="355" t="s">
        <v>46</v>
      </c>
      <c r="C2" s="356">
        <v>41609</v>
      </c>
      <c r="D2" s="356">
        <v>41974</v>
      </c>
      <c r="E2" s="357" t="s">
        <v>75</v>
      </c>
      <c r="F2" s="356">
        <v>42339</v>
      </c>
      <c r="G2" s="357" t="s">
        <v>75</v>
      </c>
      <c r="H2" s="356">
        <v>42705</v>
      </c>
      <c r="I2" s="357" t="s">
        <v>75</v>
      </c>
    </row>
    <row r="3" spans="1:9" x14ac:dyDescent="0.25">
      <c r="A3" s="358" t="s">
        <v>74</v>
      </c>
      <c r="B3" s="358" t="s">
        <v>33</v>
      </c>
      <c r="C3" s="361">
        <v>13333.96</v>
      </c>
      <c r="D3" s="361">
        <v>21276.799999999999</v>
      </c>
      <c r="E3" s="362">
        <f>D3-C3</f>
        <v>7942.84</v>
      </c>
      <c r="F3" s="361">
        <v>26003.37</v>
      </c>
      <c r="G3" s="362">
        <f>F3-D3</f>
        <v>4726.57</v>
      </c>
      <c r="H3" s="361">
        <v>24070.31</v>
      </c>
      <c r="I3" s="362">
        <f>H3-F3</f>
        <v>-1933.0599999999977</v>
      </c>
    </row>
    <row r="4" spans="1:9" x14ac:dyDescent="0.25">
      <c r="A4" s="359" t="s">
        <v>34</v>
      </c>
      <c r="B4" s="359" t="s">
        <v>35</v>
      </c>
      <c r="C4" s="361">
        <v>2300.5500000000002</v>
      </c>
      <c r="D4" s="361">
        <v>4147.8599999999997</v>
      </c>
      <c r="E4" s="362">
        <f t="shared" ref="E4:E8" si="0">D4-C4</f>
        <v>1847.3099999999995</v>
      </c>
      <c r="F4" s="361">
        <v>6416.51</v>
      </c>
      <c r="G4" s="362">
        <f t="shared" ref="G4:I8" si="1">F4-D4</f>
        <v>2268.6500000000005</v>
      </c>
      <c r="H4" s="361">
        <v>4304.3500000000004</v>
      </c>
      <c r="I4" s="362">
        <f t="shared" si="1"/>
        <v>-2112.16</v>
      </c>
    </row>
    <row r="5" spans="1:9" x14ac:dyDescent="0.25">
      <c r="A5" s="359" t="s">
        <v>36</v>
      </c>
      <c r="B5" s="359" t="s">
        <v>37</v>
      </c>
      <c r="C5" s="361">
        <v>112027.65</v>
      </c>
      <c r="D5" s="361">
        <v>154664.56</v>
      </c>
      <c r="E5" s="362">
        <f t="shared" si="0"/>
        <v>42636.91</v>
      </c>
      <c r="F5" s="361">
        <v>186079.79</v>
      </c>
      <c r="G5" s="362">
        <f t="shared" si="1"/>
        <v>31415.23000000001</v>
      </c>
      <c r="H5" s="361">
        <v>165962.57</v>
      </c>
      <c r="I5" s="362">
        <f t="shared" si="1"/>
        <v>-20117.22</v>
      </c>
    </row>
    <row r="6" spans="1:9" x14ac:dyDescent="0.25">
      <c r="A6" s="359" t="s">
        <v>38</v>
      </c>
      <c r="B6" s="359" t="s">
        <v>39</v>
      </c>
      <c r="C6" s="361">
        <v>0</v>
      </c>
      <c r="D6" s="361">
        <v>0</v>
      </c>
      <c r="E6" s="362">
        <f t="shared" si="0"/>
        <v>0</v>
      </c>
      <c r="F6" s="361"/>
      <c r="G6" s="362">
        <f t="shared" si="1"/>
        <v>0</v>
      </c>
      <c r="H6" s="361">
        <v>0</v>
      </c>
      <c r="I6" s="362">
        <f t="shared" si="1"/>
        <v>0</v>
      </c>
    </row>
    <row r="7" spans="1:9" x14ac:dyDescent="0.25">
      <c r="A7" s="359" t="s">
        <v>40</v>
      </c>
      <c r="B7" s="359" t="s">
        <v>41</v>
      </c>
      <c r="C7" s="361">
        <v>415479.34</v>
      </c>
      <c r="D7" s="361">
        <v>695616.45</v>
      </c>
      <c r="E7" s="362">
        <f t="shared" si="0"/>
        <v>280137.10999999993</v>
      </c>
      <c r="F7" s="361">
        <v>457261.04</v>
      </c>
      <c r="G7" s="362">
        <f t="shared" si="1"/>
        <v>-238355.40999999997</v>
      </c>
      <c r="H7" s="361">
        <v>412278.69</v>
      </c>
      <c r="I7" s="362">
        <f t="shared" si="1"/>
        <v>-44982.349999999977</v>
      </c>
    </row>
    <row r="8" spans="1:9" ht="17.25" x14ac:dyDescent="0.4">
      <c r="A8" s="359" t="s">
        <v>42</v>
      </c>
      <c r="B8" s="359" t="s">
        <v>43</v>
      </c>
      <c r="C8" s="363">
        <v>237015.73</v>
      </c>
      <c r="D8" s="363">
        <v>334788.03000000003</v>
      </c>
      <c r="E8" s="364">
        <f t="shared" si="0"/>
        <v>97772.300000000017</v>
      </c>
      <c r="F8" s="363">
        <v>386217.78</v>
      </c>
      <c r="G8" s="364">
        <f t="shared" si="1"/>
        <v>51429.75</v>
      </c>
      <c r="H8" s="363">
        <v>437993.95</v>
      </c>
      <c r="I8" s="364">
        <f t="shared" si="1"/>
        <v>51776.169999999984</v>
      </c>
    </row>
    <row r="9" spans="1:9" s="108" customFormat="1" x14ac:dyDescent="0.25">
      <c r="A9" s="360" t="s">
        <v>32</v>
      </c>
      <c r="B9" s="360"/>
      <c r="C9" s="365">
        <f>SUM(C3:C8)</f>
        <v>780157.23</v>
      </c>
      <c r="D9" s="365">
        <f t="shared" ref="D9:I9" si="2">SUM(D3:D8)</f>
        <v>1210493.7</v>
      </c>
      <c r="E9" s="366">
        <f>SUM(E3:E8)</f>
        <v>430336.47</v>
      </c>
      <c r="F9" s="365">
        <f t="shared" si="2"/>
        <v>1061978.49</v>
      </c>
      <c r="G9" s="366">
        <f t="shared" si="2"/>
        <v>-148515.20999999996</v>
      </c>
      <c r="H9" s="365">
        <f t="shared" si="2"/>
        <v>1044609.8700000001</v>
      </c>
      <c r="I9" s="366">
        <f t="shared" si="2"/>
        <v>-17368.619999999995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showGridLines="0" zoomScale="90" zoomScaleNormal="90" workbookViewId="0">
      <selection activeCell="K40" sqref="K40:M40"/>
    </sheetView>
  </sheetViews>
  <sheetFormatPr defaultRowHeight="15" x14ac:dyDescent="0.25"/>
  <cols>
    <col min="1" max="1" width="2.85546875" style="53" customWidth="1"/>
    <col min="2" max="2" width="35.5703125" style="53" customWidth="1"/>
    <col min="3" max="3" width="19.7109375" style="53" hidden="1" customWidth="1"/>
    <col min="4" max="14" width="25.7109375" style="53" customWidth="1"/>
    <col min="15" max="16384" width="9.140625" style="53"/>
  </cols>
  <sheetData>
    <row r="1" spans="1:16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6" ht="19.5" thickBot="1" x14ac:dyDescent="0.35">
      <c r="A2" s="56"/>
      <c r="B2" s="131" t="s">
        <v>44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6" customFormat="1" ht="31.5" x14ac:dyDescent="0.25">
      <c r="B3" s="4" t="s">
        <v>7</v>
      </c>
      <c r="C3" s="5" t="s">
        <v>19</v>
      </c>
      <c r="D3" s="6">
        <v>42735</v>
      </c>
      <c r="E3" s="351" t="s">
        <v>11</v>
      </c>
      <c r="F3" s="352" t="s">
        <v>13</v>
      </c>
      <c r="G3" s="353" t="s">
        <v>17</v>
      </c>
      <c r="H3" s="354" t="s">
        <v>20</v>
      </c>
      <c r="I3" s="7">
        <v>42735</v>
      </c>
    </row>
    <row r="4" spans="1:16" customFormat="1" ht="16.5" thickBot="1" x14ac:dyDescent="0.3">
      <c r="B4" s="8"/>
      <c r="C4" s="9"/>
      <c r="D4" s="9" t="s">
        <v>8</v>
      </c>
      <c r="E4" s="10" t="s">
        <v>14</v>
      </c>
      <c r="F4" s="11" t="s">
        <v>15</v>
      </c>
      <c r="G4" s="12" t="s">
        <v>28</v>
      </c>
      <c r="H4" s="13" t="s">
        <v>21</v>
      </c>
      <c r="I4" s="14" t="s">
        <v>22</v>
      </c>
    </row>
    <row r="5" spans="1:16" customFormat="1" ht="15.75" x14ac:dyDescent="0.25">
      <c r="B5" s="15"/>
      <c r="C5" s="16"/>
      <c r="D5" s="17"/>
      <c r="E5" s="18"/>
      <c r="F5" s="19"/>
      <c r="G5" s="20"/>
      <c r="H5" s="21"/>
      <c r="I5" s="22"/>
    </row>
    <row r="6" spans="1:16" customFormat="1" ht="15.75" x14ac:dyDescent="0.25">
      <c r="B6" s="23" t="s">
        <v>3</v>
      </c>
      <c r="C6" s="24" t="s">
        <v>4</v>
      </c>
      <c r="D6" s="25">
        <v>-5817061.8600000003</v>
      </c>
      <c r="E6" s="26">
        <f>E32</f>
        <v>316005.02</v>
      </c>
      <c r="F6" s="27">
        <f>SUM(F32:G32)</f>
        <v>-24814.129999999997</v>
      </c>
      <c r="G6" s="28">
        <f>SUM(H32:J32)</f>
        <v>5484354.8430231474</v>
      </c>
      <c r="H6" s="29">
        <f>SUM(K32:M32)</f>
        <v>900790.706056803</v>
      </c>
      <c r="I6" s="30">
        <f>SUM(D6:H6)</f>
        <v>859274.57907995069</v>
      </c>
      <c r="J6" s="1"/>
      <c r="K6" s="1"/>
      <c r="L6" s="1"/>
      <c r="M6" s="1"/>
      <c r="N6" s="1"/>
      <c r="O6" s="1"/>
      <c r="P6" s="1"/>
    </row>
    <row r="7" spans="1:16" customFormat="1" ht="15.75" x14ac:dyDescent="0.25">
      <c r="B7" s="23" t="s">
        <v>5</v>
      </c>
      <c r="C7" s="24" t="s">
        <v>6</v>
      </c>
      <c r="D7" s="31">
        <v>-82420.59</v>
      </c>
      <c r="E7" s="32">
        <f>E33</f>
        <v>4066.508435452055</v>
      </c>
      <c r="F7" s="33">
        <f>SUM(F33:G33)</f>
        <v>-97.81283630136987</v>
      </c>
      <c r="G7" s="34">
        <f>SUM(H33:J33)</f>
        <v>5130.3637739264668</v>
      </c>
      <c r="H7" s="35">
        <f>SUM(K33:M33)</f>
        <v>813.45452884006841</v>
      </c>
      <c r="I7" s="36">
        <f>SUM(D7:H7)</f>
        <v>-72508.076098082776</v>
      </c>
      <c r="J7" s="1"/>
      <c r="K7" s="1"/>
      <c r="L7" s="1"/>
      <c r="M7" s="1"/>
      <c r="N7" s="1"/>
      <c r="O7" s="1"/>
      <c r="P7" s="1"/>
    </row>
    <row r="8" spans="1:16" customFormat="1" ht="15.75" x14ac:dyDescent="0.25">
      <c r="B8" s="23" t="s">
        <v>9</v>
      </c>
      <c r="C8" s="24"/>
      <c r="D8" s="31">
        <v>-5899482.4500000002</v>
      </c>
      <c r="E8" s="32">
        <f>SUM(E6:E7)</f>
        <v>320071.52843545208</v>
      </c>
      <c r="F8" s="33">
        <f>SUM(F6:F7)</f>
        <v>-24911.942836301369</v>
      </c>
      <c r="G8" s="34">
        <f>SUM(G6:G7)</f>
        <v>5489485.2067970736</v>
      </c>
      <c r="H8" s="35">
        <f>SUM(H6:H7)</f>
        <v>901604.16058564303</v>
      </c>
      <c r="I8" s="36">
        <f>SUM(D8:H8)</f>
        <v>786766.50298186694</v>
      </c>
      <c r="J8" s="1"/>
      <c r="K8" s="1"/>
      <c r="L8" s="1"/>
      <c r="M8" s="1"/>
      <c r="N8" s="1"/>
      <c r="O8" s="1"/>
      <c r="P8" s="1"/>
    </row>
    <row r="9" spans="1:16" customFormat="1" ht="15.75" x14ac:dyDescent="0.25">
      <c r="B9" s="23"/>
      <c r="C9" s="24"/>
      <c r="D9" s="37"/>
      <c r="E9" s="26"/>
      <c r="F9" s="27"/>
      <c r="G9" s="28"/>
      <c r="H9" s="29"/>
      <c r="I9" s="38"/>
      <c r="J9" s="1"/>
      <c r="K9" s="1"/>
      <c r="L9" s="1"/>
      <c r="M9" s="1"/>
      <c r="N9" s="1"/>
      <c r="O9" s="1"/>
      <c r="P9" s="1"/>
    </row>
    <row r="10" spans="1:16" customFormat="1" ht="15.75" x14ac:dyDescent="0.25">
      <c r="B10" s="23" t="s">
        <v>29</v>
      </c>
      <c r="C10" s="24" t="s">
        <v>0</v>
      </c>
      <c r="D10" s="25">
        <v>5831109.2300000004</v>
      </c>
      <c r="E10" s="26">
        <f>E36</f>
        <v>0</v>
      </c>
      <c r="F10" s="27">
        <f>SUM(F36:G36)</f>
        <v>24814.129999999997</v>
      </c>
      <c r="G10" s="28">
        <f>SUM(H36:J36)</f>
        <v>-5484354.8430231474</v>
      </c>
      <c r="H10" s="29">
        <f>SUM(K36:M36)</f>
        <v>0</v>
      </c>
      <c r="I10" s="30">
        <f>SUM(D10:H10)</f>
        <v>371568.5169768529</v>
      </c>
      <c r="J10" s="1"/>
      <c r="K10" s="1"/>
      <c r="L10" s="1"/>
      <c r="M10" s="1"/>
      <c r="N10" s="1"/>
      <c r="O10" s="1"/>
      <c r="P10" s="1"/>
    </row>
    <row r="11" spans="1:16" customFormat="1" ht="15.75" x14ac:dyDescent="0.25">
      <c r="B11" s="23" t="s">
        <v>1</v>
      </c>
      <c r="C11" s="24" t="s">
        <v>2</v>
      </c>
      <c r="D11" s="31">
        <v>70223.199999999997</v>
      </c>
      <c r="E11" s="32">
        <f>E37</f>
        <v>0</v>
      </c>
      <c r="F11" s="33">
        <f>SUM(F37:G37)</f>
        <v>97.81283630136987</v>
      </c>
      <c r="G11" s="34">
        <f>SUM(H37:J37)</f>
        <v>-5130.3637739264668</v>
      </c>
      <c r="H11" s="35">
        <f>SUM(K37:M37)</f>
        <v>0</v>
      </c>
      <c r="I11" s="36">
        <f>SUM(D11:H11)</f>
        <v>65190.649062374898</v>
      </c>
      <c r="J11" s="1"/>
      <c r="K11" s="1"/>
      <c r="L11" s="1"/>
      <c r="M11" s="1"/>
      <c r="N11" s="1"/>
      <c r="O11" s="1"/>
      <c r="P11" s="1"/>
    </row>
    <row r="12" spans="1:16" customFormat="1" ht="15.75" x14ac:dyDescent="0.25">
      <c r="B12" s="23" t="s">
        <v>9</v>
      </c>
      <c r="C12" s="16"/>
      <c r="D12" s="31">
        <v>5901332.4299999997</v>
      </c>
      <c r="E12" s="32">
        <f>SUM(E10:E11)</f>
        <v>0</v>
      </c>
      <c r="F12" s="33">
        <f>SUM(F10:F11)</f>
        <v>24911.942836301369</v>
      </c>
      <c r="G12" s="34">
        <f>SUM(G10:G11)</f>
        <v>-5489485.2067970736</v>
      </c>
      <c r="H12" s="35">
        <f>SUM(H10:H11)</f>
        <v>0</v>
      </c>
      <c r="I12" s="36">
        <f>SUM(D12:H12)</f>
        <v>436759.16603922751</v>
      </c>
      <c r="J12" s="1"/>
      <c r="K12" s="1"/>
      <c r="L12" s="1"/>
      <c r="M12" s="1"/>
      <c r="N12" s="1"/>
      <c r="O12" s="1"/>
      <c r="P12" s="1"/>
    </row>
    <row r="13" spans="1:16" customFormat="1" ht="15.75" x14ac:dyDescent="0.25">
      <c r="B13" s="15"/>
      <c r="C13" s="16"/>
      <c r="D13" s="17"/>
      <c r="E13" s="26"/>
      <c r="F13" s="27"/>
      <c r="G13" s="28"/>
      <c r="H13" s="29"/>
      <c r="I13" s="22"/>
      <c r="J13" s="1"/>
      <c r="K13" s="1"/>
      <c r="L13" s="1"/>
      <c r="M13" s="1"/>
      <c r="N13" s="1"/>
      <c r="O13" s="1"/>
      <c r="P13" s="1"/>
    </row>
    <row r="14" spans="1:16" customFormat="1" ht="16.5" thickBot="1" x14ac:dyDescent="0.3">
      <c r="B14" s="39" t="s">
        <v>10</v>
      </c>
      <c r="C14" s="40"/>
      <c r="D14" s="41">
        <f>D8+D12</f>
        <v>1849.9799999995157</v>
      </c>
      <c r="E14" s="42">
        <f t="shared" ref="E14:G14" si="0">E8+E12</f>
        <v>320071.52843545208</v>
      </c>
      <c r="F14" s="43">
        <f t="shared" si="0"/>
        <v>0</v>
      </c>
      <c r="G14" s="44">
        <f t="shared" si="0"/>
        <v>0</v>
      </c>
      <c r="H14" s="45">
        <f>H8+H12</f>
        <v>901604.16058564303</v>
      </c>
      <c r="I14" s="46">
        <f>I8+I12</f>
        <v>1223525.6690210945</v>
      </c>
      <c r="J14" s="2"/>
      <c r="K14" s="1"/>
      <c r="L14" s="1"/>
      <c r="M14" s="1"/>
      <c r="N14" s="1"/>
      <c r="O14" s="1"/>
      <c r="P14" s="1"/>
    </row>
    <row r="15" spans="1:16" customFormat="1" ht="15.75" x14ac:dyDescent="0.25">
      <c r="B15" s="15"/>
      <c r="C15" s="16"/>
      <c r="D15" s="16"/>
      <c r="E15" s="47"/>
      <c r="F15" s="47"/>
      <c r="G15" s="16"/>
      <c r="H15" s="16"/>
      <c r="I15" s="48"/>
      <c r="J15" s="3"/>
    </row>
    <row r="16" spans="1:16" customFormat="1" ht="15.75" x14ac:dyDescent="0.25">
      <c r="B16" s="15"/>
      <c r="C16" s="16"/>
      <c r="D16" s="16"/>
      <c r="E16" s="16"/>
      <c r="F16" s="16"/>
      <c r="G16" s="16"/>
      <c r="H16" s="16"/>
      <c r="I16" s="48"/>
      <c r="J16" s="3"/>
    </row>
    <row r="17" spans="1:14" customFormat="1" ht="15.75" x14ac:dyDescent="0.25">
      <c r="B17" s="15" t="s">
        <v>12</v>
      </c>
      <c r="C17" s="16"/>
      <c r="D17" s="16"/>
      <c r="E17" s="16"/>
      <c r="F17" s="16"/>
      <c r="G17" s="16"/>
      <c r="H17" s="16"/>
      <c r="I17" s="48"/>
    </row>
    <row r="18" spans="1:14" customFormat="1" ht="15.75" x14ac:dyDescent="0.25">
      <c r="B18" s="15" t="s">
        <v>16</v>
      </c>
      <c r="C18" s="16"/>
      <c r="D18" s="16"/>
      <c r="E18" s="16"/>
      <c r="F18" s="16"/>
      <c r="G18" s="16"/>
      <c r="H18" s="16"/>
      <c r="I18" s="48"/>
    </row>
    <row r="19" spans="1:14" customFormat="1" ht="15.75" x14ac:dyDescent="0.25">
      <c r="B19" s="15" t="s">
        <v>23</v>
      </c>
      <c r="C19" s="16"/>
      <c r="D19" s="16"/>
      <c r="E19" s="16"/>
      <c r="F19" s="16"/>
      <c r="G19" s="16"/>
      <c r="H19" s="16"/>
      <c r="I19" s="48"/>
    </row>
    <row r="20" spans="1:14" customFormat="1" ht="15.75" x14ac:dyDescent="0.25">
      <c r="B20" s="15" t="s">
        <v>18</v>
      </c>
      <c r="C20" s="16"/>
      <c r="D20" s="16"/>
      <c r="E20" s="16"/>
      <c r="F20" s="16"/>
      <c r="G20" s="16"/>
      <c r="H20" s="16"/>
      <c r="I20" s="48"/>
    </row>
    <row r="21" spans="1:14" customFormat="1" ht="15.75" x14ac:dyDescent="0.25">
      <c r="B21" s="15" t="s">
        <v>25</v>
      </c>
      <c r="C21" s="16"/>
      <c r="D21" s="16"/>
      <c r="E21" s="16"/>
      <c r="F21" s="16"/>
      <c r="G21" s="16"/>
      <c r="H21" s="16"/>
      <c r="I21" s="48"/>
    </row>
    <row r="22" spans="1:14" customFormat="1" ht="15.75" x14ac:dyDescent="0.25">
      <c r="B22" s="15" t="s">
        <v>26</v>
      </c>
      <c r="C22" s="16"/>
      <c r="D22" s="16"/>
      <c r="E22" s="16"/>
      <c r="F22" s="16"/>
      <c r="G22" s="16"/>
      <c r="H22" s="16"/>
      <c r="I22" s="48"/>
    </row>
    <row r="23" spans="1:14" customFormat="1" ht="15.75" x14ac:dyDescent="0.25">
      <c r="B23" s="15" t="s">
        <v>27</v>
      </c>
      <c r="C23" s="16"/>
      <c r="D23" s="16"/>
      <c r="E23" s="16"/>
      <c r="F23" s="16"/>
      <c r="G23" s="16"/>
      <c r="H23" s="16"/>
      <c r="I23" s="48"/>
    </row>
    <row r="24" spans="1:14" customFormat="1" ht="16.5" thickBot="1" x14ac:dyDescent="0.3">
      <c r="B24" s="49" t="s">
        <v>24</v>
      </c>
      <c r="C24" s="50"/>
      <c r="D24" s="50"/>
      <c r="E24" s="50"/>
      <c r="F24" s="50"/>
      <c r="G24" s="50"/>
      <c r="H24" s="50"/>
      <c r="I24" s="51"/>
    </row>
    <row r="25" spans="1:14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</row>
    <row r="26" spans="1:14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</row>
    <row r="27" spans="1:14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</row>
    <row r="28" spans="1:14" ht="19.5" thickBot="1" x14ac:dyDescent="0.35">
      <c r="A28" s="56"/>
      <c r="B28" s="131" t="s">
        <v>45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1:14" ht="15.75" x14ac:dyDescent="0.25">
      <c r="B29" s="4" t="s">
        <v>7</v>
      </c>
      <c r="C29" s="138" t="s">
        <v>19</v>
      </c>
      <c r="D29" s="6">
        <v>42735</v>
      </c>
      <c r="E29" s="75" t="s">
        <v>11</v>
      </c>
      <c r="F29" s="367" t="s">
        <v>13</v>
      </c>
      <c r="G29" s="368"/>
      <c r="H29" s="371" t="s">
        <v>17</v>
      </c>
      <c r="I29" s="372"/>
      <c r="J29" s="372"/>
      <c r="K29" s="375" t="s">
        <v>20</v>
      </c>
      <c r="L29" s="376"/>
      <c r="M29" s="377"/>
      <c r="N29" s="7">
        <v>42735</v>
      </c>
    </row>
    <row r="30" spans="1:14" ht="16.5" thickBot="1" x14ac:dyDescent="0.3">
      <c r="B30" s="8"/>
      <c r="C30" s="14"/>
      <c r="D30" s="9" t="s">
        <v>8</v>
      </c>
      <c r="E30" s="76" t="s">
        <v>14</v>
      </c>
      <c r="F30" s="369" t="s">
        <v>15</v>
      </c>
      <c r="G30" s="370"/>
      <c r="H30" s="373" t="s">
        <v>28</v>
      </c>
      <c r="I30" s="374"/>
      <c r="J30" s="374"/>
      <c r="K30" s="378" t="s">
        <v>21</v>
      </c>
      <c r="L30" s="379"/>
      <c r="M30" s="380"/>
      <c r="N30" s="14" t="s">
        <v>22</v>
      </c>
    </row>
    <row r="31" spans="1:14" x14ac:dyDescent="0.25">
      <c r="B31" s="71"/>
      <c r="C31" s="123"/>
      <c r="D31" s="72"/>
      <c r="E31" s="77"/>
      <c r="F31" s="128">
        <v>42430</v>
      </c>
      <c r="G31" s="129">
        <v>42705</v>
      </c>
      <c r="H31" s="330">
        <v>2014</v>
      </c>
      <c r="I31" s="331">
        <v>2015</v>
      </c>
      <c r="J31" s="332">
        <v>2016</v>
      </c>
      <c r="K31" s="109">
        <v>2014</v>
      </c>
      <c r="L31" s="69">
        <v>2015</v>
      </c>
      <c r="M31" s="70">
        <v>2016</v>
      </c>
      <c r="N31" s="57"/>
    </row>
    <row r="32" spans="1:14" ht="15.75" x14ac:dyDescent="0.25">
      <c r="B32" s="126" t="s">
        <v>3</v>
      </c>
      <c r="C32" s="141" t="s">
        <v>4</v>
      </c>
      <c r="D32" s="73">
        <v>-5817061.8600000003</v>
      </c>
      <c r="E32" s="58">
        <v>316005.02</v>
      </c>
      <c r="F32" s="100">
        <v>-11802.21</v>
      </c>
      <c r="G32" s="89">
        <v>-13011.92</v>
      </c>
      <c r="H32" s="78">
        <v>818207.69219377323</v>
      </c>
      <c r="I32" s="79">
        <v>1538015.0981864166</v>
      </c>
      <c r="J32" s="80">
        <v>3128132.0526429582</v>
      </c>
      <c r="K32" s="59">
        <v>60198.117278558377</v>
      </c>
      <c r="L32" s="60">
        <v>859706.25206975499</v>
      </c>
      <c r="M32" s="61">
        <v>-19113.663291510486</v>
      </c>
      <c r="N32" s="62">
        <f>SUM(D32:M32)</f>
        <v>859274.57907995163</v>
      </c>
    </row>
    <row r="33" spans="2:14" ht="15.75" x14ac:dyDescent="0.25">
      <c r="B33" s="126" t="s">
        <v>5</v>
      </c>
      <c r="C33" s="141" t="s">
        <v>6</v>
      </c>
      <c r="D33" s="63">
        <v>-82420.59</v>
      </c>
      <c r="E33" s="54">
        <v>4066.508435452055</v>
      </c>
      <c r="F33" s="100">
        <f>F32*1.1%*(30+31+30+31+31+30+31+30+31)/365</f>
        <v>-97.81283630136987</v>
      </c>
      <c r="G33" s="101">
        <v>0</v>
      </c>
      <c r="H33" s="81">
        <v>941.85747090671782</v>
      </c>
      <c r="I33" s="82">
        <v>1309.0115052654264</v>
      </c>
      <c r="J33" s="83">
        <v>2879.4947977543225</v>
      </c>
      <c r="K33" s="336">
        <v>54.353353187795712</v>
      </c>
      <c r="L33" s="55">
        <v>782.75593776688925</v>
      </c>
      <c r="M33" s="337">
        <v>-23.654762114616531</v>
      </c>
      <c r="N33" s="87">
        <f>SUM(D33:M33)</f>
        <v>-72508.076098082776</v>
      </c>
    </row>
    <row r="34" spans="2:14" ht="15.75" x14ac:dyDescent="0.25">
      <c r="B34" s="126"/>
      <c r="C34" s="141"/>
      <c r="D34" s="63">
        <v>-5899482.4500000002</v>
      </c>
      <c r="E34" s="90">
        <f>SUM(E32:E33)</f>
        <v>320071.52843545208</v>
      </c>
      <c r="F34" s="91">
        <f t="shared" ref="F34:L34" si="1">SUM(F32:F33)</f>
        <v>-11900.022836301368</v>
      </c>
      <c r="G34" s="92">
        <f t="shared" si="1"/>
        <v>-13011.92</v>
      </c>
      <c r="H34" s="93">
        <f>SUM(H32:H33)</f>
        <v>819149.54966467991</v>
      </c>
      <c r="I34" s="94">
        <f t="shared" si="1"/>
        <v>1539324.109691682</v>
      </c>
      <c r="J34" s="95">
        <f>SUM(J32:J33)</f>
        <v>3131011.5474407123</v>
      </c>
      <c r="K34" s="96">
        <f>SUM(K32:K33)</f>
        <v>60252.470631746175</v>
      </c>
      <c r="L34" s="97">
        <f t="shared" si="1"/>
        <v>860489.00800752186</v>
      </c>
      <c r="M34" s="98">
        <f>SUM(M32:M33)</f>
        <v>-19137.318053625102</v>
      </c>
      <c r="N34" s="99">
        <f>N32+N33</f>
        <v>786766.50298186881</v>
      </c>
    </row>
    <row r="35" spans="2:14" ht="15.75" x14ac:dyDescent="0.25">
      <c r="B35" s="126"/>
      <c r="C35" s="141"/>
      <c r="D35" s="74"/>
      <c r="E35" s="65"/>
      <c r="F35" s="103"/>
      <c r="G35" s="104"/>
      <c r="H35" s="105"/>
      <c r="I35" s="106"/>
      <c r="J35" s="107"/>
      <c r="K35" s="59"/>
      <c r="L35" s="60"/>
      <c r="M35" s="61"/>
      <c r="N35" s="57"/>
    </row>
    <row r="36" spans="2:14" ht="15.75" x14ac:dyDescent="0.25">
      <c r="B36" s="126" t="s">
        <v>31</v>
      </c>
      <c r="C36" s="141" t="s">
        <v>0</v>
      </c>
      <c r="D36" s="73">
        <v>5831109.2300000004</v>
      </c>
      <c r="E36" s="65"/>
      <c r="F36" s="100">
        <v>11802.21</v>
      </c>
      <c r="G36" s="89">
        <v>13011.92</v>
      </c>
      <c r="H36" s="78">
        <f>-H32</f>
        <v>-818207.69219377323</v>
      </c>
      <c r="I36" s="79">
        <v>-1538015.0981864163</v>
      </c>
      <c r="J36" s="80">
        <v>-3128132.0526429582</v>
      </c>
      <c r="K36" s="336"/>
      <c r="L36" s="55"/>
      <c r="M36" s="337"/>
      <c r="N36" s="62">
        <f>SUM(D36:M36)</f>
        <v>371568.51697685197</v>
      </c>
    </row>
    <row r="37" spans="2:14" ht="15.75" x14ac:dyDescent="0.25">
      <c r="B37" s="126" t="s">
        <v>1</v>
      </c>
      <c r="C37" s="141" t="s">
        <v>2</v>
      </c>
      <c r="D37" s="63">
        <v>70223.199999999997</v>
      </c>
      <c r="E37" s="65"/>
      <c r="F37" s="102">
        <f>F36*1.1%*(30+31+30+31+31+30+31+30+31)/365</f>
        <v>97.81283630136987</v>
      </c>
      <c r="G37" s="101">
        <v>0</v>
      </c>
      <c r="H37" s="78">
        <f>-H33</f>
        <v>-941.85747090671782</v>
      </c>
      <c r="I37" s="82">
        <v>-1309.0115052654269</v>
      </c>
      <c r="J37" s="83">
        <v>-2879.4947977543225</v>
      </c>
      <c r="K37" s="336"/>
      <c r="L37" s="55"/>
      <c r="M37" s="337"/>
      <c r="N37" s="64">
        <f>SUM(D37:M37)</f>
        <v>65190.649062374898</v>
      </c>
    </row>
    <row r="38" spans="2:14" x14ac:dyDescent="0.25">
      <c r="B38" s="71"/>
      <c r="C38" s="141"/>
      <c r="D38" s="63">
        <v>5901332.4299999997</v>
      </c>
      <c r="E38" s="127">
        <f>SUM(E36:E37)</f>
        <v>0</v>
      </c>
      <c r="F38" s="91">
        <f t="shared" ref="F38" si="2">SUM(F36:F37)</f>
        <v>11900.022836301368</v>
      </c>
      <c r="G38" s="92">
        <f t="shared" ref="G38" si="3">SUM(G36:G37)</f>
        <v>13011.92</v>
      </c>
      <c r="H38" s="93">
        <f t="shared" ref="H38" si="4">SUM(H36:H37)</f>
        <v>-819149.54966467991</v>
      </c>
      <c r="I38" s="94">
        <f t="shared" ref="I38" si="5">SUM(I36:I37)</f>
        <v>-1539324.1096916818</v>
      </c>
      <c r="J38" s="95">
        <f>SUM(J36:J37)</f>
        <v>-3131011.5474407123</v>
      </c>
      <c r="K38" s="96">
        <f t="shared" ref="K38" si="6">SUM(K36:K37)</f>
        <v>0</v>
      </c>
      <c r="L38" s="97">
        <f t="shared" ref="L38" si="7">SUM(L36:L37)</f>
        <v>0</v>
      </c>
      <c r="M38" s="98">
        <f t="shared" ref="M38" si="8">SUM(M36:M37)</f>
        <v>0</v>
      </c>
      <c r="N38" s="64">
        <f>N36+N37</f>
        <v>436759.16603922687</v>
      </c>
    </row>
    <row r="39" spans="2:14" x14ac:dyDescent="0.25">
      <c r="B39" s="71"/>
      <c r="C39" s="139"/>
      <c r="D39" s="73"/>
      <c r="E39" s="65"/>
      <c r="F39" s="88"/>
      <c r="G39" s="89"/>
      <c r="H39" s="84"/>
      <c r="I39" s="85"/>
      <c r="J39" s="86"/>
      <c r="K39" s="66"/>
      <c r="L39" s="67"/>
      <c r="M39" s="68"/>
      <c r="N39" s="87"/>
    </row>
    <row r="40" spans="2:14" s="108" customFormat="1" ht="16.5" thickBot="1" x14ac:dyDescent="0.3">
      <c r="B40" s="39" t="s">
        <v>10</v>
      </c>
      <c r="C40" s="140"/>
      <c r="D40" s="110">
        <f>D34+D38</f>
        <v>1849.9799999995157</v>
      </c>
      <c r="E40" s="111">
        <f>E34+E38</f>
        <v>320071.52843545208</v>
      </c>
      <c r="F40" s="112">
        <f>F34+F38</f>
        <v>0</v>
      </c>
      <c r="G40" s="113">
        <f>G34+G38</f>
        <v>0</v>
      </c>
      <c r="H40" s="333">
        <f t="shared" ref="H40:J40" si="9">H34+H38</f>
        <v>0</v>
      </c>
      <c r="I40" s="334">
        <f t="shared" si="9"/>
        <v>0</v>
      </c>
      <c r="J40" s="335">
        <f t="shared" si="9"/>
        <v>0</v>
      </c>
      <c r="K40" s="114">
        <f>K34+K38</f>
        <v>60252.470631746175</v>
      </c>
      <c r="L40" s="338">
        <f t="shared" ref="L40:N40" si="10">L34+L38</f>
        <v>860489.00800752186</v>
      </c>
      <c r="M40" s="115">
        <f>M34+M38</f>
        <v>-19137.318053625102</v>
      </c>
      <c r="N40" s="116">
        <f t="shared" si="10"/>
        <v>1223525.6690210956</v>
      </c>
    </row>
  </sheetData>
  <mergeCells count="6">
    <mergeCell ref="F29:G29"/>
    <mergeCell ref="F30:G30"/>
    <mergeCell ref="H29:J29"/>
    <mergeCell ref="H30:J30"/>
    <mergeCell ref="K29:M29"/>
    <mergeCell ref="K30:M30"/>
  </mergeCells>
  <pageMargins left="0.20000000298023224" right="0.20000000298023224" top="0.796875" bottom="0.20000000298023224" header="0.03" footer="0.03"/>
  <pageSetup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5"/>
  <sheetViews>
    <sheetView showGridLines="0" zoomScale="90" zoomScaleNormal="90" workbookViewId="0">
      <selection activeCell="B21" sqref="B21"/>
    </sheetView>
  </sheetViews>
  <sheetFormatPr defaultRowHeight="15.75" x14ac:dyDescent="0.25"/>
  <cols>
    <col min="1" max="1" width="2" style="142" customWidth="1"/>
    <col min="2" max="2" width="47" style="142" customWidth="1"/>
    <col min="3" max="3" width="16.5703125" style="142" hidden="1" customWidth="1"/>
    <col min="4" max="7" width="26.5703125" style="142" customWidth="1"/>
    <col min="8" max="8" width="19.85546875" style="142" customWidth="1"/>
    <col min="9" max="9" width="20.28515625" style="142" customWidth="1"/>
    <col min="10" max="10" width="18.28515625" style="142" bestFit="1" customWidth="1"/>
    <col min="11" max="16384" width="9.140625" style="142"/>
  </cols>
  <sheetData>
    <row r="2" spans="2:9" ht="19.5" thickBot="1" x14ac:dyDescent="0.35">
      <c r="B2" s="131" t="s">
        <v>52</v>
      </c>
    </row>
    <row r="3" spans="2:9" ht="31.5" x14ac:dyDescent="0.25">
      <c r="B3" s="4" t="s">
        <v>7</v>
      </c>
      <c r="C3" s="138" t="s">
        <v>19</v>
      </c>
      <c r="D3" s="197" t="s">
        <v>55</v>
      </c>
      <c r="E3" s="198" t="s">
        <v>17</v>
      </c>
      <c r="F3" s="196" t="s">
        <v>20</v>
      </c>
      <c r="G3" s="7" t="s">
        <v>51</v>
      </c>
    </row>
    <row r="4" spans="2:9" ht="26.25" customHeight="1" thickBot="1" x14ac:dyDescent="0.3">
      <c r="B4" s="8"/>
      <c r="C4" s="14"/>
      <c r="D4" s="185" t="s">
        <v>48</v>
      </c>
      <c r="E4" s="186" t="s">
        <v>49</v>
      </c>
      <c r="F4" s="187" t="s">
        <v>50</v>
      </c>
      <c r="G4" s="14"/>
    </row>
    <row r="5" spans="2:9" x14ac:dyDescent="0.25">
      <c r="B5" s="182"/>
      <c r="C5" s="183"/>
      <c r="D5" s="143"/>
      <c r="E5" s="144"/>
      <c r="F5" s="188"/>
      <c r="G5" s="199"/>
    </row>
    <row r="6" spans="2:9" x14ac:dyDescent="0.25">
      <c r="B6" s="126"/>
      <c r="C6" s="184"/>
      <c r="D6" s="145"/>
      <c r="E6" s="147"/>
      <c r="F6" s="189"/>
      <c r="G6" s="200"/>
    </row>
    <row r="7" spans="2:9" x14ac:dyDescent="0.25">
      <c r="B7" s="126" t="s">
        <v>3</v>
      </c>
      <c r="C7" s="184" t="s">
        <v>4</v>
      </c>
      <c r="D7" s="151">
        <f>E27+D27</f>
        <v>21641.059999999998</v>
      </c>
      <c r="E7" s="153">
        <f>G27+F27</f>
        <v>137792.56476723135</v>
      </c>
      <c r="F7" s="190">
        <f>I27+H27</f>
        <v>-15060.278009948439</v>
      </c>
      <c r="G7" s="201">
        <f>SUM(D7:F7)</f>
        <v>144373.34675728291</v>
      </c>
    </row>
    <row r="8" spans="2:9" x14ac:dyDescent="0.25">
      <c r="B8" s="126" t="s">
        <v>5</v>
      </c>
      <c r="C8" s="184" t="s">
        <v>6</v>
      </c>
      <c r="D8" s="157"/>
      <c r="E8" s="159">
        <f>G28+F28</f>
        <v>774.18229825695698</v>
      </c>
      <c r="F8" s="191">
        <f>I28+H28</f>
        <v>-92.384970993071505</v>
      </c>
      <c r="G8" s="202">
        <f t="shared" ref="G8:G15" si="0">SUM(D8:F8)</f>
        <v>681.79732726388545</v>
      </c>
    </row>
    <row r="9" spans="2:9" x14ac:dyDescent="0.25">
      <c r="B9" s="126"/>
      <c r="C9" s="184"/>
      <c r="D9" s="163">
        <f>D7+D8</f>
        <v>21641.059999999998</v>
      </c>
      <c r="E9" s="165">
        <f t="shared" ref="E9" si="1">E7+E8</f>
        <v>138566.74706548831</v>
      </c>
      <c r="F9" s="192">
        <f>I29+H29</f>
        <v>-15152.662980941512</v>
      </c>
      <c r="G9" s="203">
        <f t="shared" si="0"/>
        <v>145055.1440845468</v>
      </c>
    </row>
    <row r="10" spans="2:9" x14ac:dyDescent="0.25">
      <c r="B10" s="126"/>
      <c r="C10" s="184"/>
      <c r="D10" s="169"/>
      <c r="E10" s="171"/>
      <c r="F10" s="193"/>
      <c r="G10" s="204"/>
    </row>
    <row r="11" spans="2:9" x14ac:dyDescent="0.25">
      <c r="B11" s="126" t="s">
        <v>31</v>
      </c>
      <c r="C11" s="184" t="s">
        <v>0</v>
      </c>
      <c r="D11" s="175">
        <f>E31+D31</f>
        <v>141790.69999999998</v>
      </c>
      <c r="E11" s="177">
        <f>G31+F31</f>
        <v>-137792.56476723112</v>
      </c>
      <c r="F11" s="194"/>
      <c r="G11" s="205">
        <f t="shared" si="0"/>
        <v>3998.1352327688655</v>
      </c>
    </row>
    <row r="12" spans="2:9" x14ac:dyDescent="0.25">
      <c r="B12" s="126" t="s">
        <v>1</v>
      </c>
      <c r="C12" s="184" t="s">
        <v>2</v>
      </c>
      <c r="D12" s="175"/>
      <c r="E12" s="177">
        <f>G32+F32</f>
        <v>-774.18229825695698</v>
      </c>
      <c r="F12" s="194"/>
      <c r="G12" s="205">
        <f t="shared" si="0"/>
        <v>-774.18229825695698</v>
      </c>
    </row>
    <row r="13" spans="2:9" x14ac:dyDescent="0.25">
      <c r="B13" s="126"/>
      <c r="C13" s="184"/>
      <c r="D13" s="163">
        <f>D11+D12</f>
        <v>141790.69999999998</v>
      </c>
      <c r="E13" s="165">
        <f t="shared" ref="E13" si="2">E11+E12</f>
        <v>-138566.74706548807</v>
      </c>
      <c r="F13" s="192">
        <f t="shared" ref="F13" si="3">F11+F12</f>
        <v>0</v>
      </c>
      <c r="G13" s="203">
        <f t="shared" si="0"/>
        <v>3223.9529345119081</v>
      </c>
    </row>
    <row r="14" spans="2:9" x14ac:dyDescent="0.25">
      <c r="B14" s="126"/>
      <c r="C14" s="184"/>
      <c r="D14" s="157"/>
      <c r="E14" s="159"/>
      <c r="F14" s="191"/>
      <c r="G14" s="202"/>
    </row>
    <row r="15" spans="2:9" ht="16.5" thickBot="1" x14ac:dyDescent="0.3">
      <c r="B15" s="39" t="s">
        <v>10</v>
      </c>
      <c r="C15" s="14"/>
      <c r="D15" s="136">
        <f>D7+D11</f>
        <v>163431.75999999998</v>
      </c>
      <c r="E15" s="134">
        <f t="shared" ref="E15:F15" si="4">E7+E11</f>
        <v>2.3283064365386963E-10</v>
      </c>
      <c r="F15" s="195">
        <f t="shared" si="4"/>
        <v>-15060.278009948439</v>
      </c>
      <c r="G15" s="206">
        <f t="shared" si="0"/>
        <v>148371.48199005178</v>
      </c>
    </row>
    <row r="16" spans="2:9" x14ac:dyDescent="0.25">
      <c r="B16" s="117"/>
      <c r="C16" s="118"/>
      <c r="D16" s="119"/>
      <c r="E16" s="120"/>
      <c r="F16" s="120"/>
      <c r="G16" s="207"/>
      <c r="H16" s="181"/>
      <c r="I16" s="181"/>
    </row>
    <row r="17" spans="2:10" x14ac:dyDescent="0.25">
      <c r="B17" s="15" t="s">
        <v>56</v>
      </c>
      <c r="C17" s="72"/>
      <c r="D17" s="72"/>
      <c r="E17" s="121"/>
      <c r="F17" s="121"/>
      <c r="G17" s="122"/>
      <c r="H17" s="130"/>
      <c r="I17" s="130"/>
    </row>
    <row r="18" spans="2:10" x14ac:dyDescent="0.25">
      <c r="B18" s="15" t="s">
        <v>53</v>
      </c>
      <c r="C18" s="72"/>
      <c r="D18" s="72"/>
      <c r="E18" s="121"/>
      <c r="F18" s="121"/>
      <c r="G18" s="122"/>
      <c r="H18" s="130"/>
      <c r="I18" s="130"/>
    </row>
    <row r="19" spans="2:10" ht="16.5" thickBot="1" x14ac:dyDescent="0.3">
      <c r="B19" s="49" t="s">
        <v>54</v>
      </c>
      <c r="C19" s="124"/>
      <c r="D19" s="124"/>
      <c r="E19" s="124"/>
      <c r="F19" s="124"/>
      <c r="G19" s="125"/>
    </row>
    <row r="20" spans="2:10" x14ac:dyDescent="0.25">
      <c r="B20" s="16"/>
      <c r="C20" s="72"/>
      <c r="D20" s="72"/>
      <c r="E20" s="72"/>
      <c r="F20" s="72"/>
      <c r="G20" s="72"/>
    </row>
    <row r="22" spans="2:10" ht="19.5" thickBot="1" x14ac:dyDescent="0.35">
      <c r="B22" s="131" t="s">
        <v>45</v>
      </c>
    </row>
    <row r="23" spans="2:10" x14ac:dyDescent="0.25">
      <c r="B23" s="4" t="s">
        <v>7</v>
      </c>
      <c r="C23" s="138" t="s">
        <v>19</v>
      </c>
      <c r="D23" s="381" t="s">
        <v>47</v>
      </c>
      <c r="E23" s="382"/>
      <c r="F23" s="383" t="s">
        <v>17</v>
      </c>
      <c r="G23" s="384"/>
      <c r="H23" s="385" t="s">
        <v>20</v>
      </c>
      <c r="I23" s="386"/>
      <c r="J23" s="7" t="s">
        <v>51</v>
      </c>
    </row>
    <row r="24" spans="2:10" ht="16.5" customHeight="1" thickBot="1" x14ac:dyDescent="0.3">
      <c r="B24" s="8"/>
      <c r="C24" s="14"/>
      <c r="D24" s="387" t="s">
        <v>48</v>
      </c>
      <c r="E24" s="388"/>
      <c r="F24" s="389" t="s">
        <v>49</v>
      </c>
      <c r="G24" s="390"/>
      <c r="H24" s="391" t="s">
        <v>50</v>
      </c>
      <c r="I24" s="392"/>
      <c r="J24" s="14"/>
    </row>
    <row r="25" spans="2:10" x14ac:dyDescent="0.25">
      <c r="B25" s="182"/>
      <c r="C25" s="183"/>
      <c r="D25" s="211">
        <v>2015</v>
      </c>
      <c r="E25" s="339">
        <v>2016</v>
      </c>
      <c r="F25" s="340">
        <v>2015</v>
      </c>
      <c r="G25" s="341">
        <v>2016</v>
      </c>
      <c r="H25" s="342">
        <v>2015</v>
      </c>
      <c r="I25" s="213">
        <v>2016</v>
      </c>
      <c r="J25" s="199"/>
    </row>
    <row r="26" spans="2:10" x14ac:dyDescent="0.25">
      <c r="B26" s="126"/>
      <c r="C26" s="184"/>
      <c r="D26" s="145"/>
      <c r="E26" s="146"/>
      <c r="F26" s="147"/>
      <c r="G26" s="148"/>
      <c r="H26" s="149"/>
      <c r="I26" s="150"/>
      <c r="J26" s="200"/>
    </row>
    <row r="27" spans="2:10" x14ac:dyDescent="0.25">
      <c r="B27" s="126" t="s">
        <v>3</v>
      </c>
      <c r="C27" s="184" t="s">
        <v>4</v>
      </c>
      <c r="D27" s="151">
        <v>1294.83</v>
      </c>
      <c r="E27" s="152">
        <v>20346.23</v>
      </c>
      <c r="F27" s="153">
        <v>13001.38854066818</v>
      </c>
      <c r="G27" s="154">
        <v>124791.17622656317</v>
      </c>
      <c r="H27" s="155">
        <v>467.37797361117407</v>
      </c>
      <c r="I27" s="156">
        <v>-15527.655983559613</v>
      </c>
      <c r="J27" s="201">
        <f>SUM(D27:I27)</f>
        <v>144373.34675728291</v>
      </c>
    </row>
    <row r="28" spans="2:10" x14ac:dyDescent="0.25">
      <c r="B28" s="126" t="s">
        <v>5</v>
      </c>
      <c r="C28" s="184" t="s">
        <v>6</v>
      </c>
      <c r="D28" s="157"/>
      <c r="E28" s="158"/>
      <c r="F28" s="159">
        <v>3.8671124337080358</v>
      </c>
      <c r="G28" s="160">
        <v>770.31518582324895</v>
      </c>
      <c r="H28" s="161">
        <v>-0.91814085000206302</v>
      </c>
      <c r="I28" s="162">
        <v>-91.466830143069444</v>
      </c>
      <c r="J28" s="201">
        <f t="shared" ref="J28:J35" si="5">SUM(D28:I28)</f>
        <v>681.79732726388556</v>
      </c>
    </row>
    <row r="29" spans="2:10" x14ac:dyDescent="0.25">
      <c r="B29" s="126"/>
      <c r="C29" s="184"/>
      <c r="D29" s="163">
        <f t="shared" ref="D29" si="6">D27+D28</f>
        <v>1294.83</v>
      </c>
      <c r="E29" s="164">
        <f>E27+E28</f>
        <v>20346.23</v>
      </c>
      <c r="F29" s="165">
        <f t="shared" ref="F29" si="7">F27+F28</f>
        <v>13005.255653101889</v>
      </c>
      <c r="G29" s="166">
        <f t="shared" ref="G29" si="8">G27+G28</f>
        <v>125561.49141238641</v>
      </c>
      <c r="H29" s="167">
        <f t="shared" ref="H29" si="9">H27+H28</f>
        <v>466.45983276117198</v>
      </c>
      <c r="I29" s="168">
        <f t="shared" ref="I29" si="10">I27+I28</f>
        <v>-15619.122813702683</v>
      </c>
      <c r="J29" s="203">
        <f t="shared" si="5"/>
        <v>145055.1440845468</v>
      </c>
    </row>
    <row r="30" spans="2:10" x14ac:dyDescent="0.25">
      <c r="B30" s="126"/>
      <c r="C30" s="184"/>
      <c r="D30" s="169"/>
      <c r="E30" s="170"/>
      <c r="F30" s="171"/>
      <c r="G30" s="172"/>
      <c r="H30" s="173"/>
      <c r="I30" s="174"/>
      <c r="J30" s="204"/>
    </row>
    <row r="31" spans="2:10" x14ac:dyDescent="0.25">
      <c r="B31" s="126" t="s">
        <v>31</v>
      </c>
      <c r="C31" s="184" t="s">
        <v>0</v>
      </c>
      <c r="D31" s="175">
        <v>13811.419999999998</v>
      </c>
      <c r="E31" s="176">
        <v>127979.27999999998</v>
      </c>
      <c r="F31" s="177">
        <v>-13001.388540668064</v>
      </c>
      <c r="G31" s="178">
        <v>-124791.17622656305</v>
      </c>
      <c r="H31" s="179"/>
      <c r="I31" s="180"/>
      <c r="J31" s="201">
        <f t="shared" si="5"/>
        <v>3998.1352327688655</v>
      </c>
    </row>
    <row r="32" spans="2:10" x14ac:dyDescent="0.25">
      <c r="B32" s="126" t="s">
        <v>1</v>
      </c>
      <c r="C32" s="184" t="s">
        <v>2</v>
      </c>
      <c r="D32" s="175"/>
      <c r="E32" s="176"/>
      <c r="F32" s="177">
        <f>-F28</f>
        <v>-3.8671124337080358</v>
      </c>
      <c r="G32" s="178">
        <f>-G28</f>
        <v>-770.31518582324895</v>
      </c>
      <c r="H32" s="179"/>
      <c r="I32" s="180"/>
      <c r="J32" s="201">
        <f t="shared" si="5"/>
        <v>-774.18229825695698</v>
      </c>
    </row>
    <row r="33" spans="2:10" x14ac:dyDescent="0.25">
      <c r="B33" s="126"/>
      <c r="C33" s="184"/>
      <c r="D33" s="163">
        <f t="shared" ref="D33" si="11">D31+D32</f>
        <v>13811.419999999998</v>
      </c>
      <c r="E33" s="164">
        <f>E31+E32</f>
        <v>127979.27999999998</v>
      </c>
      <c r="F33" s="165">
        <f t="shared" ref="F33" si="12">F31+F32</f>
        <v>-13005.255653101773</v>
      </c>
      <c r="G33" s="166">
        <f t="shared" ref="G33" si="13">G31+G32</f>
        <v>-125561.4914123863</v>
      </c>
      <c r="H33" s="167">
        <f t="shared" ref="H33" si="14">H31+H32</f>
        <v>0</v>
      </c>
      <c r="I33" s="168">
        <f t="shared" ref="I33" si="15">I31+I32</f>
        <v>0</v>
      </c>
      <c r="J33" s="203">
        <f t="shared" si="5"/>
        <v>3223.9529345119081</v>
      </c>
    </row>
    <row r="34" spans="2:10" x14ac:dyDescent="0.25">
      <c r="B34" s="126"/>
      <c r="C34" s="184"/>
      <c r="D34" s="157"/>
      <c r="E34" s="158"/>
      <c r="F34" s="159"/>
      <c r="G34" s="160"/>
      <c r="H34" s="161"/>
      <c r="I34" s="162"/>
      <c r="J34" s="202"/>
    </row>
    <row r="35" spans="2:10" ht="16.5" thickBot="1" x14ac:dyDescent="0.3">
      <c r="B35" s="39" t="s">
        <v>10</v>
      </c>
      <c r="C35" s="14"/>
      <c r="D35" s="136">
        <f t="shared" ref="D35:I35" si="16">D27+D31</f>
        <v>15106.249999999998</v>
      </c>
      <c r="E35" s="137">
        <f t="shared" si="16"/>
        <v>148325.50999999998</v>
      </c>
      <c r="F35" s="134">
        <f t="shared" si="16"/>
        <v>1.1641532182693481E-10</v>
      </c>
      <c r="G35" s="135">
        <f t="shared" si="16"/>
        <v>1.1641532182693481E-10</v>
      </c>
      <c r="H35" s="132">
        <f t="shared" si="16"/>
        <v>467.37797361117407</v>
      </c>
      <c r="I35" s="133">
        <f t="shared" si="16"/>
        <v>-15527.655983559613</v>
      </c>
      <c r="J35" s="206">
        <f t="shared" si="5"/>
        <v>148371.48199005178</v>
      </c>
    </row>
  </sheetData>
  <mergeCells count="6">
    <mergeCell ref="D23:E23"/>
    <mergeCell ref="F23:G23"/>
    <mergeCell ref="H23:I23"/>
    <mergeCell ref="D24:E24"/>
    <mergeCell ref="F24:G24"/>
    <mergeCell ref="H24:I24"/>
  </mergeCells>
  <pageMargins left="0.20000000298023224" right="0.20000000298023224" top="0.796875" bottom="0.20000000298023224" header="0.03" footer="0.03"/>
  <pageSetup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showGridLines="0" tabSelected="1" zoomScale="80" zoomScaleNormal="80" workbookViewId="0">
      <selection activeCell="B34" sqref="B34"/>
    </sheetView>
  </sheetViews>
  <sheetFormatPr defaultColWidth="9.140625" defaultRowHeight="15" x14ac:dyDescent="0.25"/>
  <cols>
    <col min="1" max="1" width="9.140625" style="208"/>
    <col min="2" max="2" width="42.42578125" style="208" customWidth="1"/>
    <col min="3" max="3" width="14.85546875" style="208" customWidth="1"/>
    <col min="4" max="4" width="22.5703125" style="210" customWidth="1"/>
    <col min="5" max="5" width="24.140625" style="210" customWidth="1"/>
    <col min="6" max="7" width="25.7109375" style="210" customWidth="1"/>
    <col min="8" max="8" width="23.5703125" style="210" customWidth="1"/>
    <col min="9" max="9" width="24.140625" style="210" customWidth="1"/>
    <col min="10" max="14" width="24" style="223" customWidth="1"/>
    <col min="15" max="15" width="22.5703125" style="210" customWidth="1"/>
    <col min="16" max="16" width="24.140625" style="210" customWidth="1"/>
    <col min="17" max="17" width="22.28515625" style="210" customWidth="1"/>
    <col min="18" max="18" width="22.7109375" style="210" customWidth="1"/>
    <col min="19" max="19" width="22.5703125" style="210" customWidth="1"/>
    <col min="20" max="23" width="19.85546875" style="210" customWidth="1"/>
    <col min="24" max="24" width="22.5703125" style="210" customWidth="1"/>
    <col min="25" max="16384" width="9.140625" style="208"/>
  </cols>
  <sheetData>
    <row r="1" spans="1:24" ht="15.75" thickBot="1" x14ac:dyDescent="0.3"/>
    <row r="2" spans="1:24" s="229" customFormat="1" ht="15.75" x14ac:dyDescent="0.25">
      <c r="A2" s="52"/>
      <c r="B2" s="4" t="s">
        <v>7</v>
      </c>
      <c r="C2" s="5" t="s">
        <v>19</v>
      </c>
      <c r="D2" s="270" t="s">
        <v>30</v>
      </c>
      <c r="E2" s="271"/>
      <c r="F2" s="393" t="s">
        <v>64</v>
      </c>
      <c r="G2" s="393"/>
      <c r="H2" s="270" t="s">
        <v>30</v>
      </c>
      <c r="I2" s="271"/>
      <c r="J2" s="394" t="s">
        <v>61</v>
      </c>
      <c r="K2" s="394"/>
      <c r="L2" s="394"/>
      <c r="M2" s="394"/>
      <c r="N2" s="394"/>
      <c r="O2" s="270" t="s">
        <v>30</v>
      </c>
      <c r="P2" s="271"/>
      <c r="Q2" s="395" t="s">
        <v>66</v>
      </c>
      <c r="R2" s="396"/>
      <c r="S2" s="396"/>
      <c r="T2" s="396"/>
      <c r="U2" s="396"/>
      <c r="V2" s="396"/>
      <c r="W2" s="397"/>
      <c r="X2" s="228" t="s">
        <v>30</v>
      </c>
    </row>
    <row r="3" spans="1:24" s="236" customFormat="1" ht="32.25" thickBot="1" x14ac:dyDescent="0.3">
      <c r="A3" s="230"/>
      <c r="B3" s="231"/>
      <c r="C3" s="232"/>
      <c r="D3" s="272">
        <v>41639</v>
      </c>
      <c r="E3" s="273" t="s">
        <v>57</v>
      </c>
      <c r="F3" s="224" t="str">
        <f>'Staff Question-7'!H29</f>
        <v>IESO Invoice Class B Global Adj</v>
      </c>
      <c r="G3" s="224" t="str">
        <f>'Staff Question-7'!K29</f>
        <v>IESO Code 142 RPP Settlement</v>
      </c>
      <c r="H3" s="272">
        <v>42004</v>
      </c>
      <c r="I3" s="273" t="s">
        <v>59</v>
      </c>
      <c r="J3" s="224" t="str">
        <f>F3</f>
        <v>IESO Invoice Class B Global Adj</v>
      </c>
      <c r="K3" s="224" t="str">
        <f>G3</f>
        <v>IESO Code 142 RPP Settlement</v>
      </c>
      <c r="L3" s="224" t="str">
        <f>'Staff Question-8'!D23</f>
        <v>Overbilling</v>
      </c>
      <c r="M3" s="224" t="str">
        <f>'Staff Question-8'!F23</f>
        <v>IESO Invoice Class B Global Adj</v>
      </c>
      <c r="N3" s="224" t="str">
        <f>'Staff Question-8'!H23</f>
        <v>IESO Code 142 RPP Settlement</v>
      </c>
      <c r="O3" s="272">
        <v>42369</v>
      </c>
      <c r="P3" s="273" t="s">
        <v>60</v>
      </c>
      <c r="Q3" s="233" t="s">
        <v>65</v>
      </c>
      <c r="R3" s="234" t="s">
        <v>58</v>
      </c>
      <c r="S3" s="224" t="str">
        <f>M3</f>
        <v>IESO Invoice Class B Global Adj</v>
      </c>
      <c r="T3" s="224" t="str">
        <f>N3</f>
        <v>IESO Code 142 RPP Settlement</v>
      </c>
      <c r="U3" s="224" t="str">
        <f>L3</f>
        <v>Overbilling</v>
      </c>
      <c r="V3" s="224" t="str">
        <f>M3</f>
        <v>IESO Invoice Class B Global Adj</v>
      </c>
      <c r="W3" s="235" t="str">
        <f>N3</f>
        <v>IESO Code 142 RPP Settlement</v>
      </c>
      <c r="X3" s="227">
        <v>42735</v>
      </c>
    </row>
    <row r="4" spans="1:24" ht="15.75" x14ac:dyDescent="0.25">
      <c r="A4"/>
      <c r="B4" s="15"/>
      <c r="C4" s="16"/>
      <c r="D4" s="215"/>
      <c r="E4" s="274"/>
      <c r="F4" s="262"/>
      <c r="G4" s="263"/>
      <c r="H4" s="215"/>
      <c r="I4" s="274"/>
      <c r="J4" s="278"/>
      <c r="K4" s="279"/>
      <c r="L4" s="237"/>
      <c r="M4" s="225"/>
      <c r="N4" s="238"/>
      <c r="O4" s="215"/>
      <c r="P4" s="274"/>
      <c r="Q4" s="286"/>
      <c r="R4" s="287"/>
      <c r="S4" s="288"/>
      <c r="T4" s="289"/>
      <c r="U4" s="241"/>
      <c r="V4" s="212"/>
      <c r="W4" s="238"/>
      <c r="X4" s="219"/>
    </row>
    <row r="5" spans="1:24" ht="15.75" x14ac:dyDescent="0.25">
      <c r="A5"/>
      <c r="B5" s="23" t="s">
        <v>3</v>
      </c>
      <c r="C5" s="24" t="s">
        <v>4</v>
      </c>
      <c r="D5" s="216">
        <v>755462.44000000006</v>
      </c>
      <c r="E5" s="275">
        <v>-495936.32</v>
      </c>
      <c r="F5" s="264">
        <f>'Staff Question-7'!H32</f>
        <v>818207.69219377323</v>
      </c>
      <c r="G5" s="265">
        <f>'Staff Question-7'!K32</f>
        <v>60198.117278558377</v>
      </c>
      <c r="H5" s="216">
        <f>SUM(D5:G5)</f>
        <v>1137931.9294723317</v>
      </c>
      <c r="I5" s="275">
        <v>-3187040.45</v>
      </c>
      <c r="J5" s="280">
        <f>'Staff Question-7'!I32</f>
        <v>1538015.0981864166</v>
      </c>
      <c r="K5" s="281">
        <f>'Staff Question-7'!L32</f>
        <v>859706.25206975499</v>
      </c>
      <c r="L5" s="302">
        <f>'Staff Question-8'!D27</f>
        <v>1294.83</v>
      </c>
      <c r="M5" s="303">
        <f>'Staff Question-8'!F27</f>
        <v>13001.38854066818</v>
      </c>
      <c r="N5" s="298">
        <f>'Staff Question-8'!H27</f>
        <v>467.37797361117407</v>
      </c>
      <c r="O5" s="216">
        <f>SUM(H5:N5)</f>
        <v>363376.42624278239</v>
      </c>
      <c r="P5" s="275">
        <v>-2889547.41</v>
      </c>
      <c r="Q5" s="290">
        <f>'Staff Question-7'!E32</f>
        <v>316005.02</v>
      </c>
      <c r="R5" s="291">
        <f>'Staff Question-7'!F32+'Staff Question-7'!G32</f>
        <v>-24814.129999999997</v>
      </c>
      <c r="S5" s="264">
        <f>'Staff Question-7'!J32</f>
        <v>3128132.0526429582</v>
      </c>
      <c r="T5" s="265">
        <f>'Staff Question-7'!M32</f>
        <v>-19113.663291510486</v>
      </c>
      <c r="U5" s="304">
        <f>'Staff Question-8'!E27</f>
        <v>20346.23</v>
      </c>
      <c r="V5" s="305">
        <f>'Staff Question-8'!G27</f>
        <v>124791.17622656317</v>
      </c>
      <c r="W5" s="298">
        <f>'Staff Question-8'!I27</f>
        <v>-15527.655983559613</v>
      </c>
      <c r="X5" s="220">
        <f>SUM(O5:W5)</f>
        <v>1003648.0458372335</v>
      </c>
    </row>
    <row r="6" spans="1:24" ht="15.75" x14ac:dyDescent="0.25">
      <c r="A6"/>
      <c r="B6" s="23" t="s">
        <v>5</v>
      </c>
      <c r="C6" s="24" t="s">
        <v>6</v>
      </c>
      <c r="D6" s="217">
        <v>-6033.6699999999946</v>
      </c>
      <c r="E6" s="276">
        <v>-1920.31</v>
      </c>
      <c r="F6" s="266">
        <f>'Staff Question-7'!H33</f>
        <v>941.85747090671782</v>
      </c>
      <c r="G6" s="267">
        <f>'Staff Question-7'!K33</f>
        <v>54.353353187795712</v>
      </c>
      <c r="H6" s="217">
        <f>SUM(D6:G6)</f>
        <v>-6957.7691759054806</v>
      </c>
      <c r="I6" s="276">
        <v>-25768.76</v>
      </c>
      <c r="J6" s="280">
        <f>'Staff Question-7'!I33</f>
        <v>1309.0115052654264</v>
      </c>
      <c r="K6" s="281">
        <f>'Staff Question-7'!L33</f>
        <v>782.75593776688925</v>
      </c>
      <c r="L6" s="306">
        <f>'Staff Question-8'!D28</f>
        <v>0</v>
      </c>
      <c r="M6" s="307">
        <f>'Staff Question-8'!F28</f>
        <v>3.8671124337080358</v>
      </c>
      <c r="N6" s="298">
        <f>'Staff Question-8'!H28</f>
        <v>-0.91814085000206302</v>
      </c>
      <c r="O6" s="217">
        <f>SUM(H6:N6)</f>
        <v>-30631.812761289457</v>
      </c>
      <c r="P6" s="276">
        <v>-48697.829999999994</v>
      </c>
      <c r="Q6" s="290">
        <f>'Staff Question-7'!E33</f>
        <v>4066.508435452055</v>
      </c>
      <c r="R6" s="291">
        <f>'Staff Question-7'!F33+'Staff Question-7'!G33</f>
        <v>-97.81283630136987</v>
      </c>
      <c r="S6" s="264">
        <f>'Staff Question-7'!J33</f>
        <v>2879.4947977543225</v>
      </c>
      <c r="T6" s="265">
        <f>'Staff Question-7'!M33</f>
        <v>-23.654762114616531</v>
      </c>
      <c r="U6" s="308">
        <f>'Staff Question-8'!E28</f>
        <v>0</v>
      </c>
      <c r="V6" s="305">
        <f>'Staff Question-8'!G28</f>
        <v>770.31518582324895</v>
      </c>
      <c r="W6" s="298">
        <f>'Staff Question-8'!I28</f>
        <v>-91.466830143069444</v>
      </c>
      <c r="X6" s="221">
        <f>SUM(O6:W6)</f>
        <v>-71826.25877081888</v>
      </c>
    </row>
    <row r="7" spans="1:24" ht="15.75" x14ac:dyDescent="0.25">
      <c r="A7"/>
      <c r="B7" s="23" t="s">
        <v>9</v>
      </c>
      <c r="C7" s="24"/>
      <c r="D7" s="217">
        <f t="shared" ref="D7:K7" si="0">D5+D6</f>
        <v>749428.77</v>
      </c>
      <c r="E7" s="276">
        <f t="shared" si="0"/>
        <v>-497856.63</v>
      </c>
      <c r="F7" s="266">
        <f t="shared" si="0"/>
        <v>819149.54966467991</v>
      </c>
      <c r="G7" s="267">
        <f t="shared" si="0"/>
        <v>60252.470631746175</v>
      </c>
      <c r="H7" s="217">
        <f t="shared" si="0"/>
        <v>1130974.1602964262</v>
      </c>
      <c r="I7" s="276">
        <f t="shared" si="0"/>
        <v>-3212809.21</v>
      </c>
      <c r="J7" s="282">
        <f t="shared" si="0"/>
        <v>1539324.109691682</v>
      </c>
      <c r="K7" s="283">
        <f t="shared" si="0"/>
        <v>860489.00800752186</v>
      </c>
      <c r="L7" s="309">
        <f t="shared" ref="L7:R7" si="1">L5+L6</f>
        <v>1294.83</v>
      </c>
      <c r="M7" s="310">
        <f t="shared" si="1"/>
        <v>13005.255653101889</v>
      </c>
      <c r="N7" s="299">
        <f t="shared" si="1"/>
        <v>466.45983276117198</v>
      </c>
      <c r="O7" s="217">
        <f>O5+O6</f>
        <v>332744.61348149291</v>
      </c>
      <c r="P7" s="276">
        <f>P5+P6</f>
        <v>-2938245.24</v>
      </c>
      <c r="Q7" s="311">
        <f t="shared" si="1"/>
        <v>320071.52843545208</v>
      </c>
      <c r="R7" s="312">
        <f t="shared" si="1"/>
        <v>-24911.942836301369</v>
      </c>
      <c r="S7" s="292">
        <f>S5+S6</f>
        <v>3131011.5474407123</v>
      </c>
      <c r="T7" s="293">
        <f>T5+T6</f>
        <v>-19137.318053625102</v>
      </c>
      <c r="U7" s="313">
        <f t="shared" ref="U7" si="2">U5+U6</f>
        <v>20346.23</v>
      </c>
      <c r="V7" s="314">
        <f t="shared" ref="V7" si="3">V5+V6</f>
        <v>125561.49141238641</v>
      </c>
      <c r="W7" s="299">
        <f t="shared" ref="W7" si="4">W5+W6</f>
        <v>-15619.122813702683</v>
      </c>
      <c r="X7" s="221">
        <f>X5+X6</f>
        <v>931821.78706641472</v>
      </c>
    </row>
    <row r="8" spans="1:24" ht="15.75" x14ac:dyDescent="0.25">
      <c r="A8"/>
      <c r="B8" s="23"/>
      <c r="C8" s="24"/>
      <c r="D8" s="216"/>
      <c r="E8" s="275"/>
      <c r="F8" s="264"/>
      <c r="G8" s="265"/>
      <c r="H8" s="216"/>
      <c r="I8" s="275"/>
      <c r="J8" s="280"/>
      <c r="K8" s="281"/>
      <c r="L8" s="239"/>
      <c r="M8" s="226"/>
      <c r="N8" s="240"/>
      <c r="O8" s="216"/>
      <c r="P8" s="275"/>
      <c r="Q8" s="290"/>
      <c r="R8" s="291"/>
      <c r="S8" s="264"/>
      <c r="T8" s="265"/>
      <c r="U8" s="242"/>
      <c r="V8" s="214"/>
      <c r="W8" s="240"/>
      <c r="X8" s="220"/>
    </row>
    <row r="9" spans="1:24" ht="15.75" x14ac:dyDescent="0.25">
      <c r="A9"/>
      <c r="B9" s="23" t="s">
        <v>29</v>
      </c>
      <c r="C9" s="24" t="s">
        <v>0</v>
      </c>
      <c r="D9" s="216">
        <v>647049.18000000005</v>
      </c>
      <c r="E9" s="275">
        <v>722828.49</v>
      </c>
      <c r="F9" s="264">
        <f>'Staff Question-7'!H36</f>
        <v>-818207.69219377323</v>
      </c>
      <c r="G9" s="265">
        <f>'Staff Question-7'!K36</f>
        <v>0</v>
      </c>
      <c r="H9" s="216">
        <f>SUM(D9:G9)</f>
        <v>551669.9778062267</v>
      </c>
      <c r="I9" s="275">
        <v>1428650.04</v>
      </c>
      <c r="J9" s="280">
        <f>'Staff Question-7'!I36</f>
        <v>-1538015.0981864163</v>
      </c>
      <c r="K9" s="281">
        <f>'Staff Question-7'!L36</f>
        <v>0</v>
      </c>
      <c r="L9" s="315">
        <f>'Staff Question-8'!D31</f>
        <v>13811.419999999998</v>
      </c>
      <c r="M9" s="303">
        <f>'Staff Question-8'!F31</f>
        <v>-13001.388540668064</v>
      </c>
      <c r="N9" s="298">
        <f>'Staff Question-8'!H31</f>
        <v>0</v>
      </c>
      <c r="O9" s="216">
        <f>SUM(H9:N9)</f>
        <v>443114.95107914245</v>
      </c>
      <c r="P9" s="275">
        <v>3032581.1900000004</v>
      </c>
      <c r="Q9" s="290">
        <f>'Staff Question-7'!E36</f>
        <v>0</v>
      </c>
      <c r="R9" s="291">
        <f>'Staff Question-7'!F36+'Staff Question-7'!G36</f>
        <v>24814.129999999997</v>
      </c>
      <c r="S9" s="264">
        <f>'Staff Question-7'!J36</f>
        <v>-3128132.0526429582</v>
      </c>
      <c r="T9" s="265">
        <f>'Staff Question-7'!M36</f>
        <v>0</v>
      </c>
      <c r="U9" s="304">
        <f>'Staff Question-8'!E31</f>
        <v>127979.27999999998</v>
      </c>
      <c r="V9" s="305">
        <f>'Staff Question-8'!G31</f>
        <v>-124791.17622656305</v>
      </c>
      <c r="W9" s="298">
        <f>'Staff Question-8'!I31</f>
        <v>0</v>
      </c>
      <c r="X9" s="220">
        <f>SUM(O9:W9)</f>
        <v>375566.32220962126</v>
      </c>
    </row>
    <row r="10" spans="1:24" ht="15.75" x14ac:dyDescent="0.25">
      <c r="A10"/>
      <c r="B10" s="23" t="s">
        <v>1</v>
      </c>
      <c r="C10" s="24" t="s">
        <v>2</v>
      </c>
      <c r="D10" s="217">
        <v>10929.14</v>
      </c>
      <c r="E10" s="276">
        <v>14027.55</v>
      </c>
      <c r="F10" s="266">
        <f>'Staff Question-7'!H37</f>
        <v>-941.85747090671782</v>
      </c>
      <c r="G10" s="267">
        <f>'Staff Question-7'!K37</f>
        <v>0</v>
      </c>
      <c r="H10" s="217">
        <f>SUM(D10:G10)</f>
        <v>24014.832529093281</v>
      </c>
      <c r="I10" s="276">
        <v>-2337.4500000000007</v>
      </c>
      <c r="J10" s="280">
        <f>'Staff Question-7'!I37</f>
        <v>-1309.0115052654269</v>
      </c>
      <c r="K10" s="281">
        <f>'Staff Question-7'!L37</f>
        <v>0</v>
      </c>
      <c r="L10" s="315">
        <f>'Staff Question-8'!D32</f>
        <v>0</v>
      </c>
      <c r="M10" s="307">
        <f>'Staff Question-8'!F32</f>
        <v>-3.8671124337080358</v>
      </c>
      <c r="N10" s="298">
        <f>'Staff Question-8'!H32</f>
        <v>0</v>
      </c>
      <c r="O10" s="217">
        <f>SUM(H10:N10)</f>
        <v>20364.503911394146</v>
      </c>
      <c r="P10" s="276">
        <v>47603.649999999994</v>
      </c>
      <c r="Q10" s="290">
        <f>'Staff Question-7'!E37</f>
        <v>0</v>
      </c>
      <c r="R10" s="291">
        <f>'Staff Question-7'!F37+'Staff Question-7'!G37</f>
        <v>97.81283630136987</v>
      </c>
      <c r="S10" s="264">
        <f>'Staff Question-7'!J37</f>
        <v>-2879.4947977543225</v>
      </c>
      <c r="T10" s="265">
        <f>'Staff Question-7'!M37</f>
        <v>0</v>
      </c>
      <c r="U10" s="308">
        <f>'Staff Question-8'!E32</f>
        <v>0</v>
      </c>
      <c r="V10" s="305">
        <f>'Staff Question-8'!G32</f>
        <v>-770.31518582324895</v>
      </c>
      <c r="W10" s="298">
        <f>'Staff Question-8'!I32</f>
        <v>0</v>
      </c>
      <c r="X10" s="221">
        <f>SUM(O10:W10)</f>
        <v>64416.156764117935</v>
      </c>
    </row>
    <row r="11" spans="1:24" ht="15.75" x14ac:dyDescent="0.25">
      <c r="A11"/>
      <c r="B11" s="23" t="s">
        <v>9</v>
      </c>
      <c r="C11" s="16"/>
      <c r="D11" s="217">
        <f t="shared" ref="D11:K11" si="5">D9+D10</f>
        <v>657978.32000000007</v>
      </c>
      <c r="E11" s="276">
        <f t="shared" si="5"/>
        <v>736856.04</v>
      </c>
      <c r="F11" s="266">
        <f t="shared" si="5"/>
        <v>-819149.54966467991</v>
      </c>
      <c r="G11" s="267">
        <f t="shared" si="5"/>
        <v>0</v>
      </c>
      <c r="H11" s="217">
        <f t="shared" si="5"/>
        <v>575684.81033531995</v>
      </c>
      <c r="I11" s="276">
        <f t="shared" si="5"/>
        <v>1426312.59</v>
      </c>
      <c r="J11" s="282">
        <f t="shared" si="5"/>
        <v>-1539324.1096916818</v>
      </c>
      <c r="K11" s="283">
        <f t="shared" si="5"/>
        <v>0</v>
      </c>
      <c r="L11" s="309">
        <f t="shared" ref="L11:N11" si="6">L9+L10</f>
        <v>13811.419999999998</v>
      </c>
      <c r="M11" s="310">
        <f t="shared" si="6"/>
        <v>-13005.255653101773</v>
      </c>
      <c r="N11" s="299">
        <f t="shared" si="6"/>
        <v>0</v>
      </c>
      <c r="O11" s="217">
        <f>O9+O10</f>
        <v>463479.45499053661</v>
      </c>
      <c r="P11" s="276">
        <f>P9+P10</f>
        <v>3080184.8400000003</v>
      </c>
      <c r="Q11" s="311">
        <f t="shared" ref="Q11:R11" si="7">Q9+Q10</f>
        <v>0</v>
      </c>
      <c r="R11" s="312">
        <f t="shared" si="7"/>
        <v>24911.942836301369</v>
      </c>
      <c r="S11" s="292">
        <f>S9+S10</f>
        <v>-3131011.5474407123</v>
      </c>
      <c r="T11" s="293">
        <f>T9+T10</f>
        <v>0</v>
      </c>
      <c r="U11" s="313">
        <f t="shared" ref="U11" si="8">U9+U10</f>
        <v>127979.27999999998</v>
      </c>
      <c r="V11" s="314">
        <f t="shared" ref="V11:W11" si="9">V9+V10</f>
        <v>-125561.4914123863</v>
      </c>
      <c r="W11" s="299">
        <f t="shared" si="9"/>
        <v>0</v>
      </c>
      <c r="X11" s="221">
        <f>X9+X10</f>
        <v>439982.4789737392</v>
      </c>
    </row>
    <row r="12" spans="1:24" ht="15.75" x14ac:dyDescent="0.25">
      <c r="A12"/>
      <c r="B12" s="15"/>
      <c r="C12" s="16"/>
      <c r="D12" s="316"/>
      <c r="E12" s="317"/>
      <c r="F12" s="318"/>
      <c r="G12" s="319"/>
      <c r="H12" s="316"/>
      <c r="I12" s="317"/>
      <c r="J12" s="320"/>
      <c r="K12" s="321"/>
      <c r="L12" s="306"/>
      <c r="M12" s="307"/>
      <c r="N12" s="300"/>
      <c r="O12" s="316"/>
      <c r="P12" s="317"/>
      <c r="Q12" s="322"/>
      <c r="R12" s="323"/>
      <c r="S12" s="318"/>
      <c r="T12" s="319"/>
      <c r="U12" s="308"/>
      <c r="V12" s="324"/>
      <c r="W12" s="300"/>
      <c r="X12" s="325"/>
    </row>
    <row r="13" spans="1:24" ht="16.5" thickBot="1" x14ac:dyDescent="0.3">
      <c r="A13"/>
      <c r="B13" s="39" t="s">
        <v>10</v>
      </c>
      <c r="C13" s="40"/>
      <c r="D13" s="218">
        <f>D7+D11</f>
        <v>1407407.09</v>
      </c>
      <c r="E13" s="277">
        <f>E7+E11</f>
        <v>238999.41000000003</v>
      </c>
      <c r="F13" s="268">
        <f>F7+F11</f>
        <v>0</v>
      </c>
      <c r="G13" s="269">
        <f t="shared" ref="G13:N13" si="10">G7+G11</f>
        <v>60252.470631746175</v>
      </c>
      <c r="H13" s="218">
        <f t="shared" si="10"/>
        <v>1706658.9706317461</v>
      </c>
      <c r="I13" s="277">
        <f>I7+I11</f>
        <v>-1786496.6199999999</v>
      </c>
      <c r="J13" s="284">
        <f t="shared" si="10"/>
        <v>0</v>
      </c>
      <c r="K13" s="285">
        <f t="shared" si="10"/>
        <v>860489.00800752186</v>
      </c>
      <c r="L13" s="326">
        <f t="shared" si="10"/>
        <v>15106.249999999998</v>
      </c>
      <c r="M13" s="327">
        <f t="shared" si="10"/>
        <v>1.1641532182693481E-10</v>
      </c>
      <c r="N13" s="301">
        <f t="shared" si="10"/>
        <v>466.45983276117198</v>
      </c>
      <c r="O13" s="218">
        <f>O7+O11</f>
        <v>796224.06847202952</v>
      </c>
      <c r="P13" s="277">
        <f>P7+P11</f>
        <v>141939.60000000009</v>
      </c>
      <c r="Q13" s="294">
        <f t="shared" ref="Q13:R13" si="11">Q7+Q11</f>
        <v>320071.52843545208</v>
      </c>
      <c r="R13" s="295">
        <f t="shared" si="11"/>
        <v>0</v>
      </c>
      <c r="S13" s="296">
        <f t="shared" ref="S13:W13" si="12">S7+S11</f>
        <v>0</v>
      </c>
      <c r="T13" s="297">
        <f t="shared" si="12"/>
        <v>-19137.318053625102</v>
      </c>
      <c r="U13" s="328">
        <f t="shared" si="12"/>
        <v>148325.50999999998</v>
      </c>
      <c r="V13" s="329">
        <f t="shared" si="12"/>
        <v>1.1641532182693481E-10</v>
      </c>
      <c r="W13" s="301">
        <f t="shared" si="12"/>
        <v>-15619.122813702683</v>
      </c>
      <c r="X13" s="222">
        <f>X7+X11</f>
        <v>1371804.2660401538</v>
      </c>
    </row>
    <row r="14" spans="1:24" ht="15.75" thickBot="1" x14ac:dyDescent="0.3"/>
    <row r="15" spans="1:24" s="246" customFormat="1" ht="18.75" x14ac:dyDescent="0.3">
      <c r="A15" s="349" t="s">
        <v>69</v>
      </c>
      <c r="B15" s="243" t="s">
        <v>67</v>
      </c>
      <c r="C15" s="247"/>
      <c r="D15" s="251"/>
      <c r="E15" s="251">
        <f>SUM(F15:X15)</f>
        <v>6676336.4390799515</v>
      </c>
      <c r="F15" s="251">
        <f t="shared" ref="F15" si="13">F5</f>
        <v>818207.69219377323</v>
      </c>
      <c r="G15" s="251">
        <f t="shared" ref="G15" si="14">G5</f>
        <v>60198.117278558377</v>
      </c>
      <c r="H15" s="251"/>
      <c r="I15" s="251"/>
      <c r="J15" s="251">
        <f t="shared" ref="J15" si="15">J5</f>
        <v>1538015.0981864166</v>
      </c>
      <c r="K15" s="251">
        <f t="shared" ref="K15" si="16">K5</f>
        <v>859706.25206975499</v>
      </c>
      <c r="L15" s="252"/>
      <c r="M15" s="252"/>
      <c r="N15" s="252"/>
      <c r="O15" s="251"/>
      <c r="P15" s="251"/>
      <c r="Q15" s="251">
        <f t="shared" ref="Q15:S15" si="17">Q5</f>
        <v>316005.02</v>
      </c>
      <c r="R15" s="251">
        <f t="shared" si="17"/>
        <v>-24814.129999999997</v>
      </c>
      <c r="S15" s="251">
        <f t="shared" si="17"/>
        <v>3128132.0526429582</v>
      </c>
      <c r="T15" s="251">
        <f>T5</f>
        <v>-19113.663291510486</v>
      </c>
      <c r="U15" s="251"/>
      <c r="V15" s="251"/>
      <c r="W15" s="251"/>
      <c r="X15" s="253"/>
    </row>
    <row r="16" spans="1:24" s="246" customFormat="1" ht="15.75" x14ac:dyDescent="0.25">
      <c r="A16" s="347"/>
      <c r="B16" s="245" t="s">
        <v>62</v>
      </c>
      <c r="C16" s="248"/>
      <c r="D16" s="254"/>
      <c r="E16" s="254">
        <f t="shared" ref="E16:E21" si="18">SUM(F16:X16)</f>
        <v>20346.23</v>
      </c>
      <c r="F16" s="254"/>
      <c r="G16" s="254"/>
      <c r="H16" s="254"/>
      <c r="I16" s="254"/>
      <c r="J16" s="255"/>
      <c r="K16" s="255"/>
      <c r="L16" s="255"/>
      <c r="M16" s="255"/>
      <c r="N16" s="255"/>
      <c r="O16" s="254"/>
      <c r="P16" s="254"/>
      <c r="Q16" s="254"/>
      <c r="R16" s="254"/>
      <c r="S16" s="254"/>
      <c r="T16" s="254"/>
      <c r="U16" s="254">
        <f>U5</f>
        <v>20346.23</v>
      </c>
      <c r="V16" s="254"/>
      <c r="W16" s="254"/>
      <c r="X16" s="256"/>
    </row>
    <row r="17" spans="1:24" s="246" customFormat="1" ht="15.75" x14ac:dyDescent="0.25">
      <c r="A17" s="347"/>
      <c r="B17" s="245"/>
      <c r="C17" s="248"/>
      <c r="D17" s="254"/>
      <c r="E17" s="254">
        <f t="shared" si="18"/>
        <v>1294.83</v>
      </c>
      <c r="F17" s="254"/>
      <c r="G17" s="254"/>
      <c r="H17" s="254"/>
      <c r="I17" s="254"/>
      <c r="J17" s="255"/>
      <c r="K17" s="255"/>
      <c r="L17" s="255">
        <f>L5</f>
        <v>1294.83</v>
      </c>
      <c r="M17" s="255"/>
      <c r="N17" s="255"/>
      <c r="O17" s="254"/>
      <c r="P17" s="254"/>
      <c r="Q17" s="254"/>
      <c r="R17" s="254"/>
      <c r="S17" s="254"/>
      <c r="T17" s="254"/>
      <c r="U17" s="254"/>
      <c r="V17" s="254"/>
      <c r="W17" s="254"/>
      <c r="X17" s="256"/>
    </row>
    <row r="18" spans="1:24" s="246" customFormat="1" ht="15.75" x14ac:dyDescent="0.25">
      <c r="A18" s="347"/>
      <c r="B18" s="244"/>
      <c r="C18" s="248"/>
      <c r="D18" s="254"/>
      <c r="E18" s="254">
        <f t="shared" si="18"/>
        <v>124791.17622656317</v>
      </c>
      <c r="F18" s="254"/>
      <c r="G18" s="254"/>
      <c r="H18" s="254"/>
      <c r="I18" s="254"/>
      <c r="J18" s="255"/>
      <c r="K18" s="255"/>
      <c r="L18" s="255"/>
      <c r="M18" s="255"/>
      <c r="N18" s="255"/>
      <c r="O18" s="254"/>
      <c r="P18" s="254"/>
      <c r="Q18" s="254"/>
      <c r="R18" s="254"/>
      <c r="S18" s="254"/>
      <c r="T18" s="254"/>
      <c r="U18" s="254"/>
      <c r="V18" s="254">
        <f>V5</f>
        <v>124791.17622656317</v>
      </c>
      <c r="W18" s="254"/>
      <c r="X18" s="256"/>
    </row>
    <row r="19" spans="1:24" s="246" customFormat="1" ht="15.75" x14ac:dyDescent="0.25">
      <c r="A19" s="347"/>
      <c r="B19" s="244"/>
      <c r="C19" s="248"/>
      <c r="D19" s="254"/>
      <c r="E19" s="254">
        <f t="shared" si="18"/>
        <v>13001.38854066818</v>
      </c>
      <c r="F19" s="254"/>
      <c r="G19" s="254"/>
      <c r="H19" s="254"/>
      <c r="I19" s="254"/>
      <c r="J19" s="255"/>
      <c r="K19" s="255"/>
      <c r="L19" s="255"/>
      <c r="M19" s="255">
        <f>M5</f>
        <v>13001.38854066818</v>
      </c>
      <c r="N19" s="255"/>
      <c r="O19" s="254"/>
      <c r="P19" s="254"/>
      <c r="Q19" s="254"/>
      <c r="R19" s="254"/>
      <c r="S19" s="254"/>
      <c r="T19" s="254"/>
      <c r="U19" s="254"/>
      <c r="V19" s="254"/>
      <c r="W19" s="254"/>
      <c r="X19" s="256"/>
    </row>
    <row r="20" spans="1:24" s="246" customFormat="1" ht="15.75" x14ac:dyDescent="0.25">
      <c r="A20" s="347"/>
      <c r="B20" s="244"/>
      <c r="C20" s="248"/>
      <c r="D20" s="254"/>
      <c r="E20" s="254">
        <f t="shared" si="18"/>
        <v>-15527.655983559613</v>
      </c>
      <c r="F20" s="254"/>
      <c r="G20" s="254"/>
      <c r="H20" s="254"/>
      <c r="I20" s="254"/>
      <c r="J20" s="255"/>
      <c r="K20" s="255"/>
      <c r="L20" s="255"/>
      <c r="M20" s="255"/>
      <c r="N20" s="255"/>
      <c r="O20" s="254"/>
      <c r="P20" s="254"/>
      <c r="Q20" s="254"/>
      <c r="R20" s="254"/>
      <c r="S20" s="254"/>
      <c r="T20" s="254"/>
      <c r="U20" s="254"/>
      <c r="V20" s="254"/>
      <c r="W20" s="254">
        <f>W5</f>
        <v>-15527.655983559613</v>
      </c>
      <c r="X20" s="256"/>
    </row>
    <row r="21" spans="1:24" s="246" customFormat="1" ht="16.5" thickBot="1" x14ac:dyDescent="0.3">
      <c r="A21" s="347"/>
      <c r="B21" s="249"/>
      <c r="C21" s="250"/>
      <c r="D21" s="257"/>
      <c r="E21" s="257">
        <f t="shared" si="18"/>
        <v>467.37797361117407</v>
      </c>
      <c r="F21" s="257"/>
      <c r="G21" s="257"/>
      <c r="H21" s="257"/>
      <c r="I21" s="257"/>
      <c r="J21" s="258"/>
      <c r="K21" s="258"/>
      <c r="L21" s="258"/>
      <c r="M21" s="258"/>
      <c r="N21" s="258">
        <f>N5</f>
        <v>467.37797361117407</v>
      </c>
      <c r="O21" s="257"/>
      <c r="P21" s="257"/>
      <c r="Q21" s="257"/>
      <c r="R21" s="257"/>
      <c r="S21" s="257"/>
      <c r="T21" s="257"/>
      <c r="U21" s="257"/>
      <c r="V21" s="257"/>
      <c r="W21" s="257"/>
      <c r="X21" s="259"/>
    </row>
    <row r="22" spans="1:24" s="246" customFormat="1" ht="16.5" thickBot="1" x14ac:dyDescent="0.3">
      <c r="A22" s="347"/>
      <c r="D22" s="260"/>
      <c r="E22" s="260"/>
      <c r="F22" s="260"/>
      <c r="G22" s="260"/>
      <c r="H22" s="260"/>
      <c r="I22" s="260"/>
      <c r="J22" s="261"/>
      <c r="K22" s="261"/>
      <c r="L22" s="261"/>
      <c r="M22" s="261"/>
      <c r="N22" s="261"/>
      <c r="O22" s="260"/>
      <c r="P22" s="260"/>
      <c r="Q22" s="260"/>
      <c r="R22" s="260"/>
      <c r="S22" s="260"/>
      <c r="T22" s="260"/>
      <c r="U22" s="260"/>
      <c r="V22" s="260"/>
      <c r="W22" s="260"/>
      <c r="X22" s="260"/>
    </row>
    <row r="23" spans="1:24" s="246" customFormat="1" ht="15.75" x14ac:dyDescent="0.25">
      <c r="A23" s="347"/>
      <c r="B23" s="243" t="s">
        <v>68</v>
      </c>
      <c r="C23" s="247"/>
      <c r="D23" s="251"/>
      <c r="E23" s="251">
        <f>SUM(F23:X23)</f>
        <v>-5459540.7130231485</v>
      </c>
      <c r="F23" s="251">
        <f t="shared" ref="F23:G23" si="19">F9</f>
        <v>-818207.69219377323</v>
      </c>
      <c r="G23" s="251">
        <f t="shared" si="19"/>
        <v>0</v>
      </c>
      <c r="H23" s="251"/>
      <c r="I23" s="251"/>
      <c r="J23" s="251">
        <f t="shared" ref="J23:K23" si="20">J9</f>
        <v>-1538015.0981864163</v>
      </c>
      <c r="K23" s="251">
        <f t="shared" si="20"/>
        <v>0</v>
      </c>
      <c r="L23" s="252"/>
      <c r="M23" s="252"/>
      <c r="N23" s="252"/>
      <c r="O23" s="251"/>
      <c r="P23" s="251"/>
      <c r="Q23" s="251">
        <f t="shared" ref="Q23:R23" si="21">Q9</f>
        <v>0</v>
      </c>
      <c r="R23" s="251">
        <f t="shared" si="21"/>
        <v>24814.129999999997</v>
      </c>
      <c r="S23" s="251">
        <f>S9</f>
        <v>-3128132.0526429582</v>
      </c>
      <c r="T23" s="251">
        <f>T9</f>
        <v>0</v>
      </c>
      <c r="U23" s="251"/>
      <c r="V23" s="251"/>
      <c r="W23" s="251"/>
      <c r="X23" s="253"/>
    </row>
    <row r="24" spans="1:24" s="246" customFormat="1" ht="15.75" x14ac:dyDescent="0.25">
      <c r="A24" s="347"/>
      <c r="B24" s="245" t="s">
        <v>63</v>
      </c>
      <c r="C24" s="248"/>
      <c r="D24" s="254"/>
      <c r="E24" s="254">
        <f t="shared" ref="E24:E29" si="22">SUM(F24:X24)</f>
        <v>127979.27999999998</v>
      </c>
      <c r="F24" s="254"/>
      <c r="G24" s="254"/>
      <c r="H24" s="254"/>
      <c r="I24" s="254"/>
      <c r="J24" s="255"/>
      <c r="K24" s="255"/>
      <c r="L24" s="255"/>
      <c r="M24" s="255"/>
      <c r="N24" s="255"/>
      <c r="O24" s="254"/>
      <c r="P24" s="254"/>
      <c r="Q24" s="254"/>
      <c r="R24" s="254"/>
      <c r="S24" s="254"/>
      <c r="T24" s="254"/>
      <c r="U24" s="254">
        <f>U9</f>
        <v>127979.27999999998</v>
      </c>
      <c r="V24" s="254"/>
      <c r="W24" s="254"/>
      <c r="X24" s="256"/>
    </row>
    <row r="25" spans="1:24" s="246" customFormat="1" ht="15.75" x14ac:dyDescent="0.25">
      <c r="A25" s="347"/>
      <c r="B25" s="245"/>
      <c r="C25" s="248"/>
      <c r="D25" s="254"/>
      <c r="E25" s="254">
        <f t="shared" si="22"/>
        <v>13811.419999999998</v>
      </c>
      <c r="F25" s="254"/>
      <c r="G25" s="254"/>
      <c r="H25" s="254"/>
      <c r="I25" s="254"/>
      <c r="J25" s="255"/>
      <c r="K25" s="255"/>
      <c r="L25" s="255">
        <f>L9</f>
        <v>13811.419999999998</v>
      </c>
      <c r="M25" s="255"/>
      <c r="N25" s="255"/>
      <c r="O25" s="254"/>
      <c r="P25" s="254"/>
      <c r="Q25" s="254"/>
      <c r="R25" s="254"/>
      <c r="S25" s="254"/>
      <c r="T25" s="254"/>
      <c r="U25" s="254"/>
      <c r="V25" s="254"/>
      <c r="W25" s="254"/>
      <c r="X25" s="256"/>
    </row>
    <row r="26" spans="1:24" s="246" customFormat="1" ht="15.75" x14ac:dyDescent="0.25">
      <c r="A26" s="347"/>
      <c r="B26" s="244"/>
      <c r="C26" s="248"/>
      <c r="D26" s="254"/>
      <c r="E26" s="254">
        <f t="shared" si="22"/>
        <v>-124791.17622656305</v>
      </c>
      <c r="F26" s="254"/>
      <c r="G26" s="254"/>
      <c r="H26" s="254"/>
      <c r="I26" s="254"/>
      <c r="J26" s="255"/>
      <c r="K26" s="255"/>
      <c r="L26" s="255"/>
      <c r="M26" s="255"/>
      <c r="N26" s="255"/>
      <c r="O26" s="254"/>
      <c r="P26" s="254"/>
      <c r="Q26" s="254"/>
      <c r="R26" s="254"/>
      <c r="S26" s="254"/>
      <c r="T26" s="254"/>
      <c r="U26" s="254"/>
      <c r="V26" s="254">
        <f>V9</f>
        <v>-124791.17622656305</v>
      </c>
      <c r="W26" s="254"/>
      <c r="X26" s="256"/>
    </row>
    <row r="27" spans="1:24" s="246" customFormat="1" ht="15.75" x14ac:dyDescent="0.25">
      <c r="A27" s="347"/>
      <c r="B27" s="244"/>
      <c r="C27" s="248"/>
      <c r="D27" s="254"/>
      <c r="E27" s="254">
        <f t="shared" si="22"/>
        <v>-13001.388540668064</v>
      </c>
      <c r="F27" s="254"/>
      <c r="G27" s="254"/>
      <c r="H27" s="254"/>
      <c r="I27" s="254"/>
      <c r="J27" s="255"/>
      <c r="K27" s="255"/>
      <c r="L27" s="255"/>
      <c r="M27" s="255">
        <f>M9</f>
        <v>-13001.388540668064</v>
      </c>
      <c r="N27" s="255"/>
      <c r="O27" s="254"/>
      <c r="P27" s="254"/>
      <c r="Q27" s="254"/>
      <c r="R27" s="254"/>
      <c r="S27" s="254"/>
      <c r="T27" s="254"/>
      <c r="U27" s="254"/>
      <c r="V27" s="254"/>
      <c r="W27" s="254"/>
      <c r="X27" s="256"/>
    </row>
    <row r="28" spans="1:24" s="246" customFormat="1" ht="15.75" x14ac:dyDescent="0.25">
      <c r="A28" s="347"/>
      <c r="B28" s="244"/>
      <c r="C28" s="248"/>
      <c r="D28" s="254"/>
      <c r="E28" s="254">
        <f t="shared" si="22"/>
        <v>0</v>
      </c>
      <c r="F28" s="254"/>
      <c r="G28" s="254"/>
      <c r="H28" s="254"/>
      <c r="I28" s="254"/>
      <c r="J28" s="255"/>
      <c r="K28" s="255"/>
      <c r="L28" s="255"/>
      <c r="M28" s="255"/>
      <c r="N28" s="255"/>
      <c r="O28" s="254"/>
      <c r="P28" s="254"/>
      <c r="Q28" s="254"/>
      <c r="R28" s="254"/>
      <c r="S28" s="254"/>
      <c r="T28" s="254"/>
      <c r="U28" s="254"/>
      <c r="V28" s="254"/>
      <c r="W28" s="254">
        <f>W11</f>
        <v>0</v>
      </c>
      <c r="X28" s="256"/>
    </row>
    <row r="29" spans="1:24" s="246" customFormat="1" ht="16.5" thickBot="1" x14ac:dyDescent="0.3">
      <c r="A29" s="347"/>
      <c r="B29" s="249"/>
      <c r="C29" s="250"/>
      <c r="D29" s="257"/>
      <c r="E29" s="257">
        <f t="shared" si="22"/>
        <v>0</v>
      </c>
      <c r="F29" s="257"/>
      <c r="G29" s="257"/>
      <c r="H29" s="257"/>
      <c r="I29" s="257"/>
      <c r="J29" s="258"/>
      <c r="K29" s="258"/>
      <c r="L29" s="258"/>
      <c r="M29" s="258"/>
      <c r="N29" s="258">
        <f>N9</f>
        <v>0</v>
      </c>
      <c r="O29" s="257"/>
      <c r="P29" s="257"/>
      <c r="Q29" s="257"/>
      <c r="R29" s="257"/>
      <c r="S29" s="257"/>
      <c r="T29" s="257"/>
      <c r="U29" s="257"/>
      <c r="V29" s="257"/>
      <c r="W29" s="257"/>
      <c r="X29" s="259"/>
    </row>
    <row r="30" spans="1:24" ht="15.75" thickBot="1" x14ac:dyDescent="0.3">
      <c r="A30" s="348"/>
    </row>
    <row r="31" spans="1:24" ht="16.5" thickBot="1" x14ac:dyDescent="0.3">
      <c r="A31" s="350" t="s">
        <v>70</v>
      </c>
      <c r="B31" s="346" t="s">
        <v>73</v>
      </c>
      <c r="C31" s="343"/>
      <c r="D31" s="344"/>
      <c r="E31" s="344"/>
      <c r="F31" s="344" t="s">
        <v>71</v>
      </c>
      <c r="G31" s="344" t="s">
        <v>71</v>
      </c>
      <c r="H31" s="344"/>
      <c r="I31" s="344"/>
      <c r="J31" s="344" t="s">
        <v>71</v>
      </c>
      <c r="K31" s="344" t="s">
        <v>71</v>
      </c>
      <c r="L31" s="344" t="s">
        <v>72</v>
      </c>
      <c r="M31" s="344" t="s">
        <v>72</v>
      </c>
      <c r="N31" s="344" t="s">
        <v>72</v>
      </c>
      <c r="O31" s="344"/>
      <c r="P31" s="344"/>
      <c r="Q31" s="344" t="s">
        <v>71</v>
      </c>
      <c r="R31" s="344" t="s">
        <v>71</v>
      </c>
      <c r="S31" s="344" t="s">
        <v>71</v>
      </c>
      <c r="T31" s="344" t="s">
        <v>71</v>
      </c>
      <c r="U31" s="344" t="s">
        <v>72</v>
      </c>
      <c r="V31" s="344" t="s">
        <v>72</v>
      </c>
      <c r="W31" s="344" t="s">
        <v>72</v>
      </c>
      <c r="X31" s="345"/>
    </row>
    <row r="32" spans="1:24" x14ac:dyDescent="0.25">
      <c r="A32" s="209"/>
    </row>
    <row r="33" spans="1:1" x14ac:dyDescent="0.25">
      <c r="A33" s="209"/>
    </row>
    <row r="34" spans="1:1" x14ac:dyDescent="0.25">
      <c r="A34" s="209"/>
    </row>
    <row r="35" spans="1:1" x14ac:dyDescent="0.25">
      <c r="A35" s="209"/>
    </row>
    <row r="36" spans="1:1" x14ac:dyDescent="0.25">
      <c r="A36" s="209"/>
    </row>
  </sheetData>
  <mergeCells count="3">
    <mergeCell ref="F2:G2"/>
    <mergeCell ref="J2:N2"/>
    <mergeCell ref="Q2:W2"/>
  </mergeCells>
  <pageMargins left="0.20000000298023199" right="0.20000000298023199" top="0.796875" bottom="0.20000000298023199" header="0.03" footer="0.03"/>
  <pageSetup scale="24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24</xdr:col>
                    <xdr:colOff>0</xdr:colOff>
                    <xdr:row>0</xdr:row>
                    <xdr:rowOff>0</xdr:rowOff>
                  </from>
                  <to>
                    <xdr:col>24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24</xdr:col>
                    <xdr:colOff>0</xdr:colOff>
                    <xdr:row>0</xdr:row>
                    <xdr:rowOff>0</xdr:rowOff>
                  </from>
                  <to>
                    <xdr:col>24</xdr:col>
                    <xdr:colOff>0</xdr:colOff>
                    <xdr:row>3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Staff Question-6</vt:lpstr>
      <vt:lpstr>Staff Question-7</vt:lpstr>
      <vt:lpstr>Staff Question-8</vt:lpstr>
      <vt:lpstr>Staff Question-9</vt:lpstr>
      <vt:lpstr>'Staff Question-7'!Print_Titles</vt:lpstr>
      <vt:lpstr>'Staff Question-8'!Print_Titles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Shuttleworth</dc:creator>
  <cp:lastModifiedBy>Tim Hesselink</cp:lastModifiedBy>
  <cp:lastPrinted>2018-02-06T21:26:26Z</cp:lastPrinted>
  <dcterms:created xsi:type="dcterms:W3CDTF">2017-11-30T15:24:28Z</dcterms:created>
  <dcterms:modified xsi:type="dcterms:W3CDTF">2018-02-09T12:52:30Z</dcterms:modified>
</cp:coreProperties>
</file>