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8827"/>
  <workbookPr defaultThemeVersion="124226"/>
  <mc:AlternateContent xmlns:mc="http://schemas.openxmlformats.org/markup-compatibility/2006">
    <mc:Choice Requires="x15">
      <x15ac:absPath xmlns:x15ac="http://schemas.microsoft.com/office/spreadsheetml/2010/11/ac" url="C:\Users\Marita\OneDrive\Jenn\Ontario Energy Board\IRM Application\GA Analysis\"/>
    </mc:Choice>
  </mc:AlternateContent>
  <xr:revisionPtr revIDLastSave="239" documentId="B58743B6375C552DF54FA0B24055482FB5226FE0" xr6:coauthVersionLast="26" xr6:coauthVersionMax="26" xr10:uidLastSave="{45ED1BE1-2EFE-490C-85BF-8D45A863EBBB}"/>
  <bookViews>
    <workbookView xWindow="0" yWindow="0" windowWidth="21570" windowHeight="7365" activeTab="1" xr2:uid="{00000000-000D-0000-FFFF-FFFF00000000}"/>
  </bookViews>
  <sheets>
    <sheet name="Instructions" sheetId="2" r:id="rId1"/>
    <sheet name="GA Analysis 2014 " sheetId="4" r:id="rId2"/>
    <sheet name="GA Analysis 2015" sheetId="5" r:id="rId3"/>
    <sheet name="GA Analysis 2016" sheetId="6" r:id="rId4"/>
  </sheets>
  <definedNames>
    <definedName name="GARate" localSheetId="1">#REF!</definedName>
    <definedName name="GARate" localSheetId="2">#REF!</definedName>
    <definedName name="GARate" localSheetId="3">#REF!</definedName>
    <definedName name="GARate">#REF!</definedName>
    <definedName name="_xlnm.Print_Area" localSheetId="1">'GA Analysis 2014 '!$A$12:$K$107</definedName>
    <definedName name="_xlnm.Print_Area" localSheetId="2">'GA Analysis 2015'!$A$12:$K$107</definedName>
    <definedName name="_xlnm.Print_Area" localSheetId="3">'GA Analysis 2016'!$A$12:$K$107</definedName>
    <definedName name="_xlnm.Print_Area" localSheetId="0">Instructions!$A$11:$C$83</definedName>
  </definedNames>
  <calcPr calcId="171027"/>
</workbook>
</file>

<file path=xl/calcChain.xml><?xml version="1.0" encoding="utf-8"?>
<calcChain xmlns="http://schemas.openxmlformats.org/spreadsheetml/2006/main">
  <c r="H90" i="6" l="1"/>
  <c r="E90" i="6"/>
  <c r="D90" i="6"/>
  <c r="C90" i="6"/>
  <c r="H89" i="6"/>
  <c r="D89" i="6"/>
  <c r="C89" i="6"/>
  <c r="H88" i="6"/>
  <c r="C88" i="6"/>
  <c r="H89" i="5"/>
  <c r="E89" i="5"/>
  <c r="E89" i="6" s="1"/>
  <c r="D89" i="5"/>
  <c r="C89" i="5"/>
  <c r="H88" i="5"/>
  <c r="E88" i="5"/>
  <c r="C88" i="5"/>
  <c r="H88" i="4"/>
  <c r="E88" i="4"/>
  <c r="E88" i="6" s="1"/>
  <c r="D88" i="4"/>
  <c r="D88" i="6" s="1"/>
  <c r="C88" i="4"/>
  <c r="D88" i="5" l="1"/>
  <c r="D47" i="4" l="1"/>
  <c r="D24" i="6" l="1"/>
  <c r="G58" i="4" l="1"/>
  <c r="G57" i="4"/>
  <c r="G56" i="4"/>
  <c r="G55" i="4"/>
  <c r="G54" i="4"/>
  <c r="C49" i="4" l="1"/>
  <c r="C50" i="4"/>
  <c r="D50" i="4" s="1"/>
  <c r="C51" i="4"/>
  <c r="D51" i="4" s="1"/>
  <c r="C52" i="4"/>
  <c r="D52" i="4" s="1"/>
  <c r="C53" i="4"/>
  <c r="D53" i="4" s="1"/>
  <c r="C54" i="4"/>
  <c r="D54" i="4" s="1"/>
  <c r="C55" i="4"/>
  <c r="D55" i="4" s="1"/>
  <c r="C56" i="4"/>
  <c r="D56" i="4" s="1"/>
  <c r="C57" i="4"/>
  <c r="C58" i="4"/>
  <c r="D58" i="4" s="1"/>
  <c r="C48" i="4"/>
  <c r="D48" i="4" s="1"/>
  <c r="D49" i="4"/>
  <c r="D57" i="4"/>
  <c r="I48" i="4"/>
  <c r="I49" i="4"/>
  <c r="I50" i="4"/>
  <c r="I51" i="4"/>
  <c r="I52" i="4"/>
  <c r="I53" i="4"/>
  <c r="I54" i="4"/>
  <c r="I55" i="4"/>
  <c r="I56" i="4"/>
  <c r="I57" i="4"/>
  <c r="I58" i="4"/>
  <c r="I47" i="4"/>
  <c r="I48" i="6" l="1"/>
  <c r="I49" i="6"/>
  <c r="I50" i="6"/>
  <c r="I51" i="6"/>
  <c r="I52" i="6"/>
  <c r="I53" i="6"/>
  <c r="I54" i="6"/>
  <c r="I55" i="6"/>
  <c r="I56" i="6"/>
  <c r="I57" i="6"/>
  <c r="I58" i="6"/>
  <c r="I47" i="6"/>
  <c r="D49" i="6"/>
  <c r="C49" i="6"/>
  <c r="C50" i="6"/>
  <c r="C51" i="6"/>
  <c r="D51" i="6" s="1"/>
  <c r="C52" i="6"/>
  <c r="D52" i="6" s="1"/>
  <c r="C53" i="6"/>
  <c r="D53" i="6" s="1"/>
  <c r="C54" i="6"/>
  <c r="D54" i="6" s="1"/>
  <c r="F54" i="6" s="1"/>
  <c r="H54" i="6" s="1"/>
  <c r="C55" i="6"/>
  <c r="C56" i="6"/>
  <c r="D56" i="6" s="1"/>
  <c r="C57" i="6"/>
  <c r="D57" i="6" s="1"/>
  <c r="F57" i="6" s="1"/>
  <c r="C58" i="6"/>
  <c r="D58" i="6" s="1"/>
  <c r="F58" i="6" s="1"/>
  <c r="J58" i="6" s="1"/>
  <c r="D48" i="6"/>
  <c r="C48" i="6"/>
  <c r="G48" i="6"/>
  <c r="G49" i="6"/>
  <c r="G50" i="6"/>
  <c r="G51" i="6"/>
  <c r="G52" i="6"/>
  <c r="G53" i="6"/>
  <c r="G54" i="6"/>
  <c r="G55" i="6"/>
  <c r="G56" i="6"/>
  <c r="G57" i="6"/>
  <c r="G58" i="6"/>
  <c r="G47" i="6"/>
  <c r="H92" i="6"/>
  <c r="E92" i="6"/>
  <c r="D92" i="6"/>
  <c r="C92" i="6"/>
  <c r="G91" i="6"/>
  <c r="I91" i="6" s="1"/>
  <c r="F91" i="6"/>
  <c r="F90" i="6"/>
  <c r="G90" i="6" s="1"/>
  <c r="I90" i="6" s="1"/>
  <c r="F89" i="6"/>
  <c r="G89" i="6" s="1"/>
  <c r="I89" i="6" s="1"/>
  <c r="F88" i="6"/>
  <c r="G88" i="6" s="1"/>
  <c r="I88" i="6" s="1"/>
  <c r="D79" i="6"/>
  <c r="E59" i="6"/>
  <c r="F48" i="6"/>
  <c r="J48" i="6" s="1"/>
  <c r="F47" i="6"/>
  <c r="J47" i="6" s="1"/>
  <c r="F26" i="6"/>
  <c r="F25" i="6"/>
  <c r="F24" i="6"/>
  <c r="F23" i="6"/>
  <c r="D55" i="6" l="1"/>
  <c r="D59" i="6" s="1"/>
  <c r="F53" i="6"/>
  <c r="J53" i="6" s="1"/>
  <c r="C59" i="6"/>
  <c r="F51" i="6"/>
  <c r="H51" i="6" s="1"/>
  <c r="F50" i="6"/>
  <c r="J50" i="6" s="1"/>
  <c r="D50" i="6"/>
  <c r="J51" i="6"/>
  <c r="J57" i="6"/>
  <c r="F49" i="6"/>
  <c r="J49" i="6" s="1"/>
  <c r="F56" i="6"/>
  <c r="J56" i="6" s="1"/>
  <c r="F52" i="6"/>
  <c r="J52" i="6" s="1"/>
  <c r="G92" i="6"/>
  <c r="J54" i="6"/>
  <c r="K54" i="6" s="1"/>
  <c r="F92" i="6"/>
  <c r="H47" i="6"/>
  <c r="K47" i="6" s="1"/>
  <c r="H48" i="6"/>
  <c r="K48" i="6" s="1"/>
  <c r="H57" i="6"/>
  <c r="K57" i="6" s="1"/>
  <c r="H58" i="6"/>
  <c r="K58" i="6" s="1"/>
  <c r="H56" i="6" l="1"/>
  <c r="K56" i="6" s="1"/>
  <c r="F55" i="6"/>
  <c r="H53" i="6"/>
  <c r="K53" i="6" s="1"/>
  <c r="K51" i="6"/>
  <c r="H50" i="6"/>
  <c r="K50" i="6" s="1"/>
  <c r="H49" i="6"/>
  <c r="K49" i="6" s="1"/>
  <c r="F59" i="6"/>
  <c r="H52" i="6"/>
  <c r="K52" i="6" s="1"/>
  <c r="H55" i="6" l="1"/>
  <c r="H59" i="6" s="1"/>
  <c r="J55" i="6"/>
  <c r="K55" i="6" l="1"/>
  <c r="K59" i="6" s="1"/>
  <c r="D80" i="6" s="1"/>
  <c r="D81" i="6" s="1"/>
  <c r="J59" i="6"/>
  <c r="D82" i="6" l="1"/>
  <c r="E82" i="6" s="1"/>
  <c r="D50" i="5" l="1"/>
  <c r="F50" i="5" s="1"/>
  <c r="J50" i="5" s="1"/>
  <c r="D52" i="5"/>
  <c r="D53" i="5"/>
  <c r="D54" i="5"/>
  <c r="D55" i="5"/>
  <c r="D48" i="5"/>
  <c r="C49" i="5"/>
  <c r="D49" i="5" s="1"/>
  <c r="C50" i="5"/>
  <c r="C51" i="5"/>
  <c r="D51" i="5" s="1"/>
  <c r="C52" i="5"/>
  <c r="C53" i="5"/>
  <c r="C54" i="5"/>
  <c r="C55" i="5"/>
  <c r="F55" i="5" s="1"/>
  <c r="H55" i="5" s="1"/>
  <c r="C56" i="5"/>
  <c r="D56" i="5" s="1"/>
  <c r="C57" i="5"/>
  <c r="D57" i="5" s="1"/>
  <c r="F57" i="5" s="1"/>
  <c r="H57" i="5" s="1"/>
  <c r="C58" i="5"/>
  <c r="D58" i="5" s="1"/>
  <c r="C48" i="5"/>
  <c r="I48" i="5"/>
  <c r="I49" i="5"/>
  <c r="I50" i="5"/>
  <c r="I51" i="5"/>
  <c r="I52" i="5"/>
  <c r="I53" i="5"/>
  <c r="I54" i="5"/>
  <c r="I55" i="5"/>
  <c r="I56" i="5"/>
  <c r="I57" i="5"/>
  <c r="I58" i="5"/>
  <c r="I47" i="5"/>
  <c r="G48" i="5"/>
  <c r="G49" i="5"/>
  <c r="G50" i="5"/>
  <c r="G51" i="5"/>
  <c r="G52" i="5"/>
  <c r="G53" i="5"/>
  <c r="G54" i="5"/>
  <c r="G55" i="5"/>
  <c r="G56" i="5"/>
  <c r="G57" i="5"/>
  <c r="G58" i="5"/>
  <c r="G47" i="5"/>
  <c r="H92" i="5"/>
  <c r="E92" i="5"/>
  <c r="D92" i="5"/>
  <c r="C92" i="5"/>
  <c r="G91" i="5"/>
  <c r="I91" i="5" s="1"/>
  <c r="F91" i="5"/>
  <c r="F90" i="5"/>
  <c r="G90" i="5" s="1"/>
  <c r="I90" i="5" s="1"/>
  <c r="F89" i="5"/>
  <c r="G89" i="5" s="1"/>
  <c r="I89" i="5" s="1"/>
  <c r="F88" i="5"/>
  <c r="G88" i="5" s="1"/>
  <c r="D79" i="5"/>
  <c r="E59" i="5"/>
  <c r="F54" i="5"/>
  <c r="J54" i="5" s="1"/>
  <c r="F53" i="5"/>
  <c r="H53" i="5" s="1"/>
  <c r="F47" i="5"/>
  <c r="J47" i="5" s="1"/>
  <c r="F26" i="5"/>
  <c r="F25" i="5"/>
  <c r="D24" i="5"/>
  <c r="F24" i="5" s="1"/>
  <c r="F23" i="5"/>
  <c r="D24" i="4"/>
  <c r="G92" i="5" l="1"/>
  <c r="F58" i="5"/>
  <c r="J58" i="5" s="1"/>
  <c r="F51" i="5"/>
  <c r="H51" i="5" s="1"/>
  <c r="D59" i="5"/>
  <c r="F49" i="5"/>
  <c r="H49" i="5" s="1"/>
  <c r="F52" i="5"/>
  <c r="J52" i="5" s="1"/>
  <c r="F56" i="5"/>
  <c r="J56" i="5" s="1"/>
  <c r="J53" i="5"/>
  <c r="K53" i="5" s="1"/>
  <c r="J57" i="5"/>
  <c r="K57" i="5" s="1"/>
  <c r="C59" i="5"/>
  <c r="H50" i="5"/>
  <c r="J51" i="5"/>
  <c r="K51" i="5" s="1"/>
  <c r="H54" i="5"/>
  <c r="K54" i="5" s="1"/>
  <c r="J55" i="5"/>
  <c r="K55" i="5" s="1"/>
  <c r="H58" i="5"/>
  <c r="K58" i="5" s="1"/>
  <c r="F48" i="5"/>
  <c r="K50" i="5"/>
  <c r="H47" i="5"/>
  <c r="I88" i="5"/>
  <c r="F92" i="5"/>
  <c r="G91" i="4"/>
  <c r="G90" i="4"/>
  <c r="F88" i="4"/>
  <c r="G88" i="4" s="1"/>
  <c r="F89" i="4"/>
  <c r="G89" i="4" s="1"/>
  <c r="F90" i="4"/>
  <c r="F91" i="4"/>
  <c r="H56" i="5" l="1"/>
  <c r="K56" i="5" s="1"/>
  <c r="H52" i="5"/>
  <c r="K52" i="5" s="1"/>
  <c r="J49" i="5"/>
  <c r="K49" i="5" s="1"/>
  <c r="H48" i="5"/>
  <c r="J48" i="5"/>
  <c r="F59" i="5"/>
  <c r="K47" i="5"/>
  <c r="I88" i="4"/>
  <c r="G92" i="4"/>
  <c r="F47" i="4"/>
  <c r="J47" i="4" s="1"/>
  <c r="H59" i="5" l="1"/>
  <c r="K48" i="5"/>
  <c r="K59" i="5" s="1"/>
  <c r="D80" i="5" s="1"/>
  <c r="D81" i="5" s="1"/>
  <c r="J59" i="5"/>
  <c r="K47" i="4"/>
  <c r="D79" i="4"/>
  <c r="D82" i="5" l="1"/>
  <c r="E82" i="5" s="1"/>
  <c r="F51" i="4"/>
  <c r="F52" i="4"/>
  <c r="J52" i="4" s="1"/>
  <c r="F53" i="4"/>
  <c r="F54" i="4"/>
  <c r="H54" i="4" s="1"/>
  <c r="F58" i="4"/>
  <c r="F56" i="4"/>
  <c r="J56" i="4" s="1"/>
  <c r="F57" i="4"/>
  <c r="I91" i="4"/>
  <c r="I90" i="4"/>
  <c r="I89" i="4"/>
  <c r="D92" i="4"/>
  <c r="F92" i="4"/>
  <c r="C59" i="4"/>
  <c r="J51" i="4" l="1"/>
  <c r="E59" i="4"/>
  <c r="F55" i="4"/>
  <c r="J55" i="4" s="1"/>
  <c r="D59" i="4"/>
  <c r="H58" i="4"/>
  <c r="F50" i="4"/>
  <c r="F49" i="4"/>
  <c r="F48" i="4"/>
  <c r="J48" i="4" s="1"/>
  <c r="J54" i="4"/>
  <c r="K54" i="4" s="1"/>
  <c r="H57" i="4"/>
  <c r="J57" i="4"/>
  <c r="J58" i="4"/>
  <c r="J53" i="4"/>
  <c r="K52" i="4"/>
  <c r="H56" i="4"/>
  <c r="K56" i="4" s="1"/>
  <c r="K51" i="4"/>
  <c r="H55" i="4" l="1"/>
  <c r="K55" i="4" s="1"/>
  <c r="J50" i="4"/>
  <c r="K50" i="4" s="1"/>
  <c r="K58" i="4"/>
  <c r="J49" i="4"/>
  <c r="K49" i="4" s="1"/>
  <c r="K53" i="4"/>
  <c r="F59" i="4"/>
  <c r="F24" i="4" s="1"/>
  <c r="K48" i="4"/>
  <c r="K57" i="4"/>
  <c r="F23" i="4" l="1"/>
  <c r="F25" i="4"/>
  <c r="F26" i="4"/>
  <c r="J59" i="4"/>
  <c r="H59" i="4"/>
  <c r="K59" i="4"/>
  <c r="C92" i="4"/>
  <c r="D80" i="4" l="1"/>
  <c r="D81" i="4" s="1"/>
  <c r="H92" i="4"/>
  <c r="E92" i="4" l="1"/>
  <c r="D82" i="4" l="1"/>
  <c r="E82" i="4" s="1"/>
</calcChain>
</file>

<file path=xl/sharedStrings.xml><?xml version="1.0" encoding="utf-8"?>
<sst xmlns="http://schemas.openxmlformats.org/spreadsheetml/2006/main" count="449" uniqueCount="164">
  <si>
    <t>kWh</t>
  </si>
  <si>
    <t>A</t>
  </si>
  <si>
    <t>C = A+B</t>
  </si>
  <si>
    <t>Total Metered excluding WMP</t>
  </si>
  <si>
    <t>D</t>
  </si>
  <si>
    <t>E</t>
  </si>
  <si>
    <t>B = D+E</t>
  </si>
  <si>
    <t xml:space="preserve">RPP </t>
  </si>
  <si>
    <t>Non RPP</t>
  </si>
  <si>
    <t>Non-RPP Class A</t>
  </si>
  <si>
    <t>January</t>
  </si>
  <si>
    <t>February</t>
  </si>
  <si>
    <t>March</t>
  </si>
  <si>
    <t>April</t>
  </si>
  <si>
    <t>May</t>
  </si>
  <si>
    <t>June</t>
  </si>
  <si>
    <t>July</t>
  </si>
  <si>
    <t>August</t>
  </si>
  <si>
    <t>September</t>
  </si>
  <si>
    <t>October</t>
  </si>
  <si>
    <t xml:space="preserve">November </t>
  </si>
  <si>
    <t>December</t>
  </si>
  <si>
    <t xml:space="preserve">GA is billed on the </t>
  </si>
  <si>
    <t>$ Consumption at GA Rate Billed</t>
  </si>
  <si>
    <t>Unresolved Difference</t>
  </si>
  <si>
    <t>Year</t>
  </si>
  <si>
    <t>First Estimate</t>
  </si>
  <si>
    <t>Second Estimate</t>
  </si>
  <si>
    <t>Actual</t>
  </si>
  <si>
    <t>GA Rates per IESO website</t>
  </si>
  <si>
    <t>($/kWh)</t>
  </si>
  <si>
    <t xml:space="preserve">Purpose: </t>
  </si>
  <si>
    <t>Input cells</t>
  </si>
  <si>
    <t>Note 1</t>
  </si>
  <si>
    <t>Note 2</t>
  </si>
  <si>
    <t>Note 3</t>
  </si>
  <si>
    <t>Note 4</t>
  </si>
  <si>
    <t>Additional Notes and Comments</t>
  </si>
  <si>
    <t>G</t>
  </si>
  <si>
    <t>Calendar Month</t>
  </si>
  <si>
    <t>F</t>
  </si>
  <si>
    <t>GA Billing Rate</t>
  </si>
  <si>
    <t>GA Billing Rate Description</t>
  </si>
  <si>
    <t>*O.Reg 429/04, section 16(3)</t>
  </si>
  <si>
    <t>Explanation</t>
  </si>
  <si>
    <t xml:space="preserve"> Item</t>
  </si>
  <si>
    <t>Notes to GA Analysis:</t>
  </si>
  <si>
    <t>Refer to the GA Analysis Tab to complete the below steps.</t>
  </si>
  <si>
    <t>Account 1589 Global Adjustment (GA) Analysis Workform</t>
  </si>
  <si>
    <t>GA Rate Billed  ($/kWh)</t>
  </si>
  <si>
    <t>GA Actual Rate Paid ($/kWh)</t>
  </si>
  <si>
    <t>1a</t>
  </si>
  <si>
    <t>1b</t>
  </si>
  <si>
    <t>H</t>
  </si>
  <si>
    <t>I = F-G+H</t>
  </si>
  <si>
    <t>J</t>
  </si>
  <si>
    <t>K = I*J</t>
  </si>
  <si>
    <t>L</t>
  </si>
  <si>
    <t>M = I*L</t>
  </si>
  <si>
    <t>=M-K</t>
  </si>
  <si>
    <t>Drop down cells</t>
  </si>
  <si>
    <r>
      <t>Non-RPP Class B</t>
    </r>
    <r>
      <rPr>
        <sz val="11"/>
        <color rgb="FFFF0000"/>
        <rFont val="Arial"/>
        <family val="2"/>
      </rPr>
      <t>*</t>
    </r>
  </si>
  <si>
    <t>Remove impacts to GA from prior year RPP Settlement true up process that are booked in current year</t>
  </si>
  <si>
    <t>Add current year end unbilled to actual revenue differences</t>
  </si>
  <si>
    <t>Remove prior year end unbilled to actual revenue differences</t>
  </si>
  <si>
    <t>2a</t>
  </si>
  <si>
    <t>2b</t>
  </si>
  <si>
    <t>Applicability of Reconciling Item (Y/N)</t>
  </si>
  <si>
    <t>Remove GA balances pertaining to Class A customers</t>
  </si>
  <si>
    <t>3a</t>
  </si>
  <si>
    <t>3b</t>
  </si>
  <si>
    <t>Remove difference between prior year accrual to forecast from long term load transfers</t>
  </si>
  <si>
    <t>Add difference between current year accrual to forecast from long term load transfers</t>
  </si>
  <si>
    <t>Unresolved Difference as % of Expected GA Payments to IESO</t>
  </si>
  <si>
    <t xml:space="preserve">Cumulative Balance </t>
  </si>
  <si>
    <t xml:space="preserve">Note 7 </t>
  </si>
  <si>
    <t>$ Consumption at Actual Rate Paid</t>
  </si>
  <si>
    <t>*Non-RPP Class B consumption reported in this table is not expected to directly agree with the Non-RPP Class B Including Loss Adjusted Billed Consumption in the GA Analysis of Expected Balance table below.  The difference should be equal to the loss factor.</t>
  </si>
  <si>
    <t>Expected GA Variance ($)</t>
  </si>
  <si>
    <t>Add impacts to GA from current year RPP Settlement true up process that are booked in subsequent year</t>
  </si>
  <si>
    <t>N/A</t>
  </si>
  <si>
    <t>Significant prior period billing adjustments included in current year GL balance but would not be included in the billing consumption used in the GA Analysis</t>
  </si>
  <si>
    <t>Consumption Data Excluding for Loss Factor (Data to agree with RRR as applicable)</t>
  </si>
  <si>
    <t>Deduct Previous Month Unbilled Loss Adjusted Consumption (kWh)</t>
  </si>
  <si>
    <t>Add Current Month Unbilled Loss Adjusted Consumption (kWh)</t>
  </si>
  <si>
    <t>Note that this is a generic analysis template, utilities may need to alter the analysis as needed for their specific circumstances. Any alternations to the analysis must be clearly disclosed and explained.</t>
  </si>
  <si>
    <t>Complete the Consumption Data Table for consumption (unadjusted for the loss factor) for each year that is being requested for disposition. The data should agree to the RRR data reported, where applicable (i.e. Total Metered excluding WMP, RPP and non-RPP).</t>
  </si>
  <si>
    <t>The consumption column is for monthly non-RPP Class B (loss adjusted) consumption billed. Total annual consumption is expected to differ from the Consumption Data Table (note 2) by the loss factor. Utilities are expected to ensure that the difference in consumption between that in column F and the Consumption Data Table are reasonable.</t>
  </si>
  <si>
    <t>For each reconciling item, indicate whether the item is a reconciling item to the utility's specific circumstances using the column "Applicability of Reconciling Item". Explain how each item applies or does not apply as a reconciling item.  Assess if each reconciling item is significant, if so they must be quantified.</t>
  </si>
  <si>
    <t>Reconciling items may include:</t>
  </si>
  <si>
    <t xml:space="preserve">1) </t>
  </si>
  <si>
    <t>Impacts to GA from RPP settlement true up amounts</t>
  </si>
  <si>
    <t xml:space="preserve">a.    Prior year impacts should be removed, </t>
  </si>
  <si>
    <t>b.    Current year impacts should be added.</t>
  </si>
  <si>
    <t xml:space="preserve">Analyses may have to be performed to identify the portion of the billed amounts that corresponded to the amount that was unbilled and recorded in the general ledger.  </t>
  </si>
  <si>
    <t xml:space="preserve">Unbilled revenue differences between the unbilled and actual billed amounts, which could relate to rate used or consumption volumes </t>
  </si>
  <si>
    <t>2)</t>
  </si>
  <si>
    <t xml:space="preserve">a.    Prior year end unbilled revenue differences should be removed, </t>
  </si>
  <si>
    <t>b.    Current year end unbilled revenue differences should be added.</t>
  </si>
  <si>
    <t xml:space="preserve">Accrual to actual differences in long term load transfers </t>
  </si>
  <si>
    <t xml:space="preserve">3) </t>
  </si>
  <si>
    <t>Amounts pertaining to load transfers may be unknown at the end of the year and therefore, are accrued based on an estimate. A true-up to actuals would then be done in the following year. Note that per the December 21, 2015 Distribution System Code Amendment, all load transfer arrangements shall be eliminated by transferring the load transfer customers to the physical distributor by June 21, 2017.</t>
  </si>
  <si>
    <t>a.    Prior year end differences should be removed</t>
  </si>
  <si>
    <t xml:space="preserve">GA balances pertaining to Class A customers must be excluded from the GA balance as the GA balance should only relate to Class B. </t>
  </si>
  <si>
    <t>4)</t>
  </si>
  <si>
    <t>Significant prior period billing adjustments</t>
  </si>
  <si>
    <t>5)</t>
  </si>
  <si>
    <t>Cancel and rebills for billing adjustments may be recorded in the current year revenue GL balance but would not be included in the current year consumption charged by the IESO.</t>
  </si>
  <si>
    <t>Please provide any additional details in the Additional Notes and Comments textbox.</t>
  </si>
  <si>
    <t xml:space="preserve">GA Billing Rate </t>
  </si>
  <si>
    <t>Column F :</t>
  </si>
  <si>
    <t>Prior month unbilled consumption is to be deducted and current month unbilled consumption is to be added. Note that monthly non-RPP Class B unbilled consumption may not be readily available and may require estimates or allocations to be done.</t>
  </si>
  <si>
    <t>Column G, H :</t>
  </si>
  <si>
    <t xml:space="preserve">Fill in the GA rate billed by linking the cells to the applicable cells in the GA Rates Per IESO Website Table. </t>
  </si>
  <si>
    <t>Fill in the actual GA rate paid by linking the cells to the applicable cells in the GA Rates Per IESO Website Table.</t>
  </si>
  <si>
    <t>Column J :</t>
  </si>
  <si>
    <t xml:space="preserve">Column L: </t>
  </si>
  <si>
    <t xml:space="preserve"> • Indicate the GA rate that is used to bill customers (also used for unbilled revenue) in the drop down box. Note that the “Other” rate is to represent a combination of the first estimate, second estimate and/or actual rate.</t>
  </si>
  <si>
    <t>• Where a distributor does not apply the same GA rate to all non-RPP Class B customers, the distributor must adapt the GA Analysis for this and breakdown the monthly non-RPP Class B volumes for each GA rate that was applied.</t>
  </si>
  <si>
    <t>Reconciling Items</t>
  </si>
  <si>
    <t xml:space="preserve">The purpose of this section is to ensure that reconciling items have been appropriately factored into the GA Analysis. Reconciling items must be considered for each year requested for disposition. </t>
  </si>
  <si>
    <t>Amount (Quantify if it is a significant reconciling item)</t>
  </si>
  <si>
    <t>Instructions on Account 1589 RSVA - Global Adjustment (GA) Analysis Workform</t>
  </si>
  <si>
    <t>• This methodology expects volume differences would not be significant. However, if unbilled consumption is not estimated with adequate precision by a distributor, this could impact the expected balance in Account 1589 RSVA-GA, which may have to be considered in the analysis by the distributor.</t>
  </si>
  <si>
    <t xml:space="preserve">• Once calendar/load month kWh volumes are determined, the monthly GA rate(s) used to bill non-RPP Class B customers for each month as posted by the IESO can be multiplied by the consumption to determine expected GA revenue amounts. Therefore, a blended GA rate will not be required as the kWh volumes for revenues have been approximated on a calendar/load month basis as well. The expected GA revenues can then be compared to the actual GA rate charged by the IESO for each month multiplied by the consumption to determine a balance that can be expected in Account 1589 RSVA-GA. </t>
  </si>
  <si>
    <t>• Note that distributors who have more precise monthly kWh volume data available based on allocation of billing data by calendar/load month may propose to use this data in the GA Analysis to calculate the expected GA balance. However, any such methodology that differs from the one described above must be disclosed and explained.</t>
  </si>
  <si>
    <t>b.    Current year end differences should be added.</t>
  </si>
  <si>
    <t>Any remaining unreconciled balance that is greater than +/- 1% of the GA payments to the IESO annually must be analyzed and investigated to identify any additional reconciling items or to identify corrections to the balance requested for disposition.</t>
  </si>
  <si>
    <t>Non-RPP Class B Including Loss Adjusted Consumption, Adjusted for Unbilled (kWh)</t>
  </si>
  <si>
    <t xml:space="preserve">• In the GA Billing Rate Description textbox, provide a description of the GA billing rate that is used, i.e. first estimate, second estimate, or actual.  Explain how the GA billing rate is determined for billing cycles that span more than one load month. Confirm that the GA rate that is used is applied consistently for all billing and unbilled revenue transactions for non-RPP Class B customers in each customer class.* In addition, where the same GA rate is not used for non-RPP Class B customers in all customer classes, explain what GA rate is applied to each customer class.  </t>
  </si>
  <si>
    <t>Year(s) Requested for Disposition</t>
  </si>
  <si>
    <t>Adjusted Net Change in Principal Balance in the GL</t>
  </si>
  <si>
    <t>Net Change in Expected GA Balance in the Year Per Analysis</t>
  </si>
  <si>
    <t>Net Change in Expected GA Balance in the Year (i.e. Transactions in the Year)</t>
  </si>
  <si>
    <t xml:space="preserve"> Net Change in Principal Balance in the GL (i.e. Transactions in the Year)</t>
  </si>
  <si>
    <t>Enter the  net change in principal balance in the GL. This will equal to the transactions recorded in the account for the year. If multiple years are requested for disposition, the sum of the net changes in principal balance will equal the cumulative principal balance requested for disposition.</t>
  </si>
  <si>
    <t xml:space="preserve">Reconciling Items </t>
  </si>
  <si>
    <t>Differences in GA IESO posted rate and rate charged on IESO invoice</t>
  </si>
  <si>
    <t>Summary of GA  (if multiple years requested for disposition)</t>
  </si>
  <si>
    <t>Non-RPP Class B Including Loss Factor Billed Consumption (kWh)</t>
  </si>
  <si>
    <t>Indicate which years the balance requested for disposition pertains to (e.g. 2016, or 2016 and 2015)</t>
  </si>
  <si>
    <t>Analysis of Expected GA Amount</t>
  </si>
  <si>
    <t xml:space="preserve">• The analysis calculates a balance in Account 1589 RSVA- GA that can be reasonably expected. Distributors are charged by the IESO on a calendar/load month basis at the actual GA rate for relevant volumes each month. The methodology used in the GA Analysis is based on the calendar/load month consumption from revenue amounts (derived from billed and unbilled consumption). This is done by taking the billed kWh volumes (which would not be expected to align with the calendar/load month) and deducting the unbilled kWh consumption from the prior month and adding the unbilled kWh consumption of the current month. This approach to calculating monthly kWh volumes is used to represent calendar/load month consumption. </t>
  </si>
  <si>
    <t xml:space="preserve">Note 5 </t>
  </si>
  <si>
    <t xml:space="preserve">Transactions pertaining to Class A customers are recorded in Account 1589 RSVA-GA and should net to zero. However, there may be balances pertaining to Class A included in the account at the end of the year due to timing issues. For example, a balance pertaining to Class A customers may exist if revenues are not accrued on the same basis as expenses. </t>
  </si>
  <si>
    <t>If any such balances pertaining to Class A exist, the distributor must also ensure that these amounts are excluded from the Account 1589 RSVA-GA balance requested for disposition.</t>
  </si>
  <si>
    <t>6)</t>
  </si>
  <si>
    <t>7-10)</t>
  </si>
  <si>
    <t>If there are any differences between the GA IESO posted rate used in the Analysis of Expected GA Amount table above (note 4) and the GA rate that is actually charged per a distributor's invoice for non-RPP volumes Class B, the impact of this may need to be quantified. The monthly difference in rate should be multiplied by non-RPP Class B volumes.</t>
  </si>
  <si>
    <t>Any other items that cause differences between the expected GA amount and the GA recorded in the general ledger.</t>
  </si>
  <si>
    <t>Note 6</t>
  </si>
  <si>
    <t>Materiaility Threshold</t>
  </si>
  <si>
    <t>The net change in principal balance in the GL should be summed with the reconciling items to determine the adjusted net change in principal balance in the GL. This amount will be compared to the expected net change in the principal balance as calculated in the Analysis of Expected GA Amount table (note 4). The difference between the two will be compared to the annual GA payments to the IESO.  If the difference is greater than +/-1%, then distributors may reassess the reconciling items to determine if there are additional reconciling items that could impact the difference.</t>
  </si>
  <si>
    <t xml:space="preserve">Complete the table to obtain the annual GA expected transactions and cumulative GA balance in the GL using each of the Analysis of Expected GA Amount table (note 4) and Reconciling Items tables (note 6) completed for each year. </t>
  </si>
  <si>
    <t xml:space="preserve">To calculate an approximate expected balance in Account 1589 RSVA - GA and compare the expected amount to the amount in the general ledger. Material differences between the two need to be reconciled and explained on an annual basis. Materiality is assessed on an annual basis based on a threshold of +/- 1% of the annual IESO GA charges. </t>
  </si>
  <si>
    <t>Note: Distributors should create a copy of the Analysis of Expected GA Amount table in a separate tab for each year that is being requested for disposition, calculate the net change in expected GA balance in the year, determine the reconciliation adjustments (see note 6) and assess materiality for each year requested for disposition.</t>
  </si>
  <si>
    <r>
      <t>Note that effective May 23, 2017, per the OEB’s letter titled</t>
    </r>
    <r>
      <rPr>
        <i/>
        <sz val="12"/>
        <rFont val="Arial"/>
        <family val="2"/>
      </rPr>
      <t xml:space="preserve"> Guidance on Disposition of Accounts 1588 and 1589</t>
    </r>
    <r>
      <rPr>
        <sz val="12"/>
        <rFont val="Arial"/>
        <family val="2"/>
      </rPr>
      <t xml:space="preserve">, applicants must reflect RPP Settlement true-up claims pertaining to the period that is being requested for disposition in Account 1588 and Account 1589.  This would include true ups to the pro-ration of the GA charge based on RPP vs. non-RPP volumes, true up of GA accrual expense to the actual expense per invoice. </t>
    </r>
  </si>
  <si>
    <t>Annual Net Change in Expected GA Balance from GA Analysis (cell K59)</t>
  </si>
  <si>
    <t xml:space="preserve"> Net Change in Principal Balance in the  GL (cell D65)</t>
  </si>
  <si>
    <t>Reconciling Items (sum of cells D66 to D78)</t>
  </si>
  <si>
    <t>Payments to IESO (cell J59)</t>
  </si>
  <si>
    <t>version 1.4</t>
  </si>
  <si>
    <t>1st Estimate</t>
  </si>
  <si>
    <t>2014, 2015 and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</si>
</sst>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quot;$&quot;* #,##0.00_-;_-&quot;$&quot;* &quot;-&quot;??_-;_-@_-"/>
    <numFmt numFmtId="165" formatCode="_-* #,##0.00_-;\-* #,##0.00_-;_-* &quot;-&quot;??_-;_-@_-"/>
    <numFmt numFmtId="166" formatCode="0.0%"/>
    <numFmt numFmtId="167" formatCode="_-&quot;$&quot;* #,##0_-;\-&quot;$&quot;* #,##0_-;_-&quot;$&quot;* &quot;-&quot;??_-;_-@_-"/>
    <numFmt numFmtId="168" formatCode="0.00000"/>
    <numFmt numFmtId="169" formatCode="_-* #,##0_-;\-* #,##0_-;_-* &quot;-&quot;??_-;_-@_-"/>
  </numFmts>
  <fonts count="16"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b/>
      <u/>
      <sz val="12"/>
      <name val="Arial"/>
      <family val="2"/>
    </font>
    <font>
      <sz val="12"/>
      <name val="Arial"/>
      <family val="2"/>
    </font>
    <font>
      <b/>
      <sz val="12"/>
      <name val="Arial"/>
      <family val="2"/>
    </font>
    <font>
      <sz val="11"/>
      <color rgb="FFFF0000"/>
      <name val="Arial"/>
      <family val="2"/>
    </font>
    <font>
      <b/>
      <u/>
      <sz val="11"/>
      <color rgb="FFFF0000"/>
      <name val="Arial"/>
      <family val="2"/>
    </font>
    <font>
      <u/>
      <sz val="12"/>
      <name val="Arial"/>
      <family val="2"/>
    </font>
    <font>
      <i/>
      <sz val="12"/>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s>
  <borders count="2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165">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7" fillId="0" borderId="2" xfId="0" applyFont="1" applyBorder="1" applyAlignment="1">
      <alignment horizontal="left" vertical="center"/>
    </xf>
    <xf numFmtId="0" fontId="7" fillId="0" borderId="2" xfId="0" applyFont="1" applyBorder="1" applyAlignment="1">
      <alignment horizontal="center" vertical="center"/>
    </xf>
    <xf numFmtId="9" fontId="7" fillId="0" borderId="2" xfId="3" applyFont="1" applyBorder="1" applyAlignment="1">
      <alignment horizontal="right" vertical="center"/>
    </xf>
    <xf numFmtId="166" fontId="7" fillId="0" borderId="2" xfId="3" applyNumberFormat="1" applyFont="1" applyBorder="1" applyAlignment="1">
      <alignment horizontal="right" vertical="center"/>
    </xf>
    <xf numFmtId="0" fontId="3" fillId="0" borderId="0" xfId="0" applyFont="1" applyAlignment="1">
      <alignment wrapText="1"/>
    </xf>
    <xf numFmtId="0" fontId="2" fillId="2" borderId="2" xfId="0" applyFont="1" applyFill="1" applyBorder="1"/>
    <xf numFmtId="0" fontId="2" fillId="0" borderId="2" xfId="0" applyFont="1" applyBorder="1"/>
    <xf numFmtId="0" fontId="3" fillId="0" borderId="4" xfId="0" applyFont="1" applyBorder="1" applyAlignment="1">
      <alignment horizontal="center" wrapText="1"/>
    </xf>
    <xf numFmtId="0" fontId="2" fillId="0" borderId="7" xfId="0" applyFont="1" applyBorder="1"/>
    <xf numFmtId="0" fontId="6" fillId="0" borderId="0" xfId="0" applyFont="1" applyFill="1" applyBorder="1" applyAlignment="1">
      <alignment horizontal="left" vertical="center"/>
    </xf>
    <xf numFmtId="167" fontId="2" fillId="0" borderId="2" xfId="1" applyNumberFormat="1" applyFont="1" applyFill="1" applyBorder="1"/>
    <xf numFmtId="167" fontId="2" fillId="0" borderId="8" xfId="1" applyNumberFormat="1" applyFont="1" applyBorder="1"/>
    <xf numFmtId="167" fontId="2" fillId="0" borderId="2" xfId="1" applyNumberFormat="1" applyFont="1" applyBorder="1"/>
    <xf numFmtId="0" fontId="3" fillId="0" borderId="2" xfId="0" applyFont="1" applyBorder="1" applyAlignment="1">
      <alignment wrapText="1"/>
    </xf>
    <xf numFmtId="168" fontId="2" fillId="0" borderId="2" xfId="0" applyNumberFormat="1" applyFont="1" applyBorder="1" applyAlignment="1">
      <alignment wrapText="1"/>
    </xf>
    <xf numFmtId="168" fontId="2" fillId="0" borderId="2" xfId="0" applyNumberFormat="1" applyFont="1" applyBorder="1"/>
    <xf numFmtId="0" fontId="6" fillId="0" borderId="0" xfId="0" applyFont="1" applyBorder="1" applyAlignment="1">
      <alignment vertical="center"/>
    </xf>
    <xf numFmtId="0" fontId="8" fillId="0" borderId="0" xfId="0" applyFont="1" applyBorder="1" applyAlignment="1">
      <alignment vertical="center"/>
    </xf>
    <xf numFmtId="0" fontId="6" fillId="2" borderId="2" xfId="0" applyFont="1" applyFill="1" applyBorder="1" applyAlignment="1">
      <alignment horizontal="left" vertical="center"/>
    </xf>
    <xf numFmtId="0" fontId="6" fillId="2" borderId="2" xfId="0" applyFont="1" applyFill="1" applyBorder="1" applyAlignment="1">
      <alignment horizontal="center" vertical="center"/>
    </xf>
    <xf numFmtId="164" fontId="2" fillId="0" borderId="0" xfId="1" applyFont="1"/>
    <xf numFmtId="0" fontId="3" fillId="0" borderId="12" xfId="0" applyFont="1" applyBorder="1" applyAlignment="1">
      <alignment horizontal="center" wrapText="1"/>
    </xf>
    <xf numFmtId="0" fontId="2" fillId="0" borderId="3" xfId="0" applyFont="1" applyBorder="1"/>
    <xf numFmtId="168" fontId="2" fillId="0" borderId="3" xfId="0" applyNumberFormat="1" applyFont="1" applyBorder="1"/>
    <xf numFmtId="0" fontId="2" fillId="0" borderId="0" xfId="0" applyFont="1" applyBorder="1"/>
    <xf numFmtId="168" fontId="2" fillId="0" borderId="0" xfId="0" applyNumberFormat="1" applyFont="1" applyBorder="1"/>
    <xf numFmtId="0" fontId="2" fillId="0" borderId="10" xfId="0" applyFont="1" applyBorder="1"/>
    <xf numFmtId="168" fontId="2" fillId="0" borderId="10" xfId="0" applyNumberFormat="1" applyFont="1" applyBorder="1"/>
    <xf numFmtId="0" fontId="3" fillId="0" borderId="0" xfId="0" applyFont="1" applyFill="1" applyBorder="1" applyAlignment="1"/>
    <xf numFmtId="9" fontId="2" fillId="0" borderId="0" xfId="4" applyFont="1" applyBorder="1"/>
    <xf numFmtId="0" fontId="2" fillId="0" borderId="0" xfId="0" applyFont="1" applyFill="1"/>
    <xf numFmtId="0" fontId="3" fillId="0" borderId="0" xfId="0" applyFont="1" applyFill="1" applyBorder="1" applyAlignment="1">
      <alignment wrapText="1"/>
    </xf>
    <xf numFmtId="0" fontId="3" fillId="0" borderId="15" xfId="0" applyFont="1" applyBorder="1"/>
    <xf numFmtId="167" fontId="3" fillId="0" borderId="15" xfId="1" applyNumberFormat="1" applyFont="1" applyBorder="1"/>
    <xf numFmtId="167" fontId="3" fillId="0" borderId="16" xfId="1" applyNumberFormat="1" applyFont="1" applyBorder="1"/>
    <xf numFmtId="0" fontId="10" fillId="0" borderId="0" xfId="0" applyFont="1"/>
    <xf numFmtId="0" fontId="10" fillId="0" borderId="0" xfId="0" applyFont="1" applyAlignment="1">
      <alignment wrapText="1"/>
    </xf>
    <xf numFmtId="0" fontId="10" fillId="0" borderId="0" xfId="0" applyFont="1" applyAlignment="1">
      <alignment vertical="top"/>
    </xf>
    <xf numFmtId="0" fontId="9" fillId="0" borderId="0" xfId="0" applyFont="1" applyAlignment="1">
      <alignment vertical="top"/>
    </xf>
    <xf numFmtId="0" fontId="11" fillId="0" borderId="0" xfId="0" applyFont="1" applyAlignment="1">
      <alignment vertical="top"/>
    </xf>
    <xf numFmtId="0" fontId="10" fillId="0" borderId="0" xfId="0" applyFont="1" applyFill="1" applyAlignment="1"/>
    <xf numFmtId="0" fontId="2" fillId="2" borderId="2" xfId="0" applyFont="1" applyFill="1" applyBorder="1" applyAlignment="1">
      <alignment wrapText="1"/>
    </xf>
    <xf numFmtId="0" fontId="8" fillId="0" borderId="0" xfId="0" applyFont="1"/>
    <xf numFmtId="0" fontId="6" fillId="0" borderId="2" xfId="0" applyFont="1" applyBorder="1" applyAlignment="1">
      <alignment horizontal="center" wrapText="1"/>
    </xf>
    <xf numFmtId="0" fontId="7" fillId="0" borderId="2" xfId="0" applyFont="1" applyFill="1" applyBorder="1" applyAlignment="1">
      <alignment wrapText="1"/>
    </xf>
    <xf numFmtId="0" fontId="3" fillId="0" borderId="17" xfId="0" applyFont="1" applyBorder="1" applyAlignment="1">
      <alignment wrapText="1"/>
    </xf>
    <xf numFmtId="169" fontId="2" fillId="0" borderId="2" xfId="5" applyNumberFormat="1" applyFont="1" applyFill="1" applyBorder="1"/>
    <xf numFmtId="0" fontId="2" fillId="3" borderId="2" xfId="0" applyFont="1" applyFill="1" applyBorder="1"/>
    <xf numFmtId="0" fontId="2" fillId="0" borderId="0" xfId="0" applyFont="1" applyFill="1" applyBorder="1" applyAlignment="1">
      <alignment wrapText="1"/>
    </xf>
    <xf numFmtId="0" fontId="2" fillId="0" borderId="2" xfId="0" applyFont="1" applyBorder="1" applyAlignment="1">
      <alignment horizontal="right"/>
    </xf>
    <xf numFmtId="0" fontId="6" fillId="3" borderId="2" xfId="0" applyFont="1" applyFill="1" applyBorder="1" applyAlignment="1">
      <alignment horizontal="left" vertical="center"/>
    </xf>
    <xf numFmtId="164" fontId="2" fillId="0" borderId="0" xfId="1" applyFont="1" applyBorder="1"/>
    <xf numFmtId="0" fontId="13" fillId="0" borderId="0" xfId="0" applyFont="1" applyBorder="1"/>
    <xf numFmtId="164" fontId="12" fillId="0" borderId="0" xfId="1" applyFont="1" applyBorder="1"/>
    <xf numFmtId="9" fontId="12" fillId="0" borderId="0" xfId="4" applyFont="1" applyBorder="1"/>
    <xf numFmtId="169" fontId="2" fillId="2" borderId="2" xfId="5" applyNumberFormat="1" applyFont="1" applyFill="1" applyBorder="1"/>
    <xf numFmtId="166" fontId="2" fillId="0" borderId="23" xfId="4" applyNumberFormat="1" applyFont="1" applyBorder="1"/>
    <xf numFmtId="0" fontId="6" fillId="0" borderId="11" xfId="0" applyFont="1" applyBorder="1" applyAlignment="1">
      <alignment horizontal="center" wrapText="1"/>
    </xf>
    <xf numFmtId="0" fontId="6" fillId="0" borderId="20" xfId="0" applyFont="1" applyBorder="1" applyAlignment="1">
      <alignment horizontal="center" wrapText="1"/>
    </xf>
    <xf numFmtId="0" fontId="6" fillId="0" borderId="5" xfId="0" applyFont="1" applyBorder="1" applyAlignment="1">
      <alignment horizontal="center" wrapText="1"/>
    </xf>
    <xf numFmtId="0" fontId="6" fillId="0" borderId="5" xfId="0" quotePrefix="1" applyFont="1" applyBorder="1" applyAlignment="1">
      <alignment horizontal="center" wrapText="1"/>
    </xf>
    <xf numFmtId="0" fontId="6" fillId="0" borderId="6" xfId="0" quotePrefix="1" applyFont="1" applyBorder="1" applyAlignment="1">
      <alignment horizontal="center" wrapText="1"/>
    </xf>
    <xf numFmtId="0" fontId="6" fillId="0" borderId="12" xfId="0" applyFont="1" applyBorder="1" applyAlignment="1">
      <alignment horizontal="center" wrapText="1"/>
    </xf>
    <xf numFmtId="0" fontId="6" fillId="0" borderId="13" xfId="0" applyFont="1" applyBorder="1" applyAlignment="1">
      <alignment horizontal="center" wrapText="1"/>
    </xf>
    <xf numFmtId="0" fontId="7" fillId="0" borderId="0" xfId="0" applyFont="1" applyAlignment="1">
      <alignment horizontal="right"/>
    </xf>
    <xf numFmtId="0" fontId="7" fillId="0" borderId="2" xfId="0" applyFont="1" applyFill="1" applyBorder="1" applyAlignment="1">
      <alignment horizontal="right"/>
    </xf>
    <xf numFmtId="0" fontId="6" fillId="0" borderId="0" xfId="0" applyFont="1"/>
    <xf numFmtId="0" fontId="6" fillId="0" borderId="0" xfId="0" applyFont="1" applyAlignment="1">
      <alignment wrapText="1"/>
    </xf>
    <xf numFmtId="0" fontId="8" fillId="0" borderId="0" xfId="0" applyFont="1" applyBorder="1"/>
    <xf numFmtId="9" fontId="6" fillId="0" borderId="2" xfId="4" applyFont="1" applyBorder="1" applyAlignment="1">
      <alignment horizontal="center" wrapText="1"/>
    </xf>
    <xf numFmtId="0" fontId="6" fillId="0" borderId="2" xfId="0" applyFont="1" applyBorder="1"/>
    <xf numFmtId="0" fontId="3" fillId="0" borderId="2" xfId="0" applyFont="1" applyBorder="1" applyAlignment="1">
      <alignment horizontal="center" wrapText="1"/>
    </xf>
    <xf numFmtId="164" fontId="6" fillId="0" borderId="12" xfId="1" applyFont="1" applyBorder="1"/>
    <xf numFmtId="164" fontId="6" fillId="0" borderId="12" xfId="1" applyFont="1" applyBorder="1" applyAlignment="1">
      <alignment horizontal="center"/>
    </xf>
    <xf numFmtId="0" fontId="7" fillId="0" borderId="0" xfId="0" applyFont="1" applyFill="1"/>
    <xf numFmtId="0" fontId="7" fillId="0" borderId="21" xfId="0" applyFont="1" applyFill="1" applyBorder="1" applyAlignment="1"/>
    <xf numFmtId="0" fontId="6" fillId="0" borderId="19" xfId="0" applyFont="1" applyFill="1" applyBorder="1" applyAlignment="1">
      <alignment horizontal="center" wrapText="1"/>
    </xf>
    <xf numFmtId="0" fontId="6" fillId="0" borderId="18" xfId="0" applyFont="1" applyFill="1" applyBorder="1" applyAlignment="1">
      <alignment horizontal="center" wrapText="1"/>
    </xf>
    <xf numFmtId="0" fontId="10" fillId="0" borderId="0" xfId="0" applyFont="1" applyAlignment="1">
      <alignment horizontal="center"/>
    </xf>
    <xf numFmtId="0" fontId="10" fillId="0" borderId="0" xfId="0" applyFont="1" applyAlignment="1"/>
    <xf numFmtId="0" fontId="5" fillId="0" borderId="0" xfId="0" applyFont="1" applyAlignment="1">
      <alignment horizontal="center"/>
    </xf>
    <xf numFmtId="0" fontId="5" fillId="0" borderId="0" xfId="0" applyFont="1" applyAlignment="1">
      <alignment horizontal="left"/>
    </xf>
    <xf numFmtId="0" fontId="10" fillId="0" borderId="0" xfId="0" applyFont="1" applyAlignment="1">
      <alignment horizontal="right"/>
    </xf>
    <xf numFmtId="0" fontId="15" fillId="0" borderId="0" xfId="0" applyFont="1" applyAlignment="1"/>
    <xf numFmtId="0" fontId="14" fillId="0" borderId="0" xfId="0" applyFont="1" applyAlignment="1">
      <alignment horizontal="left"/>
    </xf>
    <xf numFmtId="0" fontId="15" fillId="0" borderId="0" xfId="0" applyFont="1" applyAlignment="1">
      <alignment vertical="top" wrapText="1"/>
    </xf>
    <xf numFmtId="0" fontId="15" fillId="0" borderId="0" xfId="0" applyFont="1" applyAlignment="1">
      <alignment vertical="top"/>
    </xf>
    <xf numFmtId="0" fontId="10" fillId="0" borderId="0" xfId="0" applyFont="1" applyAlignment="1">
      <alignment horizontal="right" vertical="top" wrapText="1"/>
    </xf>
    <xf numFmtId="0" fontId="10" fillId="0" borderId="0" xfId="0" applyFont="1" applyAlignment="1">
      <alignment horizontal="right" vertical="top"/>
    </xf>
    <xf numFmtId="169" fontId="2" fillId="2" borderId="1" xfId="5" applyNumberFormat="1" applyFont="1" applyFill="1" applyBorder="1"/>
    <xf numFmtId="0" fontId="3" fillId="2" borderId="3" xfId="0" applyFont="1" applyFill="1" applyBorder="1" applyAlignment="1">
      <alignment horizontal="center"/>
    </xf>
    <xf numFmtId="169" fontId="3" fillId="0" borderId="15" xfId="5" applyNumberFormat="1" applyFont="1" applyBorder="1"/>
    <xf numFmtId="167" fontId="2" fillId="2" borderId="2" xfId="1" applyNumberFormat="1" applyFont="1" applyFill="1" applyBorder="1"/>
    <xf numFmtId="167" fontId="2" fillId="0" borderId="0" xfId="1" applyNumberFormat="1" applyFont="1"/>
    <xf numFmtId="167" fontId="2" fillId="0" borderId="10" xfId="1" applyNumberFormat="1" applyFont="1" applyBorder="1"/>
    <xf numFmtId="0" fontId="3" fillId="0" borderId="2" xfId="0" applyFont="1" applyFill="1" applyBorder="1" applyAlignment="1">
      <alignment horizontal="center" wrapText="1"/>
    </xf>
    <xf numFmtId="0" fontId="3" fillId="0" borderId="2" xfId="0" applyFont="1" applyBorder="1" applyAlignment="1">
      <alignment horizontal="center"/>
    </xf>
    <xf numFmtId="0" fontId="6" fillId="0" borderId="2" xfId="0" applyFont="1" applyBorder="1" applyAlignment="1">
      <alignment horizontal="center"/>
    </xf>
    <xf numFmtId="0" fontId="12" fillId="0" borderId="0" xfId="0" applyFont="1"/>
    <xf numFmtId="166" fontId="7" fillId="0" borderId="2" xfId="4" applyNumberFormat="1" applyFont="1" applyFill="1" applyBorder="1"/>
    <xf numFmtId="166" fontId="7" fillId="0" borderId="15" xfId="4" applyNumberFormat="1" applyFont="1" applyFill="1" applyBorder="1"/>
    <xf numFmtId="167" fontId="7" fillId="2" borderId="2" xfId="1" applyNumberFormat="1" applyFont="1" applyFill="1" applyBorder="1" applyAlignment="1">
      <alignment wrapText="1"/>
    </xf>
    <xf numFmtId="167" fontId="7" fillId="2" borderId="2" xfId="1" applyNumberFormat="1" applyFont="1" applyFill="1" applyBorder="1"/>
    <xf numFmtId="167" fontId="7" fillId="0" borderId="2" xfId="1" applyNumberFormat="1" applyFont="1" applyFill="1" applyBorder="1"/>
    <xf numFmtId="167" fontId="7" fillId="2" borderId="15" xfId="1" applyNumberFormat="1" applyFont="1" applyFill="1" applyBorder="1"/>
    <xf numFmtId="168" fontId="2" fillId="2" borderId="2" xfId="0" applyNumberFormat="1" applyFont="1" applyFill="1" applyBorder="1"/>
    <xf numFmtId="0" fontId="2" fillId="2" borderId="2" xfId="0" applyFont="1" applyFill="1" applyBorder="1" applyAlignment="1">
      <alignment horizontal="center"/>
    </xf>
    <xf numFmtId="0" fontId="2" fillId="2" borderId="9" xfId="0" applyFont="1" applyFill="1" applyBorder="1" applyAlignment="1">
      <alignment horizontal="center"/>
    </xf>
    <xf numFmtId="167" fontId="2" fillId="2" borderId="2" xfId="1" applyNumberFormat="1" applyFont="1" applyFill="1" applyBorder="1" applyAlignment="1">
      <alignment horizontal="center"/>
    </xf>
    <xf numFmtId="165" fontId="2" fillId="0" borderId="0" xfId="5" applyFont="1"/>
    <xf numFmtId="0" fontId="7" fillId="2" borderId="2" xfId="0" applyFont="1" applyFill="1" applyBorder="1" applyAlignment="1">
      <alignment horizontal="left"/>
    </xf>
    <xf numFmtId="169" fontId="7" fillId="0" borderId="15" xfId="5" applyNumberFormat="1" applyFont="1" applyFill="1" applyBorder="1" applyAlignment="1">
      <alignment vertical="center"/>
    </xf>
    <xf numFmtId="169" fontId="7" fillId="2" borderId="24" xfId="5" applyNumberFormat="1" applyFont="1" applyFill="1" applyBorder="1" applyAlignment="1">
      <alignment vertical="center"/>
    </xf>
    <xf numFmtId="169" fontId="7" fillId="2" borderId="2" xfId="5" applyNumberFormat="1" applyFont="1" applyFill="1" applyBorder="1" applyAlignment="1">
      <alignment vertical="center"/>
    </xf>
    <xf numFmtId="169" fontId="2" fillId="0" borderId="0" xfId="0" applyNumberFormat="1" applyFont="1" applyFill="1"/>
    <xf numFmtId="167" fontId="2" fillId="0" borderId="0" xfId="0" applyNumberFormat="1" applyFont="1"/>
    <xf numFmtId="167" fontId="7" fillId="0" borderId="0" xfId="0" applyNumberFormat="1" applyFont="1" applyFill="1"/>
    <xf numFmtId="164" fontId="2" fillId="0" borderId="0" xfId="0" applyNumberFormat="1" applyFont="1"/>
    <xf numFmtId="0" fontId="6" fillId="0" borderId="0" xfId="0" applyFont="1" applyBorder="1"/>
    <xf numFmtId="167" fontId="7" fillId="0" borderId="0" xfId="0" applyNumberFormat="1" applyFont="1" applyFill="1" applyBorder="1"/>
    <xf numFmtId="167" fontId="2" fillId="0" borderId="0" xfId="1" applyNumberFormat="1" applyFont="1" applyFill="1"/>
    <xf numFmtId="167" fontId="3" fillId="2" borderId="2" xfId="1" applyNumberFormat="1" applyFont="1" applyFill="1" applyBorder="1"/>
    <xf numFmtId="0" fontId="6" fillId="0" borderId="14" xfId="0" applyFont="1" applyBorder="1" applyAlignment="1">
      <alignment wrapText="1"/>
    </xf>
    <xf numFmtId="0" fontId="7" fillId="4" borderId="2" xfId="0" applyFont="1" applyFill="1" applyBorder="1" applyAlignment="1">
      <alignment wrapText="1"/>
    </xf>
    <xf numFmtId="167" fontId="6" fillId="0" borderId="12" xfId="1" applyNumberFormat="1" applyFont="1" applyBorder="1"/>
    <xf numFmtId="167" fontId="7" fillId="4" borderId="2" xfId="1" applyNumberFormat="1" applyFont="1" applyFill="1" applyBorder="1"/>
    <xf numFmtId="167" fontId="6" fillId="4" borderId="12" xfId="1" applyNumberFormat="1" applyFont="1" applyFill="1" applyBorder="1"/>
    <xf numFmtId="0" fontId="10" fillId="0" borderId="0" xfId="0" applyFont="1" applyAlignment="1">
      <alignment horizontal="left" wrapText="1"/>
    </xf>
    <xf numFmtId="0" fontId="10" fillId="0" borderId="0" xfId="0" applyFont="1" applyAlignment="1">
      <alignment horizontal="left"/>
    </xf>
    <xf numFmtId="0" fontId="6" fillId="0" borderId="0" xfId="0" applyFont="1" applyAlignment="1"/>
    <xf numFmtId="0" fontId="10" fillId="0" borderId="0" xfId="0" applyFont="1" applyAlignment="1">
      <alignment horizontal="left" vertical="center"/>
    </xf>
    <xf numFmtId="0" fontId="14" fillId="0" borderId="0" xfId="0" applyFont="1" applyAlignment="1">
      <alignment horizontal="left" vertical="top"/>
    </xf>
    <xf numFmtId="0" fontId="11" fillId="0" borderId="0" xfId="0" applyFont="1" applyAlignment="1">
      <alignment horizontal="right"/>
    </xf>
    <xf numFmtId="0" fontId="3" fillId="0" borderId="2" xfId="0" applyFont="1" applyBorder="1" applyAlignment="1">
      <alignment horizontal="center"/>
    </xf>
    <xf numFmtId="0" fontId="6" fillId="0" borderId="2" xfId="0" applyFont="1" applyBorder="1" applyAlignment="1">
      <alignment horizontal="center"/>
    </xf>
    <xf numFmtId="0" fontId="3" fillId="0" borderId="2" xfId="0" applyFont="1" applyBorder="1" applyAlignment="1">
      <alignment horizontal="center"/>
    </xf>
    <xf numFmtId="0" fontId="6" fillId="0" borderId="2" xfId="0" applyFont="1" applyBorder="1" applyAlignment="1">
      <alignment horizontal="center"/>
    </xf>
    <xf numFmtId="168" fontId="2" fillId="0" borderId="2" xfId="0" applyNumberFormat="1" applyFont="1" applyFill="1" applyBorder="1"/>
    <xf numFmtId="0" fontId="10" fillId="0" borderId="0" xfId="0" applyFont="1" applyAlignment="1">
      <alignment horizontal="left" wrapText="1"/>
    </xf>
    <xf numFmtId="0" fontId="10" fillId="0" borderId="0" xfId="0" applyFont="1" applyAlignment="1">
      <alignment horizontal="left" vertical="top" wrapText="1"/>
    </xf>
    <xf numFmtId="0" fontId="14" fillId="0" borderId="0" xfId="0" applyFont="1" applyAlignment="1">
      <alignment horizontal="left" wrapText="1"/>
    </xf>
    <xf numFmtId="0" fontId="10" fillId="0" borderId="0" xfId="0" applyFont="1" applyAlignment="1">
      <alignment horizontal="left"/>
    </xf>
    <xf numFmtId="0" fontId="2" fillId="2" borderId="9" xfId="0" applyFont="1" applyFill="1" applyBorder="1" applyAlignment="1">
      <alignment horizontal="left" wrapText="1"/>
    </xf>
    <xf numFmtId="0" fontId="2" fillId="2" borderId="22" xfId="0" applyFont="1" applyFill="1" applyBorder="1" applyAlignment="1">
      <alignment horizontal="left" wrapText="1"/>
    </xf>
    <xf numFmtId="0" fontId="2" fillId="2" borderId="1" xfId="0" applyFont="1" applyFill="1" applyBorder="1" applyAlignment="1">
      <alignment horizontal="left" wrapText="1"/>
    </xf>
    <xf numFmtId="0" fontId="2" fillId="2" borderId="2" xfId="0" applyFont="1" applyFill="1" applyBorder="1" applyAlignment="1">
      <alignment horizontal="left" wrapText="1"/>
    </xf>
    <xf numFmtId="0" fontId="3" fillId="0" borderId="2" xfId="0" applyFont="1" applyBorder="1" applyAlignment="1">
      <alignment horizontal="center"/>
    </xf>
    <xf numFmtId="0" fontId="6" fillId="0" borderId="9" xfId="0" applyFont="1" applyBorder="1" applyAlignment="1">
      <alignment horizontal="center"/>
    </xf>
    <xf numFmtId="0" fontId="6" fillId="0" borderId="22"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left" vertical="center"/>
    </xf>
    <xf numFmtId="0" fontId="2" fillId="0" borderId="9" xfId="0" applyFont="1" applyBorder="1" applyAlignment="1">
      <alignment horizontal="center"/>
    </xf>
    <xf numFmtId="0" fontId="2" fillId="0" borderId="1" xfId="0" applyFont="1" applyBorder="1" applyAlignment="1">
      <alignment horizontal="center"/>
    </xf>
    <xf numFmtId="0" fontId="7" fillId="0" borderId="10" xfId="0" applyFont="1" applyBorder="1" applyAlignment="1">
      <alignment horizontal="left" vertical="center" wrapText="1"/>
    </xf>
    <xf numFmtId="0" fontId="7" fillId="0" borderId="0" xfId="0" applyFont="1" applyBorder="1" applyAlignment="1">
      <alignment horizontal="left" vertical="center" wrapText="1"/>
    </xf>
    <xf numFmtId="0" fontId="6" fillId="0" borderId="2" xfId="0" applyFont="1" applyBorder="1" applyAlignment="1">
      <alignment horizontal="center"/>
    </xf>
    <xf numFmtId="0" fontId="3" fillId="0" borderId="9" xfId="0" applyFont="1" applyBorder="1" applyAlignment="1">
      <alignment horizontal="left" wrapText="1"/>
    </xf>
    <xf numFmtId="0" fontId="3" fillId="0" borderId="22" xfId="0" applyFont="1" applyBorder="1" applyAlignment="1">
      <alignment horizontal="left" wrapText="1"/>
    </xf>
    <xf numFmtId="0" fontId="3" fillId="0" borderId="1" xfId="0" applyFont="1" applyBorder="1" applyAlignment="1">
      <alignment horizontal="left" wrapText="1"/>
    </xf>
    <xf numFmtId="167" fontId="2" fillId="0" borderId="0" xfId="1" applyNumberFormat="1" applyFont="1" applyFill="1" applyBorder="1" applyAlignment="1">
      <alignment horizontal="center"/>
    </xf>
  </cellXfs>
  <cellStyles count="6">
    <cellStyle name="Comma" xfId="5" builtinId="3"/>
    <cellStyle name="Currency" xfId="1" builtinId="4"/>
    <cellStyle name="Normal" xfId="0" builtinId="0"/>
    <cellStyle name="Normal 2" xfId="2" xr:uid="{00000000-0005-0000-0000-000003000000}"/>
    <cellStyle name="Percent" xfId="4" builtinId="5"/>
    <cellStyle name="Percent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7409620</xdr:colOff>
      <xdr:row>8</xdr:row>
      <xdr:rowOff>104775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123826</xdr:rowOff>
    </xdr:from>
    <xdr:to>
      <xdr:col>2</xdr:col>
      <xdr:colOff>7200900</xdr:colOff>
      <xdr:row>7</xdr:row>
      <xdr:rowOff>47626</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28575" y="695326"/>
          <a:ext cx="8620125" cy="685800"/>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266700</xdr:colOff>
      <xdr:row>0</xdr:row>
      <xdr:rowOff>123825</xdr:rowOff>
    </xdr:from>
    <xdr:to>
      <xdr:col>2</xdr:col>
      <xdr:colOff>3749831</xdr:colOff>
      <xdr:row>1</xdr:row>
      <xdr:rowOff>184276</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1</xdr:col>
      <xdr:colOff>227357</xdr:colOff>
      <xdr:row>2</xdr:row>
      <xdr:rowOff>57388</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628650" y="4371974"/>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ysClr val="windowText" lastClr="000000"/>
              </a:solidFill>
              <a:effectLst/>
              <a:latin typeface="+mn-lt"/>
              <a:ea typeface="+mn-ea"/>
              <a:cs typeface="+mn-cs"/>
            </a:rPr>
            <a:t>All</a:t>
          </a:r>
          <a:r>
            <a:rPr lang="en-CA" sz="1100" baseline="0">
              <a:solidFill>
                <a:sysClr val="windowText" lastClr="000000"/>
              </a:solidFill>
              <a:effectLst/>
              <a:latin typeface="+mn-lt"/>
              <a:ea typeface="+mn-ea"/>
              <a:cs typeface="+mn-cs"/>
            </a:rPr>
            <a:t> non-RPP Class B customers are billed on the first GA estimate.  From January to August, Customers were billed based on the mid point of each month and some customers were billed every two months. They were all transitioned to a calendar month basis in September. </a:t>
          </a:r>
          <a:endParaRPr lang="en-CA"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38100</xdr:colOff>
      <xdr:row>95</xdr:row>
      <xdr:rowOff>123825</xdr:rowOff>
    </xdr:from>
    <xdr:to>
      <xdr:col>8</xdr:col>
      <xdr:colOff>0</xdr:colOff>
      <xdr:row>107</xdr:row>
      <xdr:rowOff>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609600" y="2043112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a:extLst>
            <a:ext uri="{FF2B5EF4-FFF2-40B4-BE49-F238E27FC236}">
              <a16:creationId xmlns:a16="http://schemas.microsoft.com/office/drawing/2014/main" id="{00000000-0008-0000-0100-000005000000}"/>
            </a:ext>
          </a:extLst>
        </xdr:cNvPr>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a:extLst>
            <a:ext uri="{FF2B5EF4-FFF2-40B4-BE49-F238E27FC236}">
              <a16:creationId xmlns:a16="http://schemas.microsoft.com/office/drawing/2014/main" id="{00000000-0008-0000-0100-000006000000}"/>
            </a:ext>
          </a:extLst>
        </xdr:cNvPr>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66675</xdr:rowOff>
    </xdr:from>
    <xdr:to>
      <xdr:col>8</xdr:col>
      <xdr:colOff>85725</xdr:colOff>
      <xdr:row>7</xdr:row>
      <xdr:rowOff>28576</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9896475" y="428625"/>
          <a:ext cx="3057525" cy="86677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a:extLst>
            <a:ext uri="{FF2B5EF4-FFF2-40B4-BE49-F238E27FC236}">
              <a16:creationId xmlns:a16="http://schemas.microsoft.com/office/drawing/2014/main" id="{F3C87051-05C4-4DA6-92AD-A6ABB658612D}"/>
            </a:ext>
          </a:extLst>
        </xdr:cNvPr>
        <xdr:cNvSpPr txBox="1"/>
      </xdr:nvSpPr>
      <xdr:spPr>
        <a:xfrm>
          <a:off x="742950" y="6362699"/>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All</a:t>
          </a:r>
          <a:r>
            <a:rPr lang="en-CA" sz="1100" baseline="0">
              <a:solidFill>
                <a:schemeClr val="dk1"/>
              </a:solidFill>
              <a:effectLst/>
              <a:latin typeface="+mn-lt"/>
              <a:ea typeface="+mn-ea"/>
              <a:cs typeface="+mn-cs"/>
            </a:rPr>
            <a:t> non-RPP Class B customers are billed on the first GA estimate.  </a:t>
          </a:r>
          <a:r>
            <a:rPr lang="en-CA" sz="1100" b="0" i="0" baseline="0">
              <a:solidFill>
                <a:schemeClr val="dk1"/>
              </a:solidFill>
              <a:effectLst/>
              <a:latin typeface="+mn-lt"/>
              <a:ea typeface="+mn-ea"/>
              <a:cs typeface="+mn-cs"/>
            </a:rPr>
            <a:t>The billing cycle is on a calendar month basis for all customers.  Consumption for each billing cycle is billed in the subsequent month.</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CA" sz="1100">
            <a:latin typeface="Arial" panose="020B0604020202020204" pitchFamily="34" charset="0"/>
            <a:cs typeface="Arial" panose="020B0604020202020204" pitchFamily="34" charset="0"/>
          </a:endParaRPr>
        </a:p>
      </xdr:txBody>
    </xdr:sp>
    <xdr:clientData/>
  </xdr:twoCellAnchor>
  <xdr:twoCellAnchor>
    <xdr:from>
      <xdr:col>1</xdr:col>
      <xdr:colOff>38100</xdr:colOff>
      <xdr:row>95</xdr:row>
      <xdr:rowOff>123825</xdr:rowOff>
    </xdr:from>
    <xdr:to>
      <xdr:col>8</xdr:col>
      <xdr:colOff>0</xdr:colOff>
      <xdr:row>107</xdr:row>
      <xdr:rowOff>0</xdr:rowOff>
    </xdr:to>
    <xdr:sp macro="" textlink="">
      <xdr:nvSpPr>
        <xdr:cNvPr id="3" name="TextBox 2">
          <a:extLst>
            <a:ext uri="{FF2B5EF4-FFF2-40B4-BE49-F238E27FC236}">
              <a16:creationId xmlns:a16="http://schemas.microsoft.com/office/drawing/2014/main" id="{54B2BD72-9729-47EB-A529-8D2514CAC555}"/>
            </a:ext>
          </a:extLst>
        </xdr:cNvPr>
        <xdr:cNvSpPr txBox="1"/>
      </xdr:nvSpPr>
      <xdr:spPr>
        <a:xfrm>
          <a:off x="723900" y="2243137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a:extLst>
            <a:ext uri="{FF2B5EF4-FFF2-40B4-BE49-F238E27FC236}">
              <a16:creationId xmlns:a16="http://schemas.microsoft.com/office/drawing/2014/main" id="{46C7DDE0-34D4-46AA-A09F-1588ADFE4348}"/>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a:extLst>
            <a:ext uri="{FF2B5EF4-FFF2-40B4-BE49-F238E27FC236}">
              <a16:creationId xmlns:a16="http://schemas.microsoft.com/office/drawing/2014/main" id="{2448289A-2562-4F08-903D-6C333195842C}"/>
            </a:ext>
          </a:extLst>
        </xdr:cNvPr>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a:extLst>
            <a:ext uri="{FF2B5EF4-FFF2-40B4-BE49-F238E27FC236}">
              <a16:creationId xmlns:a16="http://schemas.microsoft.com/office/drawing/2014/main" id="{E18B6793-8444-43CF-81D1-366CDBC734BD}"/>
            </a:ext>
          </a:extLst>
        </xdr:cNvPr>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a:extLst>
            <a:ext uri="{FF2B5EF4-FFF2-40B4-BE49-F238E27FC236}">
              <a16:creationId xmlns:a16="http://schemas.microsoft.com/office/drawing/2014/main" id="{209D1170-D00B-44B4-8ABE-A1AF1B9816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66675</xdr:rowOff>
    </xdr:from>
    <xdr:to>
      <xdr:col>8</xdr:col>
      <xdr:colOff>85725</xdr:colOff>
      <xdr:row>7</xdr:row>
      <xdr:rowOff>28576</xdr:rowOff>
    </xdr:to>
    <xdr:sp macro="" textlink="">
      <xdr:nvSpPr>
        <xdr:cNvPr id="8" name="TextBox 7">
          <a:extLst>
            <a:ext uri="{FF2B5EF4-FFF2-40B4-BE49-F238E27FC236}">
              <a16:creationId xmlns:a16="http://schemas.microsoft.com/office/drawing/2014/main" id="{B757AB65-5311-45EB-AE41-E4FEA348E563}"/>
            </a:ext>
          </a:extLst>
        </xdr:cNvPr>
        <xdr:cNvSpPr txBox="1"/>
      </xdr:nvSpPr>
      <xdr:spPr>
        <a:xfrm>
          <a:off x="9896475" y="428625"/>
          <a:ext cx="3057525" cy="86677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a:extLst>
            <a:ext uri="{FF2B5EF4-FFF2-40B4-BE49-F238E27FC236}">
              <a16:creationId xmlns:a16="http://schemas.microsoft.com/office/drawing/2014/main" id="{2FBF76A1-FD69-420C-A267-ABB9386CEE0A}"/>
            </a:ext>
          </a:extLst>
        </xdr:cNvPr>
        <xdr:cNvSpPr txBox="1"/>
      </xdr:nvSpPr>
      <xdr:spPr>
        <a:xfrm>
          <a:off x="742950" y="6362699"/>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All</a:t>
          </a:r>
          <a:r>
            <a:rPr lang="en-CA" sz="1100" baseline="0">
              <a:solidFill>
                <a:schemeClr val="dk1"/>
              </a:solidFill>
              <a:effectLst/>
              <a:latin typeface="+mn-lt"/>
              <a:ea typeface="+mn-ea"/>
              <a:cs typeface="+mn-cs"/>
            </a:rPr>
            <a:t> non-RPP Class B customers are billed on the first GA estimate.  </a:t>
          </a:r>
          <a:r>
            <a:rPr lang="en-CA" sz="1100" b="0" i="0" baseline="0">
              <a:solidFill>
                <a:schemeClr val="dk1"/>
              </a:solidFill>
              <a:effectLst/>
              <a:latin typeface="+mn-lt"/>
              <a:ea typeface="+mn-ea"/>
              <a:cs typeface="+mn-cs"/>
            </a:rPr>
            <a:t>The billing cycle is on a calendar month basis for all customers.  Consumption for each billing cycle is billed in the subsequent month.</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CA" sz="1100">
            <a:latin typeface="Arial" panose="020B0604020202020204" pitchFamily="34" charset="0"/>
            <a:cs typeface="Arial" panose="020B0604020202020204" pitchFamily="34" charset="0"/>
          </a:endParaRPr>
        </a:p>
      </xdr:txBody>
    </xdr:sp>
    <xdr:clientData/>
  </xdr:twoCellAnchor>
  <xdr:twoCellAnchor>
    <xdr:from>
      <xdr:col>1</xdr:col>
      <xdr:colOff>38100</xdr:colOff>
      <xdr:row>95</xdr:row>
      <xdr:rowOff>123825</xdr:rowOff>
    </xdr:from>
    <xdr:to>
      <xdr:col>8</xdr:col>
      <xdr:colOff>0</xdr:colOff>
      <xdr:row>107</xdr:row>
      <xdr:rowOff>0</xdr:rowOff>
    </xdr:to>
    <xdr:sp macro="" textlink="">
      <xdr:nvSpPr>
        <xdr:cNvPr id="3" name="TextBox 2">
          <a:extLst>
            <a:ext uri="{FF2B5EF4-FFF2-40B4-BE49-F238E27FC236}">
              <a16:creationId xmlns:a16="http://schemas.microsoft.com/office/drawing/2014/main" id="{D8F47FD8-B369-4D2C-8D9A-6C6937532C12}"/>
            </a:ext>
          </a:extLst>
        </xdr:cNvPr>
        <xdr:cNvSpPr txBox="1"/>
      </xdr:nvSpPr>
      <xdr:spPr>
        <a:xfrm>
          <a:off x="723900" y="2243137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a:extLst>
            <a:ext uri="{FF2B5EF4-FFF2-40B4-BE49-F238E27FC236}">
              <a16:creationId xmlns:a16="http://schemas.microsoft.com/office/drawing/2014/main" id="{342B9622-3059-43C3-BFBB-84AAC57A16A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a:extLst>
            <a:ext uri="{FF2B5EF4-FFF2-40B4-BE49-F238E27FC236}">
              <a16:creationId xmlns:a16="http://schemas.microsoft.com/office/drawing/2014/main" id="{6827577F-7805-4310-93FE-35F2817D7243}"/>
            </a:ext>
          </a:extLst>
        </xdr:cNvPr>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a:extLst>
            <a:ext uri="{FF2B5EF4-FFF2-40B4-BE49-F238E27FC236}">
              <a16:creationId xmlns:a16="http://schemas.microsoft.com/office/drawing/2014/main" id="{4A7D2F96-31B9-4A93-B382-962C18A6445B}"/>
            </a:ext>
          </a:extLst>
        </xdr:cNvPr>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a:extLst>
            <a:ext uri="{FF2B5EF4-FFF2-40B4-BE49-F238E27FC236}">
              <a16:creationId xmlns:a16="http://schemas.microsoft.com/office/drawing/2014/main" id="{3247A434-D9D3-44D6-81E7-E897C4B849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66675</xdr:rowOff>
    </xdr:from>
    <xdr:to>
      <xdr:col>8</xdr:col>
      <xdr:colOff>85725</xdr:colOff>
      <xdr:row>7</xdr:row>
      <xdr:rowOff>28576</xdr:rowOff>
    </xdr:to>
    <xdr:sp macro="" textlink="">
      <xdr:nvSpPr>
        <xdr:cNvPr id="8" name="TextBox 7">
          <a:extLst>
            <a:ext uri="{FF2B5EF4-FFF2-40B4-BE49-F238E27FC236}">
              <a16:creationId xmlns:a16="http://schemas.microsoft.com/office/drawing/2014/main" id="{E1439025-F38A-4E6B-873A-13B8A2F8CC18}"/>
            </a:ext>
          </a:extLst>
        </xdr:cNvPr>
        <xdr:cNvSpPr txBox="1"/>
      </xdr:nvSpPr>
      <xdr:spPr>
        <a:xfrm>
          <a:off x="9896475" y="428625"/>
          <a:ext cx="3057525" cy="86677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0:Z83"/>
  <sheetViews>
    <sheetView topLeftCell="A25" zoomScaleNormal="100" zoomScaleSheetLayoutView="85" workbookViewId="0">
      <selection activeCell="E15" sqref="E15"/>
    </sheetView>
  </sheetViews>
  <sheetFormatPr defaultColWidth="9.140625" defaultRowHeight="15" x14ac:dyDescent="0.2"/>
  <cols>
    <col min="1" max="1" width="5.5703125" style="42" customWidth="1"/>
    <col min="2" max="2" width="16.140625" style="83" customWidth="1"/>
    <col min="3" max="3" width="164.5703125" style="40" customWidth="1"/>
    <col min="4" max="16384" width="9.140625" style="40"/>
  </cols>
  <sheetData>
    <row r="10" spans="1:3" ht="15.75" x14ac:dyDescent="0.25">
      <c r="C10" s="137" t="s">
        <v>161</v>
      </c>
    </row>
    <row r="11" spans="1:3" ht="15.75" x14ac:dyDescent="0.2">
      <c r="A11" s="43" t="s">
        <v>122</v>
      </c>
    </row>
    <row r="13" spans="1:3" ht="15.75" x14ac:dyDescent="0.2">
      <c r="A13" s="44" t="s">
        <v>31</v>
      </c>
    </row>
    <row r="14" spans="1:3" ht="34.5" customHeight="1" x14ac:dyDescent="0.2">
      <c r="A14" s="143" t="s">
        <v>154</v>
      </c>
      <c r="B14" s="143"/>
      <c r="C14" s="143"/>
    </row>
    <row r="16" spans="1:3" ht="15.75" x14ac:dyDescent="0.2">
      <c r="A16" s="44" t="s">
        <v>46</v>
      </c>
    </row>
    <row r="17" spans="1:26" x14ac:dyDescent="0.2">
      <c r="A17" s="42" t="s">
        <v>47</v>
      </c>
    </row>
    <row r="18" spans="1:26" ht="33" customHeight="1" x14ac:dyDescent="0.2">
      <c r="A18" s="144" t="s">
        <v>85</v>
      </c>
      <c r="B18" s="144"/>
      <c r="C18" s="144"/>
    </row>
    <row r="20" spans="1:26" x14ac:dyDescent="0.2">
      <c r="A20" s="42">
        <v>1</v>
      </c>
      <c r="B20" s="146" t="s">
        <v>140</v>
      </c>
      <c r="C20" s="146"/>
    </row>
    <row r="21" spans="1:26" x14ac:dyDescent="0.2">
      <c r="B21" s="133"/>
      <c r="C21" s="133"/>
    </row>
    <row r="23" spans="1:26" ht="31.5" customHeight="1" x14ac:dyDescent="0.2">
      <c r="A23" s="42">
        <v>2</v>
      </c>
      <c r="B23" s="143" t="s">
        <v>86</v>
      </c>
      <c r="C23" s="143"/>
    </row>
    <row r="24" spans="1:26" x14ac:dyDescent="0.2">
      <c r="B24" s="132"/>
      <c r="C24" s="132"/>
    </row>
    <row r="26" spans="1:26" x14ac:dyDescent="0.2">
      <c r="A26" s="42">
        <v>3</v>
      </c>
      <c r="B26" s="145" t="s">
        <v>109</v>
      </c>
      <c r="C26" s="145"/>
    </row>
    <row r="27" spans="1:26" ht="32.25" customHeight="1" x14ac:dyDescent="0.2">
      <c r="B27" s="143" t="s">
        <v>117</v>
      </c>
      <c r="C27" s="143"/>
    </row>
    <row r="28" spans="1:26" ht="63" customHeight="1" x14ac:dyDescent="0.2">
      <c r="B28" s="143" t="s">
        <v>129</v>
      </c>
      <c r="C28" s="143"/>
      <c r="D28" s="45"/>
      <c r="E28" s="41"/>
      <c r="F28" s="41"/>
      <c r="G28" s="41"/>
      <c r="H28" s="41"/>
      <c r="I28" s="41"/>
      <c r="J28" s="41"/>
      <c r="K28" s="41"/>
      <c r="L28" s="41"/>
      <c r="M28" s="41"/>
      <c r="N28" s="41"/>
      <c r="O28" s="41"/>
      <c r="P28" s="41"/>
      <c r="Q28" s="41"/>
      <c r="R28" s="41"/>
      <c r="S28" s="41"/>
      <c r="T28" s="41"/>
      <c r="U28" s="41"/>
      <c r="V28" s="41"/>
      <c r="W28" s="41"/>
      <c r="X28" s="41"/>
      <c r="Y28" s="41"/>
      <c r="Z28" s="41"/>
    </row>
    <row r="29" spans="1:26" ht="30" customHeight="1" x14ac:dyDescent="0.2">
      <c r="B29" s="143" t="s">
        <v>118</v>
      </c>
      <c r="C29" s="143"/>
      <c r="D29" s="45"/>
      <c r="E29" s="41"/>
      <c r="F29" s="41"/>
      <c r="G29" s="41"/>
      <c r="H29" s="41"/>
      <c r="I29" s="41"/>
      <c r="J29" s="41"/>
      <c r="K29" s="41"/>
      <c r="L29" s="41"/>
      <c r="M29" s="41"/>
      <c r="N29" s="41"/>
      <c r="O29" s="41"/>
      <c r="P29" s="41"/>
      <c r="Q29" s="41"/>
      <c r="R29" s="41"/>
      <c r="S29" s="41"/>
      <c r="T29" s="41"/>
      <c r="U29" s="41"/>
      <c r="V29" s="41"/>
      <c r="W29" s="41"/>
      <c r="X29" s="41"/>
      <c r="Y29" s="41"/>
      <c r="Z29" s="41"/>
    </row>
    <row r="30" spans="1:26" x14ac:dyDescent="0.2">
      <c r="B30" s="86" t="s">
        <v>43</v>
      </c>
    </row>
    <row r="31" spans="1:26" x14ac:dyDescent="0.2">
      <c r="B31" s="86"/>
    </row>
    <row r="32" spans="1:26" x14ac:dyDescent="0.2">
      <c r="B32" s="86"/>
    </row>
    <row r="33" spans="1:3" ht="35.25" customHeight="1" x14ac:dyDescent="0.2">
      <c r="A33" s="143" t="s">
        <v>155</v>
      </c>
      <c r="B33" s="143"/>
      <c r="C33" s="143"/>
    </row>
    <row r="34" spans="1:3" x14ac:dyDescent="0.2">
      <c r="B34" s="132"/>
      <c r="C34" s="132"/>
    </row>
    <row r="35" spans="1:3" x14ac:dyDescent="0.2">
      <c r="B35" s="85"/>
    </row>
    <row r="36" spans="1:3" x14ac:dyDescent="0.2">
      <c r="A36" s="42">
        <v>4</v>
      </c>
      <c r="B36" s="145" t="s">
        <v>141</v>
      </c>
      <c r="C36" s="145"/>
    </row>
    <row r="37" spans="1:3" ht="78.75" customHeight="1" x14ac:dyDescent="0.2">
      <c r="B37" s="143" t="s">
        <v>142</v>
      </c>
      <c r="C37" s="143"/>
    </row>
    <row r="38" spans="1:3" ht="65.25" customHeight="1" x14ac:dyDescent="0.2">
      <c r="B38" s="143" t="s">
        <v>124</v>
      </c>
      <c r="C38" s="143"/>
    </row>
    <row r="39" spans="1:3" ht="31.5" customHeight="1" x14ac:dyDescent="0.2">
      <c r="B39" s="143" t="s">
        <v>123</v>
      </c>
      <c r="C39" s="143"/>
    </row>
    <row r="40" spans="1:3" ht="30" customHeight="1" x14ac:dyDescent="0.2">
      <c r="B40" s="143" t="s">
        <v>125</v>
      </c>
      <c r="C40" s="143"/>
    </row>
    <row r="41" spans="1:3" x14ac:dyDescent="0.2">
      <c r="B41" s="132"/>
      <c r="C41" s="132"/>
    </row>
    <row r="42" spans="1:3" ht="47.25" customHeight="1" x14ac:dyDescent="0.2">
      <c r="B42" s="90" t="s">
        <v>110</v>
      </c>
      <c r="C42" s="41" t="s">
        <v>87</v>
      </c>
    </row>
    <row r="43" spans="1:3" ht="33.75" customHeight="1" x14ac:dyDescent="0.2">
      <c r="B43" s="90" t="s">
        <v>112</v>
      </c>
      <c r="C43" s="41" t="s">
        <v>111</v>
      </c>
    </row>
    <row r="44" spans="1:3" x14ac:dyDescent="0.2">
      <c r="B44" s="90" t="s">
        <v>115</v>
      </c>
      <c r="C44" s="41" t="s">
        <v>113</v>
      </c>
    </row>
    <row r="45" spans="1:3" x14ac:dyDescent="0.2">
      <c r="B45" s="91" t="s">
        <v>116</v>
      </c>
      <c r="C45" s="84" t="s">
        <v>114</v>
      </c>
    </row>
    <row r="46" spans="1:3" x14ac:dyDescent="0.2">
      <c r="B46" s="88"/>
      <c r="C46" s="84"/>
    </row>
    <row r="48" spans="1:3" x14ac:dyDescent="0.2">
      <c r="A48" s="42">
        <v>5</v>
      </c>
      <c r="B48" s="89" t="s">
        <v>119</v>
      </c>
    </row>
    <row r="49" spans="2:3" ht="29.25" customHeight="1" x14ac:dyDescent="0.2">
      <c r="B49" s="143" t="s">
        <v>135</v>
      </c>
      <c r="C49" s="143"/>
    </row>
    <row r="51" spans="2:3" ht="30" customHeight="1" x14ac:dyDescent="0.2">
      <c r="B51" s="143" t="s">
        <v>120</v>
      </c>
      <c r="C51" s="143"/>
    </row>
    <row r="52" spans="2:3" ht="30" customHeight="1" x14ac:dyDescent="0.2">
      <c r="B52" s="143" t="s">
        <v>88</v>
      </c>
      <c r="C52" s="143"/>
    </row>
    <row r="53" spans="2:3" x14ac:dyDescent="0.2">
      <c r="B53" s="132"/>
      <c r="C53" s="132"/>
    </row>
    <row r="54" spans="2:3" x14ac:dyDescent="0.2">
      <c r="B54" s="135" t="s">
        <v>89</v>
      </c>
    </row>
    <row r="55" spans="2:3" x14ac:dyDescent="0.2">
      <c r="B55" s="92" t="s">
        <v>90</v>
      </c>
      <c r="C55" s="41" t="s">
        <v>91</v>
      </c>
    </row>
    <row r="56" spans="2:3" ht="45" x14ac:dyDescent="0.2">
      <c r="B56" s="92"/>
      <c r="C56" s="41" t="s">
        <v>156</v>
      </c>
    </row>
    <row r="57" spans="2:3" x14ac:dyDescent="0.2">
      <c r="B57" s="92"/>
      <c r="C57" s="40" t="s">
        <v>92</v>
      </c>
    </row>
    <row r="58" spans="2:3" x14ac:dyDescent="0.2">
      <c r="B58" s="92"/>
      <c r="C58" s="40" t="s">
        <v>93</v>
      </c>
    </row>
    <row r="59" spans="2:3" ht="21" customHeight="1" x14ac:dyDescent="0.2">
      <c r="B59" s="93" t="s">
        <v>96</v>
      </c>
      <c r="C59" s="40" t="s">
        <v>95</v>
      </c>
    </row>
    <row r="60" spans="2:3" ht="18.75" customHeight="1" x14ac:dyDescent="0.2">
      <c r="B60" s="93"/>
      <c r="C60" s="41" t="s">
        <v>94</v>
      </c>
    </row>
    <row r="61" spans="2:3" x14ac:dyDescent="0.2">
      <c r="B61" s="93"/>
      <c r="C61" s="40" t="s">
        <v>97</v>
      </c>
    </row>
    <row r="62" spans="2:3" x14ac:dyDescent="0.2">
      <c r="B62" s="93"/>
      <c r="C62" s="40" t="s">
        <v>98</v>
      </c>
    </row>
    <row r="63" spans="2:3" x14ac:dyDescent="0.2">
      <c r="B63" s="93" t="s">
        <v>100</v>
      </c>
      <c r="C63" s="40" t="s">
        <v>99</v>
      </c>
    </row>
    <row r="64" spans="2:3" ht="45" x14ac:dyDescent="0.2">
      <c r="B64" s="93"/>
      <c r="C64" s="132" t="s">
        <v>101</v>
      </c>
    </row>
    <row r="65" spans="1:3" x14ac:dyDescent="0.2">
      <c r="B65" s="93"/>
      <c r="C65" s="40" t="s">
        <v>102</v>
      </c>
    </row>
    <row r="66" spans="1:3" x14ac:dyDescent="0.2">
      <c r="B66" s="93"/>
      <c r="C66" s="40" t="s">
        <v>126</v>
      </c>
    </row>
    <row r="67" spans="1:3" x14ac:dyDescent="0.2">
      <c r="B67" s="93" t="s">
        <v>104</v>
      </c>
      <c r="C67" s="40" t="s">
        <v>103</v>
      </c>
    </row>
    <row r="68" spans="1:3" ht="45" x14ac:dyDescent="0.2">
      <c r="B68" s="93"/>
      <c r="C68" s="132" t="s">
        <v>144</v>
      </c>
    </row>
    <row r="69" spans="1:3" ht="30" x14ac:dyDescent="0.2">
      <c r="B69" s="93"/>
      <c r="C69" s="132" t="s">
        <v>145</v>
      </c>
    </row>
    <row r="70" spans="1:3" x14ac:dyDescent="0.2">
      <c r="B70" s="93" t="s">
        <v>106</v>
      </c>
      <c r="C70" s="40" t="s">
        <v>105</v>
      </c>
    </row>
    <row r="71" spans="1:3" ht="30" x14ac:dyDescent="0.2">
      <c r="B71" s="93"/>
      <c r="C71" s="132" t="s">
        <v>107</v>
      </c>
    </row>
    <row r="72" spans="1:3" x14ac:dyDescent="0.2">
      <c r="B72" s="93" t="s">
        <v>146</v>
      </c>
      <c r="C72" s="132" t="s">
        <v>137</v>
      </c>
    </row>
    <row r="73" spans="1:3" ht="45" x14ac:dyDescent="0.2">
      <c r="B73" s="93"/>
      <c r="C73" s="132" t="s">
        <v>148</v>
      </c>
    </row>
    <row r="74" spans="1:3" x14ac:dyDescent="0.2">
      <c r="B74" s="93" t="s">
        <v>147</v>
      </c>
      <c r="C74" s="132" t="s">
        <v>149</v>
      </c>
    </row>
    <row r="75" spans="1:3" ht="30" x14ac:dyDescent="0.2">
      <c r="B75" s="93"/>
      <c r="C75" s="132" t="s">
        <v>127</v>
      </c>
    </row>
    <row r="76" spans="1:3" x14ac:dyDescent="0.2">
      <c r="B76" s="93"/>
      <c r="C76" s="132"/>
    </row>
    <row r="77" spans="1:3" x14ac:dyDescent="0.2">
      <c r="A77" s="42">
        <v>6</v>
      </c>
      <c r="B77" s="136" t="s">
        <v>151</v>
      </c>
      <c r="C77" s="132"/>
    </row>
    <row r="78" spans="1:3" ht="59.25" customHeight="1" x14ac:dyDescent="0.2">
      <c r="B78" s="144" t="s">
        <v>152</v>
      </c>
      <c r="C78" s="144"/>
    </row>
    <row r="79" spans="1:3" x14ac:dyDescent="0.2">
      <c r="B79" s="87"/>
      <c r="C79" s="132"/>
    </row>
    <row r="81" spans="1:3" ht="30.75" customHeight="1" x14ac:dyDescent="0.2">
      <c r="A81" s="42">
        <v>7</v>
      </c>
      <c r="B81" s="143" t="s">
        <v>153</v>
      </c>
      <c r="C81" s="143"/>
    </row>
    <row r="82" spans="1:3" x14ac:dyDescent="0.2">
      <c r="B82" s="132"/>
      <c r="C82" s="132"/>
    </row>
    <row r="83" spans="1:3" ht="15.75" customHeight="1" x14ac:dyDescent="0.2">
      <c r="B83" s="146" t="s">
        <v>108</v>
      </c>
      <c r="C83" s="146"/>
    </row>
  </sheetData>
  <mergeCells count="20">
    <mergeCell ref="B83:C83"/>
    <mergeCell ref="B27:C27"/>
    <mergeCell ref="B36:C36"/>
    <mergeCell ref="B81:C81"/>
    <mergeCell ref="B49:C49"/>
    <mergeCell ref="B51:C51"/>
    <mergeCell ref="B52:C52"/>
    <mergeCell ref="B40:C40"/>
    <mergeCell ref="B28:C28"/>
    <mergeCell ref="B29:C29"/>
    <mergeCell ref="B37:C37"/>
    <mergeCell ref="B38:C38"/>
    <mergeCell ref="B39:C39"/>
    <mergeCell ref="A33:C33"/>
    <mergeCell ref="B78:C78"/>
    <mergeCell ref="A14:C14"/>
    <mergeCell ref="A18:C18"/>
    <mergeCell ref="B23:C23"/>
    <mergeCell ref="B26:C26"/>
    <mergeCell ref="B20:C20"/>
  </mergeCells>
  <pageMargins left="0.70866141732283472" right="0.70866141732283472" top="0.74803149606299213" bottom="0.74803149606299213" header="0.31496062992125984" footer="0.31496062992125984"/>
  <pageSetup paperSize="17" scale="90"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2:X103"/>
  <sheetViews>
    <sheetView tabSelected="1" topLeftCell="A64" zoomScaleNormal="100" zoomScaleSheetLayoutView="100" workbookViewId="0">
      <selection activeCell="D82" sqref="D82"/>
    </sheetView>
  </sheetViews>
  <sheetFormatPr defaultColWidth="9.140625" defaultRowHeight="14.25" x14ac:dyDescent="0.2"/>
  <cols>
    <col min="1" max="1" width="10.285156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2" spans="1:24" ht="15" x14ac:dyDescent="0.25">
      <c r="A12" s="47" t="s">
        <v>48</v>
      </c>
      <c r="B12" s="4"/>
      <c r="C12" s="47"/>
    </row>
    <row r="13" spans="1:24" x14ac:dyDescent="0.2">
      <c r="A13" s="4"/>
      <c r="B13" s="4"/>
      <c r="C13" s="4"/>
    </row>
    <row r="14" spans="1:24" ht="15" x14ac:dyDescent="0.2">
      <c r="A14" s="4"/>
      <c r="B14" s="4" t="s">
        <v>32</v>
      </c>
      <c r="C14" s="23"/>
      <c r="D14" s="4"/>
      <c r="E14" s="4"/>
      <c r="F14" s="4"/>
      <c r="X14" s="1">
        <v>2014</v>
      </c>
    </row>
    <row r="15" spans="1:24" ht="15" x14ac:dyDescent="0.2">
      <c r="A15" s="4"/>
      <c r="B15" s="4" t="s">
        <v>60</v>
      </c>
      <c r="C15" s="55"/>
      <c r="D15" s="4"/>
      <c r="E15" s="4"/>
      <c r="F15" s="4"/>
    </row>
    <row r="16" spans="1:24" ht="15" x14ac:dyDescent="0.2">
      <c r="A16" s="4"/>
      <c r="B16" s="14"/>
      <c r="C16" s="14"/>
      <c r="D16" s="4"/>
      <c r="E16" s="4"/>
      <c r="F16" s="4"/>
      <c r="X16" s="1">
        <v>2015</v>
      </c>
    </row>
    <row r="17" spans="1:24" ht="15" x14ac:dyDescent="0.2">
      <c r="A17" s="4" t="s">
        <v>33</v>
      </c>
      <c r="B17" s="14" t="s">
        <v>130</v>
      </c>
      <c r="C17" s="24" t="s">
        <v>163</v>
      </c>
      <c r="D17" s="4"/>
      <c r="E17" s="4"/>
      <c r="F17" s="4"/>
      <c r="X17" s="1">
        <v>2016</v>
      </c>
    </row>
    <row r="18" spans="1:24" ht="15" x14ac:dyDescent="0.2">
      <c r="A18" s="4"/>
      <c r="B18" s="14"/>
      <c r="C18" s="14"/>
      <c r="D18" s="4"/>
      <c r="E18" s="4"/>
      <c r="F18" s="4"/>
    </row>
    <row r="19" spans="1:24" ht="15" x14ac:dyDescent="0.2">
      <c r="A19" s="4"/>
      <c r="B19" s="14"/>
      <c r="C19" s="14"/>
      <c r="D19" s="4"/>
      <c r="E19" s="4"/>
      <c r="F19" s="4"/>
    </row>
    <row r="20" spans="1:24" ht="15" x14ac:dyDescent="0.2">
      <c r="A20" s="4" t="s">
        <v>34</v>
      </c>
      <c r="B20" s="22" t="s">
        <v>82</v>
      </c>
      <c r="C20" s="21"/>
      <c r="D20" s="21"/>
      <c r="E20" s="21"/>
      <c r="F20" s="21"/>
      <c r="I20" s="79"/>
      <c r="J20" s="79"/>
      <c r="K20" s="79"/>
      <c r="L20" s="79"/>
      <c r="M20" s="79"/>
      <c r="N20" s="79"/>
      <c r="O20" s="79"/>
      <c r="P20" s="79"/>
      <c r="Q20" s="79"/>
      <c r="R20" s="79"/>
      <c r="S20" s="79"/>
    </row>
    <row r="21" spans="1:24" ht="15" x14ac:dyDescent="0.2">
      <c r="A21" s="4"/>
      <c r="B21" s="155" t="s">
        <v>25</v>
      </c>
      <c r="C21" s="155"/>
      <c r="D21" s="24"/>
      <c r="E21" s="156"/>
      <c r="F21" s="157"/>
      <c r="G21" s="79"/>
      <c r="H21" s="79"/>
      <c r="I21" s="79"/>
      <c r="J21" s="79"/>
      <c r="K21" s="79"/>
      <c r="L21" s="79"/>
      <c r="M21" s="79"/>
      <c r="N21" s="79"/>
      <c r="O21" s="79"/>
      <c r="P21" s="79"/>
      <c r="Q21" s="79"/>
    </row>
    <row r="22" spans="1:24" ht="15" thickBot="1" x14ac:dyDescent="0.25">
      <c r="A22" s="4"/>
      <c r="B22" s="5" t="s">
        <v>3</v>
      </c>
      <c r="C22" s="5" t="s">
        <v>2</v>
      </c>
      <c r="D22" s="116">
        <v>26298695.629999999</v>
      </c>
      <c r="E22" s="6" t="s">
        <v>0</v>
      </c>
      <c r="F22" s="7">
        <v>1</v>
      </c>
      <c r="G22" s="79"/>
      <c r="H22" s="79"/>
      <c r="I22" s="79"/>
      <c r="J22" s="79"/>
      <c r="K22" s="79"/>
      <c r="L22" s="79"/>
      <c r="M22" s="79"/>
      <c r="N22" s="79"/>
      <c r="O22" s="79"/>
      <c r="P22" s="79"/>
      <c r="Q22" s="79"/>
    </row>
    <row r="23" spans="1:24" x14ac:dyDescent="0.2">
      <c r="B23" s="5" t="s">
        <v>7</v>
      </c>
      <c r="C23" s="5" t="s">
        <v>1</v>
      </c>
      <c r="D23" s="117">
        <v>18418860</v>
      </c>
      <c r="E23" s="6" t="s">
        <v>0</v>
      </c>
      <c r="F23" s="8">
        <f>IFERROR(D23/$D$22,0)</f>
        <v>0.70037161763220124</v>
      </c>
    </row>
    <row r="24" spans="1:24" ht="15" thickBot="1" x14ac:dyDescent="0.25">
      <c r="B24" s="5" t="s">
        <v>8</v>
      </c>
      <c r="C24" s="5" t="s">
        <v>6</v>
      </c>
      <c r="D24" s="116">
        <f>D25+D26</f>
        <v>7879835.7400000002</v>
      </c>
      <c r="E24" s="6" t="s">
        <v>0</v>
      </c>
      <c r="F24" s="8">
        <f>IFERROR(D24/$D$22,0)</f>
        <v>0.29962838655051577</v>
      </c>
    </row>
    <row r="25" spans="1:24" x14ac:dyDescent="0.2">
      <c r="B25" s="5" t="s">
        <v>9</v>
      </c>
      <c r="C25" s="5" t="s">
        <v>4</v>
      </c>
      <c r="D25" s="117">
        <v>0</v>
      </c>
      <c r="E25" s="6" t="s">
        <v>0</v>
      </c>
      <c r="F25" s="8">
        <f>IFERROR(D25/$D$22,0)</f>
        <v>0</v>
      </c>
    </row>
    <row r="26" spans="1:24" x14ac:dyDescent="0.2">
      <c r="B26" s="5" t="s">
        <v>61</v>
      </c>
      <c r="C26" s="5" t="s">
        <v>5</v>
      </c>
      <c r="D26" s="118">
        <v>7879835.7400000002</v>
      </c>
      <c r="E26" s="6" t="s">
        <v>0</v>
      </c>
      <c r="F26" s="8">
        <f>IFERROR(D26/$D$22,0)</f>
        <v>0.29962838655051577</v>
      </c>
      <c r="G26" s="29"/>
      <c r="H26" s="29"/>
    </row>
    <row r="27" spans="1:24" ht="34.5" customHeight="1" x14ac:dyDescent="0.2">
      <c r="B27" s="158" t="s">
        <v>77</v>
      </c>
      <c r="C27" s="158"/>
      <c r="D27" s="158"/>
      <c r="E27" s="158"/>
      <c r="F27" s="158"/>
      <c r="G27" s="159"/>
      <c r="H27" s="159"/>
    </row>
    <row r="28" spans="1:24" x14ac:dyDescent="0.2">
      <c r="D28" s="119"/>
      <c r="E28" s="35"/>
      <c r="F28" s="35"/>
      <c r="G28" s="35"/>
    </row>
    <row r="29" spans="1:24" ht="15" x14ac:dyDescent="0.25">
      <c r="A29" s="1" t="s">
        <v>35</v>
      </c>
      <c r="B29" s="3" t="s">
        <v>41</v>
      </c>
    </row>
    <row r="30" spans="1:24" ht="15" x14ac:dyDescent="0.25">
      <c r="B30" s="3"/>
    </row>
    <row r="31" spans="1:24" ht="15" x14ac:dyDescent="0.25">
      <c r="B31" s="2" t="s">
        <v>22</v>
      </c>
      <c r="C31" s="52" t="s">
        <v>162</v>
      </c>
      <c r="E31" s="79"/>
      <c r="F31" s="35"/>
      <c r="G31" s="35"/>
      <c r="H31" s="35"/>
      <c r="I31" s="35"/>
      <c r="J31" s="35"/>
      <c r="K31" s="35"/>
    </row>
    <row r="32" spans="1:24" x14ac:dyDescent="0.2">
      <c r="E32" s="79"/>
      <c r="F32" s="35"/>
      <c r="G32" s="35"/>
      <c r="H32" s="35"/>
      <c r="I32" s="35"/>
      <c r="J32" s="35"/>
      <c r="K32" s="35"/>
    </row>
    <row r="33" spans="1:23" ht="15" x14ac:dyDescent="0.25">
      <c r="B33" s="2" t="s">
        <v>42</v>
      </c>
    </row>
    <row r="34" spans="1:23" ht="15" customHeight="1" x14ac:dyDescent="0.25">
      <c r="B34" s="36"/>
      <c r="C34" s="36"/>
      <c r="D34" s="36"/>
      <c r="E34" s="36"/>
      <c r="F34" s="36"/>
      <c r="G34" s="36"/>
      <c r="H34" s="36"/>
    </row>
    <row r="35" spans="1:23" ht="15" customHeight="1" x14ac:dyDescent="0.25">
      <c r="B35" s="36"/>
      <c r="C35" s="36"/>
      <c r="D35" s="36"/>
      <c r="E35" s="36"/>
      <c r="F35" s="36"/>
      <c r="G35" s="36"/>
      <c r="H35" s="36"/>
    </row>
    <row r="36" spans="1:23" ht="15" customHeight="1" x14ac:dyDescent="0.25">
      <c r="B36" s="36"/>
      <c r="C36" s="36"/>
      <c r="D36" s="36"/>
      <c r="E36" s="36"/>
      <c r="F36" s="36"/>
      <c r="G36" s="36"/>
      <c r="H36" s="36"/>
    </row>
    <row r="37" spans="1:23" ht="15" customHeight="1" x14ac:dyDescent="0.25">
      <c r="B37" s="36"/>
      <c r="C37" s="36"/>
      <c r="D37" s="36"/>
      <c r="E37" s="36"/>
      <c r="F37" s="36"/>
      <c r="G37" s="36"/>
      <c r="H37" s="36"/>
    </row>
    <row r="38" spans="1:23" ht="14.25" customHeight="1" x14ac:dyDescent="0.25">
      <c r="B38" s="36"/>
      <c r="C38" s="36"/>
      <c r="D38" s="36"/>
      <c r="E38" s="36"/>
      <c r="F38" s="36"/>
      <c r="G38" s="36"/>
      <c r="H38" s="36"/>
    </row>
    <row r="39" spans="1:23" ht="14.25" customHeight="1" x14ac:dyDescent="0.25">
      <c r="B39" s="36"/>
      <c r="C39" s="36"/>
      <c r="D39" s="36"/>
      <c r="E39" s="36"/>
      <c r="F39" s="36"/>
      <c r="G39" s="36"/>
      <c r="H39" s="36"/>
    </row>
    <row r="40" spans="1:23" s="35" customFormat="1" ht="14.25" customHeight="1" x14ac:dyDescent="0.25">
      <c r="B40" s="36"/>
      <c r="C40" s="36"/>
      <c r="D40" s="36"/>
      <c r="E40" s="36"/>
      <c r="F40" s="36"/>
      <c r="G40" s="36"/>
      <c r="H40" s="36"/>
    </row>
    <row r="41" spans="1:23" s="35" customFormat="1" ht="14.25" customHeight="1" x14ac:dyDescent="0.25">
      <c r="B41" s="36"/>
      <c r="C41" s="36"/>
      <c r="D41" s="36"/>
      <c r="E41" s="36"/>
      <c r="F41" s="36"/>
      <c r="G41" s="36"/>
      <c r="H41" s="36"/>
    </row>
    <row r="43" spans="1:23" ht="15" x14ac:dyDescent="0.25">
      <c r="A43" s="1" t="s">
        <v>36</v>
      </c>
      <c r="B43" s="47" t="s">
        <v>141</v>
      </c>
      <c r="C43" s="3"/>
    </row>
    <row r="44" spans="1:23" ht="15.75" thickBot="1" x14ac:dyDescent="0.3">
      <c r="B44" s="2" t="s">
        <v>25</v>
      </c>
      <c r="C44" s="95">
        <v>2014</v>
      </c>
      <c r="D44" s="79"/>
      <c r="E44" s="79"/>
      <c r="F44" s="80"/>
      <c r="G44" s="33"/>
      <c r="H44" s="33"/>
      <c r="I44" s="33"/>
      <c r="J44" s="33"/>
      <c r="K44" s="33"/>
      <c r="N44" s="3" t="s">
        <v>29</v>
      </c>
    </row>
    <row r="45" spans="1:23" s="9" customFormat="1" ht="80.25" customHeight="1" thickBot="1" x14ac:dyDescent="0.3">
      <c r="B45" s="50" t="s">
        <v>39</v>
      </c>
      <c r="C45" s="62" t="s">
        <v>139</v>
      </c>
      <c r="D45" s="81" t="s">
        <v>83</v>
      </c>
      <c r="E45" s="82" t="s">
        <v>84</v>
      </c>
      <c r="F45" s="67" t="s">
        <v>128</v>
      </c>
      <c r="G45" s="26" t="s">
        <v>49</v>
      </c>
      <c r="H45" s="26" t="s">
        <v>23</v>
      </c>
      <c r="I45" s="26" t="s">
        <v>50</v>
      </c>
      <c r="J45" s="26" t="s">
        <v>76</v>
      </c>
      <c r="K45" s="68" t="s">
        <v>78</v>
      </c>
      <c r="N45" s="11"/>
      <c r="O45" s="151">
        <v>2016</v>
      </c>
      <c r="P45" s="151"/>
      <c r="Q45" s="151"/>
      <c r="R45" s="151">
        <v>2015</v>
      </c>
      <c r="S45" s="151"/>
      <c r="T45" s="151"/>
      <c r="U45" s="151">
        <v>2014</v>
      </c>
      <c r="V45" s="151"/>
      <c r="W45" s="151"/>
    </row>
    <row r="46" spans="1:23" s="9" customFormat="1" ht="30" x14ac:dyDescent="0.25">
      <c r="B46" s="12"/>
      <c r="C46" s="63" t="s">
        <v>40</v>
      </c>
      <c r="D46" s="63" t="s">
        <v>38</v>
      </c>
      <c r="E46" s="64" t="s">
        <v>53</v>
      </c>
      <c r="F46" s="64" t="s">
        <v>54</v>
      </c>
      <c r="G46" s="64" t="s">
        <v>55</v>
      </c>
      <c r="H46" s="65" t="s">
        <v>56</v>
      </c>
      <c r="I46" s="64" t="s">
        <v>57</v>
      </c>
      <c r="J46" s="65" t="s">
        <v>58</v>
      </c>
      <c r="K46" s="66" t="s">
        <v>59</v>
      </c>
      <c r="N46" s="18" t="s">
        <v>30</v>
      </c>
      <c r="O46" s="100" t="s">
        <v>26</v>
      </c>
      <c r="P46" s="100" t="s">
        <v>27</v>
      </c>
      <c r="Q46" s="100" t="s">
        <v>28</v>
      </c>
      <c r="R46" s="100" t="s">
        <v>26</v>
      </c>
      <c r="S46" s="100" t="s">
        <v>27</v>
      </c>
      <c r="T46" s="100" t="s">
        <v>28</v>
      </c>
      <c r="U46" s="100" t="s">
        <v>26</v>
      </c>
      <c r="V46" s="100" t="s">
        <v>27</v>
      </c>
      <c r="W46" s="100" t="s">
        <v>28</v>
      </c>
    </row>
    <row r="47" spans="1:23" x14ac:dyDescent="0.2">
      <c r="B47" s="13" t="s">
        <v>10</v>
      </c>
      <c r="C47" s="94">
        <v>853544.42</v>
      </c>
      <c r="D47" s="94">
        <f>C47</f>
        <v>853544.42</v>
      </c>
      <c r="E47" s="60">
        <v>910574.58</v>
      </c>
      <c r="F47" s="51">
        <f>C47-D47+E47</f>
        <v>910574.58</v>
      </c>
      <c r="G47" s="142"/>
      <c r="H47" s="15">
        <v>53326.35</v>
      </c>
      <c r="I47" s="110">
        <f>W47</f>
        <v>1.261E-2</v>
      </c>
      <c r="J47" s="17">
        <f>F47*I47</f>
        <v>11482.345453799999</v>
      </c>
      <c r="K47" s="16">
        <f>J47-H47</f>
        <v>-41844.004546199998</v>
      </c>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row>
    <row r="48" spans="1:23" x14ac:dyDescent="0.2">
      <c r="B48" s="13" t="s">
        <v>11</v>
      </c>
      <c r="C48" s="94">
        <f>E47</f>
        <v>910574.58</v>
      </c>
      <c r="D48" s="94">
        <f>C48</f>
        <v>910574.58</v>
      </c>
      <c r="E48" s="60">
        <v>857643</v>
      </c>
      <c r="F48" s="51">
        <f t="shared" ref="F48:F58" si="0">C48-D48+E48</f>
        <v>857643</v>
      </c>
      <c r="G48" s="110"/>
      <c r="H48" s="15">
        <v>25985.45</v>
      </c>
      <c r="I48" s="110">
        <f t="shared" ref="I48:I58" si="1">W48</f>
        <v>1.3300000000000001E-2</v>
      </c>
      <c r="J48" s="17">
        <f t="shared" ref="J48:J58" si="2">F48*I48</f>
        <v>11406.651900000001</v>
      </c>
      <c r="K48" s="16">
        <f t="shared" ref="K48:K58" si="3">J48-H48</f>
        <v>-14578.7981</v>
      </c>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row>
    <row r="49" spans="1:24" x14ac:dyDescent="0.2">
      <c r="B49" s="13" t="s">
        <v>12</v>
      </c>
      <c r="C49" s="94">
        <f t="shared" ref="C49:C58" si="4">E48</f>
        <v>857643</v>
      </c>
      <c r="D49" s="94">
        <f t="shared" ref="D49:D58" si="5">C49</f>
        <v>857643</v>
      </c>
      <c r="E49" s="60">
        <v>914600.49</v>
      </c>
      <c r="F49" s="51">
        <f t="shared" si="0"/>
        <v>914600.49</v>
      </c>
      <c r="G49" s="110"/>
      <c r="H49" s="15">
        <v>15119.49</v>
      </c>
      <c r="I49" s="110">
        <f t="shared" si="1"/>
        <v>-2.7E-4</v>
      </c>
      <c r="J49" s="17">
        <f t="shared" si="2"/>
        <v>-246.9421323</v>
      </c>
      <c r="K49" s="16">
        <f t="shared" si="3"/>
        <v>-15366.4321323</v>
      </c>
      <c r="N49" s="11" t="s">
        <v>12</v>
      </c>
      <c r="O49" s="20">
        <v>9.0219999999999995E-2</v>
      </c>
      <c r="P49" s="20">
        <v>0.10299</v>
      </c>
      <c r="Q49" s="20">
        <v>0.1061</v>
      </c>
      <c r="R49" s="20">
        <v>3.6040000000000003E-2</v>
      </c>
      <c r="S49" s="20">
        <v>5.74E-2</v>
      </c>
      <c r="T49" s="20">
        <v>6.2899999999999998E-2</v>
      </c>
      <c r="U49" s="20">
        <v>1.103E-2</v>
      </c>
      <c r="V49" s="20">
        <v>-8.0000000000000002E-3</v>
      </c>
      <c r="W49" s="20">
        <v>-2.7E-4</v>
      </c>
    </row>
    <row r="50" spans="1:24" x14ac:dyDescent="0.2">
      <c r="B50" s="13" t="s">
        <v>13</v>
      </c>
      <c r="C50" s="94">
        <f t="shared" si="4"/>
        <v>914600.49</v>
      </c>
      <c r="D50" s="94">
        <f t="shared" si="5"/>
        <v>914600.49</v>
      </c>
      <c r="E50" s="60">
        <v>668707.78</v>
      </c>
      <c r="F50" s="51">
        <f t="shared" si="0"/>
        <v>668707.78</v>
      </c>
      <c r="G50" s="110"/>
      <c r="H50" s="15">
        <v>563.55999999999995</v>
      </c>
      <c r="I50" s="110">
        <f t="shared" si="1"/>
        <v>5.1979999999999998E-2</v>
      </c>
      <c r="J50" s="17">
        <f t="shared" si="2"/>
        <v>34759.430404400002</v>
      </c>
      <c r="K50" s="16">
        <f t="shared" si="3"/>
        <v>34195.870404400004</v>
      </c>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row>
    <row r="51" spans="1:24" x14ac:dyDescent="0.2">
      <c r="B51" s="13" t="s">
        <v>14</v>
      </c>
      <c r="C51" s="94">
        <f t="shared" si="4"/>
        <v>668707.78</v>
      </c>
      <c r="D51" s="94">
        <f t="shared" si="5"/>
        <v>668707.78</v>
      </c>
      <c r="E51" s="60">
        <v>561854.05000000005</v>
      </c>
      <c r="F51" s="51">
        <f t="shared" si="0"/>
        <v>561854.05000000005</v>
      </c>
      <c r="G51" s="110"/>
      <c r="H51" s="15">
        <v>11079.78</v>
      </c>
      <c r="I51" s="110">
        <f t="shared" si="1"/>
        <v>7.1959999999999996E-2</v>
      </c>
      <c r="J51" s="17">
        <f t="shared" si="2"/>
        <v>40431.017438000003</v>
      </c>
      <c r="K51" s="16">
        <f t="shared" si="3"/>
        <v>29351.237438000004</v>
      </c>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row>
    <row r="52" spans="1:24" x14ac:dyDescent="0.2">
      <c r="B52" s="13" t="s">
        <v>15</v>
      </c>
      <c r="C52" s="94">
        <f t="shared" si="4"/>
        <v>561854.05000000005</v>
      </c>
      <c r="D52" s="94">
        <f t="shared" si="5"/>
        <v>561854.05000000005</v>
      </c>
      <c r="E52" s="60">
        <v>494180.71</v>
      </c>
      <c r="F52" s="51">
        <f t="shared" si="0"/>
        <v>494180.71</v>
      </c>
      <c r="G52" s="110"/>
      <c r="H52" s="15">
        <v>30702.63</v>
      </c>
      <c r="I52" s="110">
        <f t="shared" si="1"/>
        <v>6.0249999999999998E-2</v>
      </c>
      <c r="J52" s="17">
        <f t="shared" si="2"/>
        <v>29774.3877775</v>
      </c>
      <c r="K52" s="16">
        <f t="shared" si="3"/>
        <v>-928.24222250000093</v>
      </c>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row>
    <row r="53" spans="1:24" x14ac:dyDescent="0.2">
      <c r="B53" s="13" t="s">
        <v>16</v>
      </c>
      <c r="C53" s="94">
        <f t="shared" si="4"/>
        <v>494180.71</v>
      </c>
      <c r="D53" s="94">
        <f t="shared" si="5"/>
        <v>494180.71</v>
      </c>
      <c r="E53" s="60">
        <v>676511.39</v>
      </c>
      <c r="F53" s="51">
        <f t="shared" si="0"/>
        <v>676511.39</v>
      </c>
      <c r="G53" s="110"/>
      <c r="H53" s="15">
        <v>42487.41</v>
      </c>
      <c r="I53" s="110">
        <f t="shared" si="1"/>
        <v>6.2560000000000004E-2</v>
      </c>
      <c r="J53" s="17">
        <f t="shared" si="2"/>
        <v>42322.552558400006</v>
      </c>
      <c r="K53" s="16">
        <f t="shared" si="3"/>
        <v>-164.8574415999974</v>
      </c>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row>
    <row r="54" spans="1:24" x14ac:dyDescent="0.2">
      <c r="B54" s="13" t="s">
        <v>17</v>
      </c>
      <c r="C54" s="94">
        <f t="shared" si="4"/>
        <v>676511.39</v>
      </c>
      <c r="D54" s="94">
        <f t="shared" si="5"/>
        <v>676511.39</v>
      </c>
      <c r="E54" s="60">
        <v>489963.53</v>
      </c>
      <c r="F54" s="51">
        <f t="shared" si="0"/>
        <v>489963.53</v>
      </c>
      <c r="G54" s="110">
        <f>U54</f>
        <v>6.1079999999999995E-2</v>
      </c>
      <c r="H54" s="15">
        <f t="shared" ref="H54:H58" si="6">F54*G54</f>
        <v>29926.972412399999</v>
      </c>
      <c r="I54" s="110">
        <f t="shared" si="1"/>
        <v>6.7610000000000003E-2</v>
      </c>
      <c r="J54" s="17">
        <f t="shared" si="2"/>
        <v>33126.434263300005</v>
      </c>
      <c r="K54" s="16">
        <f t="shared" si="3"/>
        <v>3199.4618509000065</v>
      </c>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row>
    <row r="55" spans="1:24" x14ac:dyDescent="0.2">
      <c r="B55" s="13" t="s">
        <v>18</v>
      </c>
      <c r="C55" s="94">
        <f t="shared" si="4"/>
        <v>489963.53</v>
      </c>
      <c r="D55" s="94">
        <f t="shared" si="5"/>
        <v>489963.53</v>
      </c>
      <c r="E55" s="60">
        <v>538767.29</v>
      </c>
      <c r="F55" s="51">
        <f t="shared" si="0"/>
        <v>538767.29</v>
      </c>
      <c r="G55" s="110">
        <f>U55</f>
        <v>8.0489999999999992E-2</v>
      </c>
      <c r="H55" s="15">
        <f t="shared" si="6"/>
        <v>43365.379172100002</v>
      </c>
      <c r="I55" s="110">
        <f t="shared" si="1"/>
        <v>7.9629999999999992E-2</v>
      </c>
      <c r="J55" s="17">
        <f t="shared" si="2"/>
        <v>42902.039302699995</v>
      </c>
      <c r="K55" s="16">
        <f t="shared" si="3"/>
        <v>-463.33986940000614</v>
      </c>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row>
    <row r="56" spans="1:24" x14ac:dyDescent="0.2">
      <c r="B56" s="13" t="s">
        <v>19</v>
      </c>
      <c r="C56" s="94">
        <f t="shared" si="4"/>
        <v>538767.29</v>
      </c>
      <c r="D56" s="94">
        <f t="shared" si="5"/>
        <v>538767.29</v>
      </c>
      <c r="E56" s="60">
        <v>647769.07999999996</v>
      </c>
      <c r="F56" s="51">
        <f t="shared" si="0"/>
        <v>647769.07999999996</v>
      </c>
      <c r="G56" s="110">
        <f>U56</f>
        <v>7.492E-2</v>
      </c>
      <c r="H56" s="15">
        <f t="shared" si="6"/>
        <v>48530.859473599994</v>
      </c>
      <c r="I56" s="110">
        <f t="shared" si="1"/>
        <v>0.10014000000000001</v>
      </c>
      <c r="J56" s="17">
        <f t="shared" si="2"/>
        <v>64867.595671199997</v>
      </c>
      <c r="K56" s="16">
        <f t="shared" si="3"/>
        <v>16336.736197600003</v>
      </c>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row>
    <row r="57" spans="1:24" x14ac:dyDescent="0.2">
      <c r="B57" s="13" t="s">
        <v>20</v>
      </c>
      <c r="C57" s="94">
        <f t="shared" si="4"/>
        <v>647769.07999999996</v>
      </c>
      <c r="D57" s="94">
        <f t="shared" si="5"/>
        <v>647769.07999999996</v>
      </c>
      <c r="E57" s="60">
        <v>813879.21</v>
      </c>
      <c r="F57" s="51">
        <f t="shared" si="0"/>
        <v>813879.21</v>
      </c>
      <c r="G57" s="110">
        <f>U57</f>
        <v>9.9010000000000001E-2</v>
      </c>
      <c r="H57" s="15">
        <f t="shared" si="6"/>
        <v>80582.180582100002</v>
      </c>
      <c r="I57" s="110">
        <f t="shared" si="1"/>
        <v>8.231999999999999E-2</v>
      </c>
      <c r="J57" s="17">
        <f t="shared" si="2"/>
        <v>66998.53656719999</v>
      </c>
      <c r="K57" s="16">
        <f t="shared" si="3"/>
        <v>-13583.644014900012</v>
      </c>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row>
    <row r="58" spans="1:24" x14ac:dyDescent="0.2">
      <c r="B58" s="13" t="s">
        <v>21</v>
      </c>
      <c r="C58" s="94">
        <f t="shared" si="4"/>
        <v>813879.21</v>
      </c>
      <c r="D58" s="94">
        <f t="shared" si="5"/>
        <v>813879.21</v>
      </c>
      <c r="E58" s="60">
        <v>820726.12</v>
      </c>
      <c r="F58" s="51">
        <f t="shared" si="0"/>
        <v>820726.12</v>
      </c>
      <c r="G58" s="110">
        <f>U58</f>
        <v>7.3180000000000009E-2</v>
      </c>
      <c r="H58" s="15">
        <f t="shared" si="6"/>
        <v>60060.737461600009</v>
      </c>
      <c r="I58" s="110">
        <f t="shared" si="1"/>
        <v>7.4439999999999992E-2</v>
      </c>
      <c r="J58" s="17">
        <f t="shared" si="2"/>
        <v>61094.852372799993</v>
      </c>
      <c r="K58" s="16">
        <f t="shared" si="3"/>
        <v>1034.1149111999839</v>
      </c>
      <c r="N58" s="27" t="s">
        <v>21</v>
      </c>
      <c r="O58" s="28">
        <v>0.10594000000000001</v>
      </c>
      <c r="P58" s="28">
        <v>7.8719999999999998E-2</v>
      </c>
      <c r="Q58" s="28">
        <v>8.7080000000000005E-2</v>
      </c>
      <c r="R58" s="28">
        <v>0.11462</v>
      </c>
      <c r="S58" s="28">
        <v>8.8090000000000002E-2</v>
      </c>
      <c r="T58" s="28">
        <v>9.4709999999999989E-2</v>
      </c>
      <c r="U58" s="28">
        <v>7.3180000000000009E-2</v>
      </c>
      <c r="V58" s="28">
        <v>5.7889999999999997E-2</v>
      </c>
      <c r="W58" s="28">
        <v>7.4439999999999992E-2</v>
      </c>
    </row>
    <row r="59" spans="1:24" ht="30.75" thickBot="1" x14ac:dyDescent="0.3">
      <c r="B59" s="127" t="s">
        <v>133</v>
      </c>
      <c r="C59" s="96">
        <f>SUM(C47:C58)</f>
        <v>8427995.5300000012</v>
      </c>
      <c r="D59" s="96">
        <f>SUM(D47:D58)</f>
        <v>8427995.5300000012</v>
      </c>
      <c r="E59" s="96">
        <f>SUM(E47:E58)</f>
        <v>8395177.2300000004</v>
      </c>
      <c r="F59" s="96">
        <f>SUM(F47:F58)</f>
        <v>8395177.2300000004</v>
      </c>
      <c r="G59" s="37"/>
      <c r="H59" s="38">
        <f>SUM(H47:H58)</f>
        <v>441730.79910180002</v>
      </c>
      <c r="I59" s="37"/>
      <c r="J59" s="38">
        <f>SUM(J47:J58)</f>
        <v>438918.90157699998</v>
      </c>
      <c r="K59" s="39">
        <f>SUM(K47:K58)</f>
        <v>-2811.897524800017</v>
      </c>
      <c r="N59" s="31"/>
      <c r="O59" s="32"/>
      <c r="P59" s="32"/>
      <c r="Q59" s="32"/>
      <c r="R59" s="32"/>
      <c r="S59" s="32"/>
      <c r="T59" s="32"/>
      <c r="U59" s="32"/>
      <c r="V59" s="32"/>
      <c r="W59" s="32"/>
    </row>
    <row r="60" spans="1:24" x14ac:dyDescent="0.2">
      <c r="G60" s="4"/>
      <c r="H60" s="4"/>
      <c r="I60" s="4"/>
      <c r="J60" s="69"/>
      <c r="K60" s="125"/>
      <c r="N60" s="29"/>
      <c r="O60" s="30"/>
      <c r="P60" s="30"/>
      <c r="Q60" s="30"/>
      <c r="R60" s="30"/>
      <c r="S60" s="30"/>
      <c r="T60" s="30"/>
      <c r="U60" s="30"/>
      <c r="V60" s="30"/>
      <c r="W60" s="30"/>
    </row>
    <row r="61" spans="1:24" x14ac:dyDescent="0.2">
      <c r="N61" s="29"/>
      <c r="O61" s="30"/>
      <c r="P61" s="30"/>
      <c r="Q61" s="30"/>
      <c r="R61" s="30"/>
      <c r="S61" s="30"/>
      <c r="T61" s="30"/>
      <c r="U61" s="30"/>
      <c r="V61" s="30"/>
      <c r="W61" s="30"/>
    </row>
    <row r="62" spans="1:24" ht="15" x14ac:dyDescent="0.25">
      <c r="A62" s="1" t="s">
        <v>143</v>
      </c>
      <c r="B62" s="47" t="s">
        <v>136</v>
      </c>
      <c r="C62" s="2"/>
      <c r="K62" s="114"/>
      <c r="N62" s="29"/>
      <c r="O62" s="30"/>
      <c r="P62" s="30"/>
      <c r="Q62" s="30"/>
      <c r="R62" s="30"/>
      <c r="S62" s="30"/>
      <c r="T62" s="30"/>
      <c r="U62" s="30"/>
      <c r="V62" s="30"/>
      <c r="W62" s="30"/>
    </row>
    <row r="63" spans="1:24" ht="15" x14ac:dyDescent="0.25">
      <c r="B63" s="3"/>
      <c r="C63" s="2"/>
      <c r="K63" s="122"/>
      <c r="N63" s="29"/>
      <c r="O63" s="29"/>
      <c r="P63" s="29"/>
      <c r="Q63" s="29"/>
      <c r="R63" s="29"/>
      <c r="S63" s="29"/>
      <c r="T63" s="29"/>
      <c r="U63" s="29"/>
      <c r="V63" s="29"/>
      <c r="W63" s="29"/>
    </row>
    <row r="64" spans="1:24" ht="45" x14ac:dyDescent="0.25">
      <c r="A64" s="11"/>
      <c r="B64" s="101" t="s">
        <v>45</v>
      </c>
      <c r="C64" s="48" t="s">
        <v>67</v>
      </c>
      <c r="D64" s="48" t="s">
        <v>121</v>
      </c>
      <c r="E64" s="160" t="s">
        <v>44</v>
      </c>
      <c r="F64" s="160"/>
      <c r="G64" s="160"/>
      <c r="H64" s="160"/>
      <c r="I64" s="160"/>
      <c r="K64" s="120"/>
      <c r="O64" s="29"/>
      <c r="P64" s="29"/>
      <c r="Q64" s="29"/>
      <c r="R64" s="29"/>
      <c r="S64" s="29"/>
      <c r="T64" s="29"/>
      <c r="U64" s="29"/>
      <c r="V64" s="29"/>
      <c r="W64" s="29"/>
      <c r="X64" s="29"/>
    </row>
    <row r="65" spans="1:24" ht="30.75" customHeight="1" x14ac:dyDescent="0.25">
      <c r="A65" s="161" t="s">
        <v>134</v>
      </c>
      <c r="B65" s="162"/>
      <c r="C65" s="163"/>
      <c r="D65" s="126">
        <v>-1073.73</v>
      </c>
      <c r="E65" s="152"/>
      <c r="F65" s="153"/>
      <c r="G65" s="153"/>
      <c r="H65" s="153"/>
      <c r="I65" s="154"/>
      <c r="K65" s="120"/>
      <c r="O65" s="29"/>
      <c r="P65" s="29"/>
      <c r="Q65" s="29"/>
      <c r="R65" s="29"/>
      <c r="S65" s="29"/>
      <c r="T65" s="29"/>
      <c r="U65" s="29"/>
      <c r="V65" s="29"/>
      <c r="W65" s="29"/>
      <c r="X65" s="29"/>
    </row>
    <row r="66" spans="1:24" ht="28.5" x14ac:dyDescent="0.2">
      <c r="A66" s="70" t="s">
        <v>51</v>
      </c>
      <c r="B66" s="49" t="s">
        <v>62</v>
      </c>
      <c r="C66" s="111"/>
      <c r="D66" s="97"/>
      <c r="E66" s="150"/>
      <c r="F66" s="150"/>
      <c r="G66" s="150"/>
      <c r="H66" s="150"/>
      <c r="I66" s="150"/>
      <c r="K66" s="120"/>
      <c r="O66" s="29"/>
      <c r="P66" s="29"/>
      <c r="Q66" s="29"/>
      <c r="R66" s="29"/>
      <c r="S66" s="29"/>
      <c r="T66" s="29"/>
      <c r="U66" s="29"/>
      <c r="V66" s="29"/>
      <c r="W66" s="29"/>
      <c r="X66" s="29"/>
    </row>
    <row r="67" spans="1:24" ht="28.5" x14ac:dyDescent="0.2">
      <c r="A67" s="70" t="s">
        <v>52</v>
      </c>
      <c r="B67" s="49" t="s">
        <v>79</v>
      </c>
      <c r="C67" s="112"/>
      <c r="D67" s="113"/>
      <c r="E67" s="147"/>
      <c r="F67" s="148"/>
      <c r="G67" s="148"/>
      <c r="H67" s="148"/>
      <c r="I67" s="149"/>
      <c r="J67" s="79"/>
      <c r="K67" s="121"/>
      <c r="L67" s="79"/>
      <c r="M67" s="79"/>
      <c r="N67" s="79"/>
      <c r="O67" s="79"/>
      <c r="P67" s="79"/>
      <c r="Q67" s="79"/>
    </row>
    <row r="68" spans="1:24" ht="28.5" x14ac:dyDescent="0.2">
      <c r="A68" s="70" t="s">
        <v>65</v>
      </c>
      <c r="B68" s="49" t="s">
        <v>64</v>
      </c>
      <c r="C68" s="111"/>
      <c r="D68" s="113"/>
      <c r="E68" s="150"/>
      <c r="F68" s="150"/>
      <c r="G68" s="150"/>
      <c r="H68" s="150"/>
      <c r="I68" s="150"/>
      <c r="J68" s="79"/>
      <c r="K68" s="121"/>
      <c r="L68" s="79"/>
      <c r="M68" s="79"/>
      <c r="N68" s="79"/>
      <c r="O68" s="79"/>
      <c r="P68" s="79"/>
      <c r="Q68" s="79"/>
    </row>
    <row r="69" spans="1:24" ht="28.5" x14ac:dyDescent="0.2">
      <c r="A69" s="70" t="s">
        <v>66</v>
      </c>
      <c r="B69" s="49" t="s">
        <v>63</v>
      </c>
      <c r="C69" s="112"/>
      <c r="D69" s="113"/>
      <c r="E69" s="147"/>
      <c r="F69" s="148"/>
      <c r="G69" s="148"/>
      <c r="H69" s="148"/>
      <c r="I69" s="149"/>
      <c r="J69" s="79"/>
      <c r="K69" s="124"/>
      <c r="L69" s="79"/>
      <c r="M69" s="79"/>
      <c r="N69" s="79"/>
      <c r="O69" s="79"/>
      <c r="P69" s="79"/>
      <c r="Q69" s="79"/>
    </row>
    <row r="70" spans="1:24" ht="28.5" x14ac:dyDescent="0.2">
      <c r="A70" s="70" t="s">
        <v>69</v>
      </c>
      <c r="B70" s="49" t="s">
        <v>71</v>
      </c>
      <c r="C70" s="111"/>
      <c r="D70" s="97"/>
      <c r="E70" s="150"/>
      <c r="F70" s="150"/>
      <c r="G70" s="150"/>
      <c r="H70" s="150"/>
      <c r="I70" s="150"/>
      <c r="J70" s="79"/>
      <c r="K70" s="124"/>
      <c r="L70" s="79"/>
      <c r="M70" s="79"/>
      <c r="N70" s="79"/>
      <c r="O70" s="79"/>
      <c r="P70" s="79"/>
      <c r="Q70" s="79"/>
    </row>
    <row r="71" spans="1:24" ht="28.5" x14ac:dyDescent="0.2">
      <c r="A71" s="70" t="s">
        <v>70</v>
      </c>
      <c r="B71" s="49" t="s">
        <v>72</v>
      </c>
      <c r="C71" s="111"/>
      <c r="D71" s="97"/>
      <c r="E71" s="150"/>
      <c r="F71" s="150"/>
      <c r="G71" s="150"/>
      <c r="H71" s="150"/>
      <c r="I71" s="150"/>
      <c r="J71" s="79"/>
      <c r="K71" s="124"/>
      <c r="L71" s="79"/>
      <c r="M71" s="79"/>
      <c r="N71" s="79"/>
      <c r="O71" s="79"/>
      <c r="P71" s="79"/>
      <c r="Q71" s="79"/>
    </row>
    <row r="72" spans="1:24" ht="33.75" customHeight="1" x14ac:dyDescent="0.2">
      <c r="A72" s="70">
        <v>4</v>
      </c>
      <c r="B72" s="49" t="s">
        <v>68</v>
      </c>
      <c r="C72" s="111"/>
      <c r="D72" s="97"/>
      <c r="E72" s="150"/>
      <c r="F72" s="150"/>
      <c r="G72" s="150"/>
      <c r="H72" s="150"/>
      <c r="I72" s="150"/>
      <c r="J72" s="79"/>
      <c r="K72" s="124"/>
      <c r="L72" s="79"/>
      <c r="M72" s="79"/>
      <c r="N72" s="79"/>
      <c r="O72" s="79"/>
      <c r="P72" s="79"/>
      <c r="Q72" s="79"/>
    </row>
    <row r="73" spans="1:24" ht="42.75" x14ac:dyDescent="0.2">
      <c r="A73" s="70">
        <v>5</v>
      </c>
      <c r="B73" s="49" t="s">
        <v>81</v>
      </c>
      <c r="C73" s="111"/>
      <c r="D73" s="97"/>
      <c r="E73" s="150"/>
      <c r="F73" s="150"/>
      <c r="G73" s="150"/>
      <c r="H73" s="150"/>
      <c r="I73" s="150"/>
      <c r="J73" s="79"/>
      <c r="K73" s="124"/>
      <c r="L73" s="79"/>
      <c r="M73" s="79"/>
      <c r="N73" s="79"/>
      <c r="O73" s="79"/>
      <c r="P73" s="79"/>
      <c r="Q73" s="79"/>
    </row>
    <row r="74" spans="1:24" ht="28.5" x14ac:dyDescent="0.2">
      <c r="A74" s="54">
        <v>6</v>
      </c>
      <c r="B74" s="128" t="s">
        <v>137</v>
      </c>
      <c r="C74" s="111"/>
      <c r="D74" s="97"/>
      <c r="E74" s="150"/>
      <c r="F74" s="150"/>
      <c r="G74" s="150"/>
      <c r="H74" s="150"/>
      <c r="I74" s="150"/>
      <c r="K74" s="29"/>
    </row>
    <row r="75" spans="1:24" x14ac:dyDescent="0.2">
      <c r="A75" s="54">
        <v>7</v>
      </c>
      <c r="B75" s="46"/>
      <c r="C75" s="10"/>
      <c r="D75" s="97"/>
      <c r="E75" s="150"/>
      <c r="F75" s="150"/>
      <c r="G75" s="150"/>
      <c r="H75" s="150"/>
      <c r="I75" s="150"/>
    </row>
    <row r="76" spans="1:24" x14ac:dyDescent="0.2">
      <c r="A76" s="54">
        <v>8</v>
      </c>
      <c r="B76" s="46"/>
      <c r="C76" s="10"/>
      <c r="D76" s="97"/>
      <c r="E76" s="150"/>
      <c r="F76" s="150"/>
      <c r="G76" s="150"/>
      <c r="H76" s="150"/>
      <c r="I76" s="150"/>
    </row>
    <row r="77" spans="1:24" x14ac:dyDescent="0.2">
      <c r="A77" s="54">
        <v>9</v>
      </c>
      <c r="B77" s="46"/>
      <c r="C77" s="10"/>
      <c r="D77" s="97"/>
      <c r="E77" s="147"/>
      <c r="F77" s="148"/>
      <c r="G77" s="148"/>
      <c r="H77" s="148"/>
      <c r="I77" s="149"/>
    </row>
    <row r="78" spans="1:24" x14ac:dyDescent="0.2">
      <c r="A78" s="54">
        <v>10</v>
      </c>
      <c r="B78" s="46"/>
      <c r="C78" s="10"/>
      <c r="D78" s="97"/>
      <c r="E78" s="150"/>
      <c r="F78" s="150"/>
      <c r="G78" s="150"/>
      <c r="H78" s="150"/>
      <c r="I78" s="150"/>
    </row>
    <row r="79" spans="1:24" ht="15" x14ac:dyDescent="0.25">
      <c r="A79" s="1" t="s">
        <v>150</v>
      </c>
      <c r="B79" s="2" t="s">
        <v>131</v>
      </c>
      <c r="C79" s="2"/>
      <c r="D79" s="98">
        <f>SUM(D65:D78)</f>
        <v>-1073.73</v>
      </c>
      <c r="E79" s="25"/>
      <c r="F79" s="25"/>
      <c r="G79" s="25"/>
      <c r="H79" s="25"/>
    </row>
    <row r="80" spans="1:24" ht="15" x14ac:dyDescent="0.25">
      <c r="B80" s="123" t="s">
        <v>132</v>
      </c>
      <c r="C80" s="71"/>
      <c r="D80" s="98">
        <f>K59</f>
        <v>-2811.897524800017</v>
      </c>
      <c r="E80" s="25"/>
      <c r="F80" s="25"/>
      <c r="G80" s="25"/>
      <c r="H80" s="25"/>
    </row>
    <row r="81" spans="1:19" ht="15" x14ac:dyDescent="0.25">
      <c r="B81" s="71" t="s">
        <v>24</v>
      </c>
      <c r="C81" s="71"/>
      <c r="D81" s="99">
        <f>D79-D80</f>
        <v>1738.167524800017</v>
      </c>
    </row>
    <row r="82" spans="1:19" ht="15.75" thickBot="1" x14ac:dyDescent="0.3">
      <c r="B82" s="134" t="s">
        <v>73</v>
      </c>
      <c r="C82" s="72"/>
      <c r="D82" s="61">
        <f>IF(ISERROR(D81/J59),0,D81/J59)</f>
        <v>3.9601108964661177E-3</v>
      </c>
      <c r="E82" s="103" t="str">
        <f>IF(AND(D82&lt;0.01,D82&gt;-0.01),"","Unresolved differences of greater than + or - 1% should be explained")</f>
        <v/>
      </c>
      <c r="G82" s="79"/>
      <c r="H82" s="35"/>
      <c r="I82" s="35"/>
      <c r="J82" s="35"/>
      <c r="K82" s="35"/>
      <c r="L82" s="35"/>
    </row>
    <row r="83" spans="1:19" ht="15.75" thickTop="1" x14ac:dyDescent="0.25">
      <c r="B83" s="2"/>
      <c r="C83" s="56"/>
      <c r="D83" s="59"/>
      <c r="G83" s="79"/>
    </row>
    <row r="84" spans="1:19" ht="15" x14ac:dyDescent="0.25">
      <c r="B84" s="2"/>
      <c r="C84" s="56"/>
      <c r="D84" s="34"/>
    </row>
    <row r="85" spans="1:19" ht="15" x14ac:dyDescent="0.25">
      <c r="A85" s="1" t="s">
        <v>75</v>
      </c>
      <c r="B85" s="73" t="s">
        <v>138</v>
      </c>
      <c r="C85" s="58"/>
      <c r="D85" s="59"/>
    </row>
    <row r="86" spans="1:19" ht="15" x14ac:dyDescent="0.25">
      <c r="B86" s="57"/>
      <c r="C86" s="58"/>
      <c r="D86" s="59"/>
    </row>
    <row r="87" spans="1:19" ht="75" x14ac:dyDescent="0.25">
      <c r="B87" s="102" t="s">
        <v>25</v>
      </c>
      <c r="C87" s="48" t="s">
        <v>157</v>
      </c>
      <c r="D87" s="48" t="s">
        <v>158</v>
      </c>
      <c r="E87" s="48" t="s">
        <v>159</v>
      </c>
      <c r="F87" s="74" t="s">
        <v>131</v>
      </c>
      <c r="G87" s="48" t="s">
        <v>24</v>
      </c>
      <c r="H87" s="76" t="s">
        <v>160</v>
      </c>
      <c r="I87" s="48" t="s">
        <v>73</v>
      </c>
      <c r="J87" s="79"/>
      <c r="K87" s="79"/>
      <c r="L87" s="35"/>
      <c r="M87" s="35"/>
      <c r="N87" s="35"/>
      <c r="O87" s="35"/>
      <c r="P87" s="35"/>
      <c r="Q87" s="35"/>
      <c r="R87" s="35"/>
      <c r="S87" s="35"/>
    </row>
    <row r="88" spans="1:19" x14ac:dyDescent="0.2">
      <c r="B88" s="115">
        <v>2014</v>
      </c>
      <c r="C88" s="106">
        <f>K59</f>
        <v>-2811.897524800017</v>
      </c>
      <c r="D88" s="106">
        <f>D65</f>
        <v>-1073.73</v>
      </c>
      <c r="E88" s="107">
        <f>SUM(D66:D78)</f>
        <v>0</v>
      </c>
      <c r="F88" s="130">
        <f>SUM(D88:E88)</f>
        <v>-1073.73</v>
      </c>
      <c r="G88" s="108">
        <f>F88-C88</f>
        <v>1738.167524800017</v>
      </c>
      <c r="H88" s="107">
        <f>J59</f>
        <v>438918.90157699998</v>
      </c>
      <c r="I88" s="104">
        <f>IF(ISERROR(G88/H88),0,G88/H88)</f>
        <v>3.9601108964661177E-3</v>
      </c>
      <c r="J88" s="79"/>
      <c r="K88" s="79"/>
      <c r="L88" s="35"/>
      <c r="M88" s="35"/>
      <c r="N88" s="35"/>
      <c r="O88" s="35"/>
      <c r="P88" s="35"/>
      <c r="Q88" s="35"/>
      <c r="R88" s="35"/>
      <c r="S88" s="35"/>
    </row>
    <row r="89" spans="1:19" x14ac:dyDescent="0.2">
      <c r="B89" s="115"/>
      <c r="C89" s="106"/>
      <c r="D89" s="106"/>
      <c r="E89" s="107"/>
      <c r="F89" s="130">
        <f t="shared" ref="F89:F91" si="7">SUM(D89:E89)</f>
        <v>0</v>
      </c>
      <c r="G89" s="108">
        <f>F89-C89</f>
        <v>0</v>
      </c>
      <c r="H89" s="107"/>
      <c r="I89" s="104">
        <f>IF(ISERROR(G89/H89),0,G89/H89)</f>
        <v>0</v>
      </c>
      <c r="J89" s="79"/>
      <c r="K89" s="79"/>
      <c r="L89" s="35"/>
      <c r="M89" s="35"/>
      <c r="N89" s="35"/>
      <c r="O89" s="35"/>
      <c r="P89" s="35"/>
      <c r="Q89" s="35"/>
      <c r="R89" s="35"/>
      <c r="S89" s="35"/>
    </row>
    <row r="90" spans="1:19" x14ac:dyDescent="0.2">
      <c r="B90" s="115"/>
      <c r="C90" s="106"/>
      <c r="D90" s="106"/>
      <c r="E90" s="107"/>
      <c r="F90" s="130">
        <f t="shared" si="7"/>
        <v>0</v>
      </c>
      <c r="G90" s="108">
        <f>F90-C90</f>
        <v>0</v>
      </c>
      <c r="H90" s="107"/>
      <c r="I90" s="104">
        <f>IF(ISERROR(G90/H90),0,G90/H90)</f>
        <v>0</v>
      </c>
      <c r="J90" s="79"/>
      <c r="K90" s="79"/>
      <c r="L90" s="35"/>
      <c r="M90" s="35"/>
      <c r="N90" s="35"/>
      <c r="O90" s="35"/>
      <c r="P90" s="35"/>
      <c r="Q90" s="35"/>
      <c r="R90" s="35"/>
      <c r="S90" s="35"/>
    </row>
    <row r="91" spans="1:19" ht="15" thickBot="1" x14ac:dyDescent="0.25">
      <c r="B91" s="115"/>
      <c r="C91" s="109"/>
      <c r="D91" s="109"/>
      <c r="E91" s="109"/>
      <c r="F91" s="130">
        <f t="shared" si="7"/>
        <v>0</v>
      </c>
      <c r="G91" s="108">
        <f>F91-C91</f>
        <v>0</v>
      </c>
      <c r="H91" s="109"/>
      <c r="I91" s="105">
        <f>IF(ISERROR(G91/H91),0,G91/H91)</f>
        <v>0</v>
      </c>
      <c r="J91" s="79"/>
      <c r="K91" s="79"/>
      <c r="L91" s="35"/>
      <c r="M91" s="35"/>
      <c r="N91" s="35"/>
      <c r="O91" s="35"/>
      <c r="P91" s="35"/>
      <c r="Q91" s="35"/>
      <c r="R91" s="35"/>
      <c r="S91" s="35"/>
    </row>
    <row r="92" spans="1:19" ht="15.75" thickBot="1" x14ac:dyDescent="0.3">
      <c r="B92" s="75" t="s">
        <v>74</v>
      </c>
      <c r="C92" s="129">
        <f t="shared" ref="C92:H92" si="8">SUM(C88:C91)</f>
        <v>-2811.897524800017</v>
      </c>
      <c r="D92" s="129">
        <f t="shared" si="8"/>
        <v>-1073.73</v>
      </c>
      <c r="E92" s="129">
        <f t="shared" si="8"/>
        <v>0</v>
      </c>
      <c r="F92" s="131">
        <f t="shared" si="8"/>
        <v>-1073.73</v>
      </c>
      <c r="G92" s="129">
        <f>SUM(G88:G91)</f>
        <v>1738.167524800017</v>
      </c>
      <c r="H92" s="77">
        <f t="shared" si="8"/>
        <v>438918.90157699998</v>
      </c>
      <c r="I92" s="78" t="s">
        <v>80</v>
      </c>
      <c r="J92" s="79"/>
      <c r="K92" s="79"/>
      <c r="L92" s="35"/>
      <c r="M92" s="35"/>
      <c r="N92" s="35"/>
      <c r="O92" s="35"/>
      <c r="P92" s="35"/>
      <c r="Q92" s="35"/>
      <c r="R92" s="35"/>
      <c r="S92" s="35"/>
    </row>
    <row r="93" spans="1:19" x14ac:dyDescent="0.2">
      <c r="B93" s="4"/>
      <c r="C93" s="4"/>
      <c r="D93" s="4"/>
      <c r="E93" s="4"/>
      <c r="F93" s="4"/>
      <c r="G93" s="4"/>
      <c r="J93" s="79"/>
      <c r="K93" s="79"/>
      <c r="L93" s="35"/>
      <c r="M93" s="35"/>
      <c r="N93" s="35"/>
      <c r="O93" s="35"/>
      <c r="P93" s="35"/>
      <c r="Q93" s="35"/>
      <c r="R93" s="35"/>
      <c r="S93" s="35"/>
    </row>
    <row r="94" spans="1:19" x14ac:dyDescent="0.2">
      <c r="J94" s="79"/>
      <c r="K94" s="79"/>
      <c r="L94" s="35"/>
      <c r="M94" s="35"/>
      <c r="N94" s="35"/>
      <c r="O94" s="35"/>
      <c r="P94" s="35"/>
      <c r="Q94" s="35"/>
      <c r="R94" s="35"/>
      <c r="S94" s="35"/>
    </row>
    <row r="95" spans="1:19" ht="15" x14ac:dyDescent="0.25">
      <c r="B95" s="3" t="s">
        <v>37</v>
      </c>
      <c r="J95" s="79"/>
      <c r="K95" s="79"/>
    </row>
    <row r="96" spans="1:19" x14ac:dyDescent="0.2">
      <c r="B96" s="53"/>
      <c r="C96" s="53"/>
      <c r="D96" s="53"/>
      <c r="E96" s="53"/>
      <c r="F96" s="53"/>
      <c r="G96" s="53"/>
      <c r="H96" s="53"/>
      <c r="J96" s="79"/>
      <c r="K96" s="79"/>
    </row>
    <row r="97" spans="2:11" x14ac:dyDescent="0.2">
      <c r="B97" s="53"/>
      <c r="C97" s="53"/>
      <c r="D97" s="53"/>
      <c r="E97" s="53"/>
      <c r="F97" s="53"/>
      <c r="G97" s="53"/>
      <c r="H97" s="53"/>
      <c r="J97" s="79"/>
      <c r="K97" s="79"/>
    </row>
    <row r="98" spans="2:11" x14ac:dyDescent="0.2">
      <c r="B98" s="53"/>
      <c r="C98" s="53"/>
      <c r="D98" s="53"/>
      <c r="E98" s="53"/>
      <c r="F98" s="53"/>
      <c r="G98" s="53"/>
      <c r="H98" s="53"/>
    </row>
    <row r="99" spans="2:11" x14ac:dyDescent="0.2">
      <c r="B99" s="53"/>
      <c r="C99" s="53"/>
      <c r="D99" s="53"/>
      <c r="E99" s="53"/>
      <c r="F99" s="53"/>
      <c r="G99" s="53"/>
      <c r="H99" s="53"/>
    </row>
    <row r="100" spans="2:11" x14ac:dyDescent="0.2">
      <c r="B100" s="53"/>
      <c r="C100" s="53"/>
      <c r="D100" s="53"/>
      <c r="E100" s="53"/>
      <c r="F100" s="53"/>
      <c r="G100" s="53"/>
      <c r="H100" s="53"/>
    </row>
    <row r="101" spans="2:11" x14ac:dyDescent="0.2">
      <c r="B101" s="53"/>
      <c r="C101" s="53"/>
      <c r="D101" s="53"/>
      <c r="E101" s="53"/>
      <c r="F101" s="53"/>
      <c r="G101" s="53"/>
      <c r="H101" s="53"/>
    </row>
    <row r="102" spans="2:11" x14ac:dyDescent="0.2">
      <c r="B102" s="53"/>
      <c r="C102" s="53"/>
      <c r="D102" s="53"/>
      <c r="E102" s="53"/>
      <c r="F102" s="53"/>
      <c r="G102" s="53"/>
      <c r="H102" s="53"/>
    </row>
    <row r="103" spans="2:11" x14ac:dyDescent="0.2">
      <c r="B103" s="53"/>
      <c r="C103" s="53"/>
      <c r="D103" s="53"/>
      <c r="E103" s="53"/>
      <c r="F103" s="53"/>
      <c r="G103" s="53"/>
      <c r="H103" s="53"/>
    </row>
  </sheetData>
  <mergeCells count="22">
    <mergeCell ref="R45:T45"/>
    <mergeCell ref="U45:W45"/>
    <mergeCell ref="E65:I65"/>
    <mergeCell ref="E70:I70"/>
    <mergeCell ref="B21:C21"/>
    <mergeCell ref="E21:F21"/>
    <mergeCell ref="B27:H27"/>
    <mergeCell ref="O45:Q45"/>
    <mergeCell ref="E64:I64"/>
    <mergeCell ref="E66:I66"/>
    <mergeCell ref="E67:I67"/>
    <mergeCell ref="E68:I68"/>
    <mergeCell ref="E69:I69"/>
    <mergeCell ref="A65:C65"/>
    <mergeCell ref="E77:I77"/>
    <mergeCell ref="E78:I78"/>
    <mergeCell ref="E71:I71"/>
    <mergeCell ref="E72:I72"/>
    <mergeCell ref="E73:I73"/>
    <mergeCell ref="E74:I74"/>
    <mergeCell ref="E75:I75"/>
    <mergeCell ref="E76:I76"/>
  </mergeCells>
  <dataValidations count="1">
    <dataValidation type="list" sqref="C31" xr:uid="{00000000-0002-0000-0100-000000000000}">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C94DC-97B6-4ABB-9478-3AD646CBF384}">
  <dimension ref="A12:X103"/>
  <sheetViews>
    <sheetView topLeftCell="A34" zoomScaleNormal="100" zoomScaleSheetLayoutView="100" workbookViewId="0">
      <selection activeCell="D69" sqref="D69"/>
    </sheetView>
  </sheetViews>
  <sheetFormatPr defaultColWidth="9.140625" defaultRowHeight="14.25" x14ac:dyDescent="0.2"/>
  <cols>
    <col min="1" max="1" width="10.285156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2" spans="1:24" ht="15" x14ac:dyDescent="0.25">
      <c r="A12" s="47" t="s">
        <v>48</v>
      </c>
      <c r="B12" s="4"/>
      <c r="C12" s="47"/>
    </row>
    <row r="13" spans="1:24" x14ac:dyDescent="0.2">
      <c r="A13" s="4"/>
      <c r="B13" s="4"/>
      <c r="C13" s="4"/>
    </row>
    <row r="14" spans="1:24" ht="15" x14ac:dyDescent="0.2">
      <c r="A14" s="4"/>
      <c r="B14" s="4" t="s">
        <v>32</v>
      </c>
      <c r="C14" s="23"/>
      <c r="D14" s="4"/>
      <c r="E14" s="4"/>
      <c r="F14" s="4"/>
      <c r="X14" s="1">
        <v>2014</v>
      </c>
    </row>
    <row r="15" spans="1:24" ht="15" x14ac:dyDescent="0.2">
      <c r="A15" s="4"/>
      <c r="B15" s="4" t="s">
        <v>60</v>
      </c>
      <c r="C15" s="55"/>
      <c r="D15" s="4"/>
      <c r="E15" s="4"/>
      <c r="F15" s="4"/>
    </row>
    <row r="16" spans="1:24" ht="15" x14ac:dyDescent="0.2">
      <c r="A16" s="4"/>
      <c r="B16" s="14"/>
      <c r="C16" s="14"/>
      <c r="D16" s="4"/>
      <c r="E16" s="4"/>
      <c r="F16" s="4"/>
      <c r="X16" s="1">
        <v>2015</v>
      </c>
    </row>
    <row r="17" spans="1:24" ht="15" x14ac:dyDescent="0.2">
      <c r="A17" s="4" t="s">
        <v>33</v>
      </c>
      <c r="B17" s="14" t="s">
        <v>130</v>
      </c>
      <c r="C17" s="24" t="s">
        <v>163</v>
      </c>
      <c r="D17" s="4"/>
      <c r="E17" s="4"/>
      <c r="F17" s="4"/>
      <c r="X17" s="1">
        <v>2016</v>
      </c>
    </row>
    <row r="18" spans="1:24" ht="15" x14ac:dyDescent="0.2">
      <c r="A18" s="4"/>
      <c r="B18" s="14"/>
      <c r="C18" s="14"/>
      <c r="D18" s="4"/>
      <c r="E18" s="4"/>
      <c r="F18" s="4"/>
    </row>
    <row r="19" spans="1:24" ht="15" x14ac:dyDescent="0.2">
      <c r="A19" s="4"/>
      <c r="B19" s="14"/>
      <c r="C19" s="14"/>
      <c r="D19" s="4"/>
      <c r="E19" s="4"/>
      <c r="F19" s="4"/>
    </row>
    <row r="20" spans="1:24" ht="15" x14ac:dyDescent="0.2">
      <c r="A20" s="4" t="s">
        <v>34</v>
      </c>
      <c r="B20" s="22" t="s">
        <v>82</v>
      </c>
      <c r="C20" s="21"/>
      <c r="D20" s="21"/>
      <c r="E20" s="21"/>
      <c r="F20" s="21"/>
      <c r="I20" s="79"/>
      <c r="J20" s="79"/>
      <c r="K20" s="79"/>
      <c r="L20" s="79"/>
      <c r="M20" s="79"/>
      <c r="N20" s="79"/>
      <c r="O20" s="79"/>
      <c r="P20" s="79"/>
      <c r="Q20" s="79"/>
      <c r="R20" s="79"/>
      <c r="S20" s="79"/>
    </row>
    <row r="21" spans="1:24" ht="15" x14ac:dyDescent="0.2">
      <c r="A21" s="4"/>
      <c r="B21" s="155" t="s">
        <v>25</v>
      </c>
      <c r="C21" s="155"/>
      <c r="D21" s="24">
        <v>2015</v>
      </c>
      <c r="E21" s="156"/>
      <c r="F21" s="157"/>
      <c r="G21" s="79"/>
      <c r="H21" s="79"/>
      <c r="I21" s="79"/>
      <c r="J21" s="79"/>
      <c r="K21" s="79"/>
      <c r="L21" s="79"/>
      <c r="M21" s="79"/>
      <c r="N21" s="79"/>
      <c r="O21" s="79"/>
      <c r="P21" s="79"/>
      <c r="Q21" s="79"/>
    </row>
    <row r="22" spans="1:24" ht="15" thickBot="1" x14ac:dyDescent="0.25">
      <c r="A22" s="4"/>
      <c r="B22" s="5" t="s">
        <v>3</v>
      </c>
      <c r="C22" s="5" t="s">
        <v>2</v>
      </c>
      <c r="D22" s="116">
        <v>23511446.760000002</v>
      </c>
      <c r="E22" s="6" t="s">
        <v>0</v>
      </c>
      <c r="F22" s="7">
        <v>1</v>
      </c>
      <c r="G22" s="79"/>
      <c r="H22" s="79"/>
      <c r="I22" s="79"/>
      <c r="J22" s="79"/>
      <c r="K22" s="79"/>
      <c r="L22" s="79"/>
      <c r="M22" s="79"/>
      <c r="N22" s="79"/>
      <c r="O22" s="79"/>
      <c r="P22" s="79"/>
      <c r="Q22" s="79"/>
    </row>
    <row r="23" spans="1:24" x14ac:dyDescent="0.2">
      <c r="B23" s="5" t="s">
        <v>7</v>
      </c>
      <c r="C23" s="5" t="s">
        <v>1</v>
      </c>
      <c r="D23" s="117">
        <v>16445797.75</v>
      </c>
      <c r="E23" s="6" t="s">
        <v>0</v>
      </c>
      <c r="F23" s="8">
        <f>IFERROR(D23/$D$22,0)</f>
        <v>0.69948046659464691</v>
      </c>
    </row>
    <row r="24" spans="1:24" ht="15" thickBot="1" x14ac:dyDescent="0.25">
      <c r="B24" s="5" t="s">
        <v>8</v>
      </c>
      <c r="C24" s="5" t="s">
        <v>6</v>
      </c>
      <c r="D24" s="116">
        <f>D25+D26</f>
        <v>7065649.0099999998</v>
      </c>
      <c r="E24" s="6" t="s">
        <v>0</v>
      </c>
      <c r="F24" s="8">
        <f>IFERROR(D24/$D$22,0)</f>
        <v>0.30051953340535303</v>
      </c>
    </row>
    <row r="25" spans="1:24" x14ac:dyDescent="0.2">
      <c r="B25" s="5" t="s">
        <v>9</v>
      </c>
      <c r="C25" s="5" t="s">
        <v>4</v>
      </c>
      <c r="D25" s="117">
        <v>0</v>
      </c>
      <c r="E25" s="6" t="s">
        <v>0</v>
      </c>
      <c r="F25" s="8">
        <f>IFERROR(D25/$D$22,0)</f>
        <v>0</v>
      </c>
    </row>
    <row r="26" spans="1:24" x14ac:dyDescent="0.2">
      <c r="B26" s="5" t="s">
        <v>61</v>
      </c>
      <c r="C26" s="5" t="s">
        <v>5</v>
      </c>
      <c r="D26" s="118">
        <v>7065649.0099999998</v>
      </c>
      <c r="E26" s="6" t="s">
        <v>0</v>
      </c>
      <c r="F26" s="8">
        <f>IFERROR(D26/$D$22,0)</f>
        <v>0.30051953340535303</v>
      </c>
      <c r="G26" s="29"/>
      <c r="H26" s="29"/>
    </row>
    <row r="27" spans="1:24" ht="34.5" customHeight="1" x14ac:dyDescent="0.2">
      <c r="B27" s="158" t="s">
        <v>77</v>
      </c>
      <c r="C27" s="158"/>
      <c r="D27" s="158"/>
      <c r="E27" s="158"/>
      <c r="F27" s="158"/>
      <c r="G27" s="159"/>
      <c r="H27" s="159"/>
    </row>
    <row r="28" spans="1:24" x14ac:dyDescent="0.2">
      <c r="D28" s="119"/>
      <c r="E28" s="35"/>
      <c r="F28" s="35"/>
      <c r="G28" s="35"/>
    </row>
    <row r="29" spans="1:24" ht="15" x14ac:dyDescent="0.25">
      <c r="A29" s="1" t="s">
        <v>35</v>
      </c>
      <c r="B29" s="3" t="s">
        <v>41</v>
      </c>
    </row>
    <row r="30" spans="1:24" ht="15" x14ac:dyDescent="0.25">
      <c r="B30" s="3"/>
    </row>
    <row r="31" spans="1:24" ht="15" x14ac:dyDescent="0.25">
      <c r="B31" s="2" t="s">
        <v>22</v>
      </c>
      <c r="C31" s="52" t="s">
        <v>162</v>
      </c>
      <c r="E31" s="79"/>
      <c r="F31" s="35"/>
      <c r="G31" s="35"/>
      <c r="H31" s="35"/>
      <c r="I31" s="35"/>
      <c r="J31" s="35"/>
      <c r="K31" s="35"/>
    </row>
    <row r="32" spans="1:24" x14ac:dyDescent="0.2">
      <c r="E32" s="79"/>
      <c r="F32" s="35"/>
      <c r="G32" s="35"/>
      <c r="H32" s="35"/>
      <c r="I32" s="35"/>
      <c r="J32" s="35"/>
      <c r="K32" s="35"/>
    </row>
    <row r="33" spans="1:23" ht="15" x14ac:dyDescent="0.25">
      <c r="B33" s="2" t="s">
        <v>42</v>
      </c>
    </row>
    <row r="34" spans="1:23" ht="15" customHeight="1" x14ac:dyDescent="0.25">
      <c r="B34" s="36"/>
      <c r="C34" s="36"/>
      <c r="D34" s="36"/>
      <c r="E34" s="36"/>
      <c r="F34" s="36"/>
      <c r="G34" s="36"/>
      <c r="H34" s="36"/>
    </row>
    <row r="35" spans="1:23" ht="15" customHeight="1" x14ac:dyDescent="0.25">
      <c r="B35" s="36"/>
      <c r="C35" s="36"/>
      <c r="D35" s="36"/>
      <c r="E35" s="36"/>
      <c r="F35" s="36"/>
      <c r="G35" s="36"/>
      <c r="H35" s="36"/>
    </row>
    <row r="36" spans="1:23" ht="15" customHeight="1" x14ac:dyDescent="0.25">
      <c r="B36" s="36"/>
      <c r="C36" s="36"/>
      <c r="D36" s="36"/>
      <c r="E36" s="36"/>
      <c r="F36" s="36"/>
      <c r="G36" s="36"/>
      <c r="H36" s="36"/>
    </row>
    <row r="37" spans="1:23" ht="15" customHeight="1" x14ac:dyDescent="0.25">
      <c r="B37" s="36"/>
      <c r="C37" s="36"/>
      <c r="D37" s="36"/>
      <c r="E37" s="36"/>
      <c r="F37" s="36"/>
      <c r="G37" s="36"/>
      <c r="H37" s="36"/>
    </row>
    <row r="38" spans="1:23" ht="14.25" customHeight="1" x14ac:dyDescent="0.25">
      <c r="B38" s="36"/>
      <c r="C38" s="36"/>
      <c r="D38" s="36"/>
      <c r="E38" s="36"/>
      <c r="F38" s="36"/>
      <c r="G38" s="36"/>
      <c r="H38" s="36"/>
    </row>
    <row r="39" spans="1:23" ht="14.25" customHeight="1" x14ac:dyDescent="0.25">
      <c r="B39" s="36"/>
      <c r="C39" s="36"/>
      <c r="D39" s="36"/>
      <c r="E39" s="36"/>
      <c r="F39" s="36"/>
      <c r="G39" s="36"/>
      <c r="H39" s="36"/>
    </row>
    <row r="40" spans="1:23" s="35" customFormat="1" ht="14.25" customHeight="1" x14ac:dyDescent="0.25">
      <c r="B40" s="36"/>
      <c r="C40" s="36"/>
      <c r="D40" s="36"/>
      <c r="E40" s="36"/>
      <c r="F40" s="36"/>
      <c r="G40" s="36"/>
      <c r="H40" s="36"/>
    </row>
    <row r="41" spans="1:23" s="35" customFormat="1" ht="14.25" customHeight="1" x14ac:dyDescent="0.25">
      <c r="B41" s="36"/>
      <c r="C41" s="36"/>
      <c r="D41" s="36"/>
      <c r="E41" s="36"/>
      <c r="F41" s="36"/>
      <c r="G41" s="36"/>
      <c r="H41" s="36"/>
    </row>
    <row r="43" spans="1:23" ht="15" x14ac:dyDescent="0.25">
      <c r="A43" s="1" t="s">
        <v>36</v>
      </c>
      <c r="B43" s="47" t="s">
        <v>141</v>
      </c>
      <c r="C43" s="3"/>
    </row>
    <row r="44" spans="1:23" ht="15.75" thickBot="1" x14ac:dyDescent="0.3">
      <c r="B44" s="2" t="s">
        <v>25</v>
      </c>
      <c r="C44" s="95">
        <v>2015</v>
      </c>
      <c r="D44" s="79"/>
      <c r="E44" s="79"/>
      <c r="F44" s="80"/>
      <c r="G44" s="33"/>
      <c r="H44" s="33"/>
      <c r="I44" s="33"/>
      <c r="J44" s="33"/>
      <c r="K44" s="33"/>
      <c r="N44" s="3" t="s">
        <v>29</v>
      </c>
    </row>
    <row r="45" spans="1:23" s="9" customFormat="1" ht="80.25" customHeight="1" thickBot="1" x14ac:dyDescent="0.3">
      <c r="B45" s="50" t="s">
        <v>39</v>
      </c>
      <c r="C45" s="62" t="s">
        <v>139</v>
      </c>
      <c r="D45" s="81" t="s">
        <v>83</v>
      </c>
      <c r="E45" s="82" t="s">
        <v>84</v>
      </c>
      <c r="F45" s="67" t="s">
        <v>128</v>
      </c>
      <c r="G45" s="26" t="s">
        <v>49</v>
      </c>
      <c r="H45" s="26" t="s">
        <v>23</v>
      </c>
      <c r="I45" s="26" t="s">
        <v>50</v>
      </c>
      <c r="J45" s="26" t="s">
        <v>76</v>
      </c>
      <c r="K45" s="68" t="s">
        <v>78</v>
      </c>
      <c r="N45" s="11"/>
      <c r="O45" s="151">
        <v>2016</v>
      </c>
      <c r="P45" s="151"/>
      <c r="Q45" s="151"/>
      <c r="R45" s="151">
        <v>2015</v>
      </c>
      <c r="S45" s="151"/>
      <c r="T45" s="151"/>
      <c r="U45" s="151">
        <v>2014</v>
      </c>
      <c r="V45" s="151"/>
      <c r="W45" s="151"/>
    </row>
    <row r="46" spans="1:23" s="9" customFormat="1" ht="30" x14ac:dyDescent="0.25">
      <c r="B46" s="12"/>
      <c r="C46" s="63" t="s">
        <v>40</v>
      </c>
      <c r="D46" s="63" t="s">
        <v>38</v>
      </c>
      <c r="E46" s="64" t="s">
        <v>53</v>
      </c>
      <c r="F46" s="64" t="s">
        <v>54</v>
      </c>
      <c r="G46" s="64" t="s">
        <v>55</v>
      </c>
      <c r="H46" s="65" t="s">
        <v>56</v>
      </c>
      <c r="I46" s="64" t="s">
        <v>57</v>
      </c>
      <c r="J46" s="65" t="s">
        <v>58</v>
      </c>
      <c r="K46" s="66" t="s">
        <v>59</v>
      </c>
      <c r="N46" s="18" t="s">
        <v>30</v>
      </c>
      <c r="O46" s="100" t="s">
        <v>26</v>
      </c>
      <c r="P46" s="100" t="s">
        <v>27</v>
      </c>
      <c r="Q46" s="100" t="s">
        <v>28</v>
      </c>
      <c r="R46" s="100" t="s">
        <v>26</v>
      </c>
      <c r="S46" s="100" t="s">
        <v>27</v>
      </c>
      <c r="T46" s="100" t="s">
        <v>28</v>
      </c>
      <c r="U46" s="100" t="s">
        <v>26</v>
      </c>
      <c r="V46" s="100" t="s">
        <v>27</v>
      </c>
      <c r="W46" s="100" t="s">
        <v>28</v>
      </c>
    </row>
    <row r="47" spans="1:23" x14ac:dyDescent="0.2">
      <c r="B47" s="13" t="s">
        <v>10</v>
      </c>
      <c r="C47" s="94">
        <v>820726</v>
      </c>
      <c r="D47" s="94">
        <v>820726</v>
      </c>
      <c r="E47" s="60">
        <v>894725.53599999996</v>
      </c>
      <c r="F47" s="51">
        <f>C47-D47+E47</f>
        <v>894725.53599999996</v>
      </c>
      <c r="G47" s="110">
        <f>R47</f>
        <v>5.5490000000000005E-2</v>
      </c>
      <c r="H47" s="15">
        <f>F47*G47</f>
        <v>49648.319992640005</v>
      </c>
      <c r="I47" s="110">
        <f>T47</f>
        <v>5.0680000000000003E-2</v>
      </c>
      <c r="J47" s="17">
        <f>F47*I47</f>
        <v>45344.690164480002</v>
      </c>
      <c r="K47" s="16">
        <f>J47-H47</f>
        <v>-4303.6298281600029</v>
      </c>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row>
    <row r="48" spans="1:23" x14ac:dyDescent="0.2">
      <c r="B48" s="13" t="s">
        <v>11</v>
      </c>
      <c r="C48" s="94">
        <f>E47</f>
        <v>894725.53599999996</v>
      </c>
      <c r="D48" s="94">
        <f>C48</f>
        <v>894725.53599999996</v>
      </c>
      <c r="E48" s="60">
        <v>954926.94</v>
      </c>
      <c r="F48" s="51">
        <f t="shared" ref="F48:F58" si="0">C48-D48+E48</f>
        <v>954926.94</v>
      </c>
      <c r="G48" s="110">
        <f t="shared" ref="G48:G58" si="1">R48</f>
        <v>6.9809999999999997E-2</v>
      </c>
      <c r="H48" s="15">
        <f t="shared" ref="H48:H58" si="2">F48*G48</f>
        <v>66663.449681399987</v>
      </c>
      <c r="I48" s="110">
        <f t="shared" ref="I48:I58" si="3">T48</f>
        <v>3.9609999999999999E-2</v>
      </c>
      <c r="J48" s="17">
        <f t="shared" ref="J48:J58" si="4">F48*I48</f>
        <v>37824.656093400001</v>
      </c>
      <c r="K48" s="16">
        <f t="shared" ref="K48:K58" si="5">J48-H48</f>
        <v>-28838.793587999986</v>
      </c>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row>
    <row r="49" spans="1:24" x14ac:dyDescent="0.2">
      <c r="B49" s="13" t="s">
        <v>12</v>
      </c>
      <c r="C49" s="94">
        <f t="shared" ref="C49:C58" si="6">E48</f>
        <v>954926.94</v>
      </c>
      <c r="D49" s="94">
        <f t="shared" ref="D49:D58" si="7">C49</f>
        <v>954926.94</v>
      </c>
      <c r="E49" s="60">
        <v>776239.18</v>
      </c>
      <c r="F49" s="51">
        <f t="shared" si="0"/>
        <v>776239.18</v>
      </c>
      <c r="G49" s="110">
        <f t="shared" si="1"/>
        <v>3.6040000000000003E-2</v>
      </c>
      <c r="H49" s="15">
        <f t="shared" si="2"/>
        <v>27975.660047200003</v>
      </c>
      <c r="I49" s="110">
        <f t="shared" si="3"/>
        <v>6.2899999999999998E-2</v>
      </c>
      <c r="J49" s="17">
        <f t="shared" si="4"/>
        <v>48825.444422</v>
      </c>
      <c r="K49" s="16">
        <f t="shared" si="5"/>
        <v>20849.784374799998</v>
      </c>
      <c r="N49" s="11" t="s">
        <v>12</v>
      </c>
      <c r="O49" s="20">
        <v>9.0219999999999995E-2</v>
      </c>
      <c r="P49" s="20">
        <v>0.10299</v>
      </c>
      <c r="Q49" s="20">
        <v>0.1061</v>
      </c>
      <c r="R49" s="20">
        <v>3.6040000000000003E-2</v>
      </c>
      <c r="S49" s="20">
        <v>5.74E-2</v>
      </c>
      <c r="T49" s="20">
        <v>6.2899999999999998E-2</v>
      </c>
      <c r="U49" s="20">
        <v>1.103E-2</v>
      </c>
      <c r="V49" s="20">
        <v>-8.0000000000000002E-3</v>
      </c>
      <c r="W49" s="20">
        <v>-2.7E-4</v>
      </c>
    </row>
    <row r="50" spans="1:24" x14ac:dyDescent="0.2">
      <c r="B50" s="13" t="s">
        <v>13</v>
      </c>
      <c r="C50" s="94">
        <f t="shared" si="6"/>
        <v>776239.18</v>
      </c>
      <c r="D50" s="94">
        <f t="shared" si="7"/>
        <v>776239.18</v>
      </c>
      <c r="E50" s="60">
        <v>555656.79</v>
      </c>
      <c r="F50" s="51">
        <f t="shared" si="0"/>
        <v>555656.79</v>
      </c>
      <c r="G50" s="110">
        <f t="shared" si="1"/>
        <v>6.7049999999999998E-2</v>
      </c>
      <c r="H50" s="15">
        <f t="shared" si="2"/>
        <v>37256.787769499999</v>
      </c>
      <c r="I50" s="110">
        <f t="shared" si="3"/>
        <v>9.5590000000000008E-2</v>
      </c>
      <c r="J50" s="17">
        <f t="shared" si="4"/>
        <v>53115.232556100011</v>
      </c>
      <c r="K50" s="16">
        <f t="shared" si="5"/>
        <v>15858.444786600012</v>
      </c>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row>
    <row r="51" spans="1:24" x14ac:dyDescent="0.2">
      <c r="B51" s="13" t="s">
        <v>14</v>
      </c>
      <c r="C51" s="94">
        <f t="shared" si="6"/>
        <v>555656.79</v>
      </c>
      <c r="D51" s="94">
        <f t="shared" si="7"/>
        <v>555656.79</v>
      </c>
      <c r="E51" s="60">
        <v>482108.42</v>
      </c>
      <c r="F51" s="51">
        <f t="shared" si="0"/>
        <v>482108.42</v>
      </c>
      <c r="G51" s="110">
        <f t="shared" si="1"/>
        <v>9.4159999999999994E-2</v>
      </c>
      <c r="H51" s="15">
        <f t="shared" si="2"/>
        <v>45395.328827199992</v>
      </c>
      <c r="I51" s="110">
        <f t="shared" si="3"/>
        <v>9.6680000000000002E-2</v>
      </c>
      <c r="J51" s="17">
        <f t="shared" si="4"/>
        <v>46610.242045599996</v>
      </c>
      <c r="K51" s="16">
        <f t="shared" si="5"/>
        <v>1214.9132184000046</v>
      </c>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row>
    <row r="52" spans="1:24" x14ac:dyDescent="0.2">
      <c r="B52" s="13" t="s">
        <v>15</v>
      </c>
      <c r="C52" s="94">
        <f t="shared" si="6"/>
        <v>482108.42</v>
      </c>
      <c r="D52" s="94">
        <f t="shared" si="7"/>
        <v>482108.42</v>
      </c>
      <c r="E52" s="60">
        <v>435231.44</v>
      </c>
      <c r="F52" s="51">
        <f t="shared" si="0"/>
        <v>435231.44</v>
      </c>
      <c r="G52" s="110">
        <f t="shared" si="1"/>
        <v>9.2280000000000001E-2</v>
      </c>
      <c r="H52" s="15">
        <f t="shared" si="2"/>
        <v>40163.157283200002</v>
      </c>
      <c r="I52" s="110">
        <f t="shared" si="3"/>
        <v>9.5400000000000013E-2</v>
      </c>
      <c r="J52" s="17">
        <f t="shared" si="4"/>
        <v>41521.079376000009</v>
      </c>
      <c r="K52" s="16">
        <f t="shared" si="5"/>
        <v>1357.9220928000068</v>
      </c>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row>
    <row r="53" spans="1:24" x14ac:dyDescent="0.2">
      <c r="B53" s="13" t="s">
        <v>16</v>
      </c>
      <c r="C53" s="94">
        <f t="shared" si="6"/>
        <v>435231.44</v>
      </c>
      <c r="D53" s="94">
        <f t="shared" si="7"/>
        <v>435231.44</v>
      </c>
      <c r="E53" s="60">
        <v>450117.51</v>
      </c>
      <c r="F53" s="51">
        <f t="shared" si="0"/>
        <v>450117.51</v>
      </c>
      <c r="G53" s="110">
        <f t="shared" si="1"/>
        <v>8.8880000000000001E-2</v>
      </c>
      <c r="H53" s="15">
        <f t="shared" si="2"/>
        <v>40006.444288799998</v>
      </c>
      <c r="I53" s="110">
        <f t="shared" si="3"/>
        <v>7.8829999999999997E-2</v>
      </c>
      <c r="J53" s="17">
        <f t="shared" si="4"/>
        <v>35482.763313299998</v>
      </c>
      <c r="K53" s="16">
        <f t="shared" si="5"/>
        <v>-4523.6809754999995</v>
      </c>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row>
    <row r="54" spans="1:24" x14ac:dyDescent="0.2">
      <c r="B54" s="13" t="s">
        <v>17</v>
      </c>
      <c r="C54" s="94">
        <f t="shared" si="6"/>
        <v>450117.51</v>
      </c>
      <c r="D54" s="94">
        <f t="shared" si="7"/>
        <v>450117.51</v>
      </c>
      <c r="E54" s="60">
        <v>453918.54</v>
      </c>
      <c r="F54" s="51">
        <f t="shared" si="0"/>
        <v>453918.54</v>
      </c>
      <c r="G54" s="110">
        <f t="shared" si="1"/>
        <v>8.8050000000000003E-2</v>
      </c>
      <c r="H54" s="15">
        <f t="shared" si="2"/>
        <v>39967.527447</v>
      </c>
      <c r="I54" s="110">
        <f t="shared" si="3"/>
        <v>8.0099999999999991E-2</v>
      </c>
      <c r="J54" s="17">
        <f t="shared" si="4"/>
        <v>36358.875053999996</v>
      </c>
      <c r="K54" s="16">
        <f t="shared" si="5"/>
        <v>-3608.6523930000039</v>
      </c>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row>
    <row r="55" spans="1:24" x14ac:dyDescent="0.2">
      <c r="B55" s="13" t="s">
        <v>18</v>
      </c>
      <c r="C55" s="94">
        <f t="shared" si="6"/>
        <v>453918.54</v>
      </c>
      <c r="D55" s="94">
        <f t="shared" si="7"/>
        <v>453918.54</v>
      </c>
      <c r="E55" s="60">
        <v>511300.99</v>
      </c>
      <c r="F55" s="51">
        <f t="shared" si="0"/>
        <v>511300.99</v>
      </c>
      <c r="G55" s="110">
        <f t="shared" si="1"/>
        <v>8.270000000000001E-2</v>
      </c>
      <c r="H55" s="15">
        <f t="shared" si="2"/>
        <v>42284.591873000005</v>
      </c>
      <c r="I55" s="110">
        <f t="shared" si="3"/>
        <v>6.7030000000000006E-2</v>
      </c>
      <c r="J55" s="17">
        <f t="shared" si="4"/>
        <v>34272.505359700001</v>
      </c>
      <c r="K55" s="16">
        <f t="shared" si="5"/>
        <v>-8012.0865133000043</v>
      </c>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row>
    <row r="56" spans="1:24" x14ac:dyDescent="0.2">
      <c r="B56" s="13" t="s">
        <v>19</v>
      </c>
      <c r="C56" s="94">
        <f t="shared" si="6"/>
        <v>511300.99</v>
      </c>
      <c r="D56" s="94">
        <f t="shared" si="7"/>
        <v>511300.99</v>
      </c>
      <c r="E56" s="60">
        <v>602912.65</v>
      </c>
      <c r="F56" s="51">
        <f t="shared" si="0"/>
        <v>602912.65</v>
      </c>
      <c r="G56" s="110">
        <f t="shared" si="1"/>
        <v>6.3710000000000003E-2</v>
      </c>
      <c r="H56" s="15">
        <f t="shared" si="2"/>
        <v>38411.564931500005</v>
      </c>
      <c r="I56" s="110">
        <f t="shared" si="3"/>
        <v>7.5439999999999993E-2</v>
      </c>
      <c r="J56" s="17">
        <f t="shared" si="4"/>
        <v>45483.730316000001</v>
      </c>
      <c r="K56" s="16">
        <f t="shared" si="5"/>
        <v>7072.1653844999964</v>
      </c>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row>
    <row r="57" spans="1:24" x14ac:dyDescent="0.2">
      <c r="B57" s="13" t="s">
        <v>20</v>
      </c>
      <c r="C57" s="94">
        <f t="shared" si="6"/>
        <v>602912.65</v>
      </c>
      <c r="D57" s="94">
        <f t="shared" si="7"/>
        <v>602912.65</v>
      </c>
      <c r="E57" s="60">
        <v>662636.16</v>
      </c>
      <c r="F57" s="51">
        <f t="shared" si="0"/>
        <v>662636.16</v>
      </c>
      <c r="G57" s="110">
        <f t="shared" si="1"/>
        <v>7.6230000000000006E-2</v>
      </c>
      <c r="H57" s="15">
        <f t="shared" si="2"/>
        <v>50512.754476800008</v>
      </c>
      <c r="I57" s="110">
        <f t="shared" si="3"/>
        <v>0.11320000000000001</v>
      </c>
      <c r="J57" s="17">
        <f t="shared" si="4"/>
        <v>75010.413312000004</v>
      </c>
      <c r="K57" s="16">
        <f t="shared" si="5"/>
        <v>24497.658835199996</v>
      </c>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row>
    <row r="58" spans="1:24" x14ac:dyDescent="0.2">
      <c r="B58" s="13" t="s">
        <v>21</v>
      </c>
      <c r="C58" s="94">
        <f t="shared" si="6"/>
        <v>662636.16</v>
      </c>
      <c r="D58" s="94">
        <f t="shared" si="7"/>
        <v>662636.16</v>
      </c>
      <c r="E58" s="60">
        <v>747968.3</v>
      </c>
      <c r="F58" s="51">
        <f t="shared" si="0"/>
        <v>747968.3</v>
      </c>
      <c r="G58" s="110">
        <f t="shared" si="1"/>
        <v>0.11462</v>
      </c>
      <c r="H58" s="15">
        <f t="shared" si="2"/>
        <v>85732.126546</v>
      </c>
      <c r="I58" s="110">
        <f t="shared" si="3"/>
        <v>9.4709999999999989E-2</v>
      </c>
      <c r="J58" s="17">
        <f t="shared" si="4"/>
        <v>70840.077692999999</v>
      </c>
      <c r="K58" s="16">
        <f t="shared" si="5"/>
        <v>-14892.048853</v>
      </c>
      <c r="N58" s="27" t="s">
        <v>21</v>
      </c>
      <c r="O58" s="28">
        <v>0.10594000000000001</v>
      </c>
      <c r="P58" s="28">
        <v>7.8719999999999998E-2</v>
      </c>
      <c r="Q58" s="28">
        <v>8.7080000000000005E-2</v>
      </c>
      <c r="R58" s="28">
        <v>0.11462</v>
      </c>
      <c r="S58" s="28">
        <v>8.8090000000000002E-2</v>
      </c>
      <c r="T58" s="28">
        <v>9.4709999999999989E-2</v>
      </c>
      <c r="U58" s="28">
        <v>7.3180000000000009E-2</v>
      </c>
      <c r="V58" s="28">
        <v>5.7889999999999997E-2</v>
      </c>
      <c r="W58" s="28">
        <v>7.4439999999999992E-2</v>
      </c>
    </row>
    <row r="59" spans="1:24" ht="30.75" thickBot="1" x14ac:dyDescent="0.3">
      <c r="B59" s="127" t="s">
        <v>133</v>
      </c>
      <c r="C59" s="96">
        <f>SUM(C47:C58)</f>
        <v>7600500.1560000014</v>
      </c>
      <c r="D59" s="96">
        <f>SUM(D47:D58)</f>
        <v>7600500.1560000014</v>
      </c>
      <c r="E59" s="96">
        <f>SUM(E47:E58)</f>
        <v>7527742.4560000002</v>
      </c>
      <c r="F59" s="96">
        <f>SUM(F47:F58)</f>
        <v>7527742.4560000002</v>
      </c>
      <c r="G59" s="37"/>
      <c r="H59" s="38">
        <f>SUM(H47:H58)</f>
        <v>564017.71316424001</v>
      </c>
      <c r="I59" s="37"/>
      <c r="J59" s="38">
        <f>SUM(J47:J58)</f>
        <v>570689.70970558003</v>
      </c>
      <c r="K59" s="39">
        <f>SUM(K47:K58)</f>
        <v>6671.9965413400168</v>
      </c>
      <c r="N59" s="31"/>
      <c r="O59" s="32"/>
      <c r="P59" s="32"/>
      <c r="Q59" s="32"/>
      <c r="R59" s="32"/>
      <c r="S59" s="32"/>
      <c r="T59" s="32"/>
      <c r="U59" s="32"/>
      <c r="V59" s="32"/>
      <c r="W59" s="32"/>
    </row>
    <row r="60" spans="1:24" x14ac:dyDescent="0.2">
      <c r="G60" s="4"/>
      <c r="H60" s="4"/>
      <c r="I60" s="4"/>
      <c r="J60" s="69"/>
      <c r="K60" s="125"/>
      <c r="N60" s="29"/>
      <c r="O60" s="30"/>
      <c r="P60" s="30"/>
      <c r="Q60" s="30"/>
      <c r="R60" s="30"/>
      <c r="S60" s="30"/>
      <c r="T60" s="30"/>
      <c r="U60" s="30"/>
      <c r="V60" s="30"/>
      <c r="W60" s="30"/>
    </row>
    <row r="61" spans="1:24" x14ac:dyDescent="0.2">
      <c r="N61" s="29"/>
      <c r="O61" s="30"/>
      <c r="P61" s="30"/>
      <c r="Q61" s="30"/>
      <c r="R61" s="30"/>
      <c r="S61" s="30"/>
      <c r="T61" s="30"/>
      <c r="U61" s="30"/>
      <c r="V61" s="30"/>
      <c r="W61" s="30"/>
    </row>
    <row r="62" spans="1:24" ht="15" x14ac:dyDescent="0.25">
      <c r="A62" s="1" t="s">
        <v>143</v>
      </c>
      <c r="B62" s="47" t="s">
        <v>136</v>
      </c>
      <c r="C62" s="2"/>
      <c r="K62" s="114"/>
      <c r="N62" s="29"/>
      <c r="O62" s="30"/>
      <c r="P62" s="30"/>
      <c r="Q62" s="30"/>
      <c r="R62" s="30"/>
      <c r="S62" s="30"/>
      <c r="T62" s="30"/>
      <c r="U62" s="30"/>
      <c r="V62" s="30"/>
      <c r="W62" s="30"/>
    </row>
    <row r="63" spans="1:24" ht="15" x14ac:dyDescent="0.25">
      <c r="B63" s="3"/>
      <c r="C63" s="2"/>
      <c r="K63" s="122"/>
      <c r="N63" s="29"/>
      <c r="O63" s="29"/>
      <c r="P63" s="29"/>
      <c r="Q63" s="29"/>
      <c r="R63" s="29"/>
      <c r="S63" s="29"/>
      <c r="T63" s="29"/>
      <c r="U63" s="29"/>
      <c r="V63" s="29"/>
      <c r="W63" s="29"/>
    </row>
    <row r="64" spans="1:24" ht="45" x14ac:dyDescent="0.25">
      <c r="A64" s="11"/>
      <c r="B64" s="138" t="s">
        <v>45</v>
      </c>
      <c r="C64" s="48" t="s">
        <v>67</v>
      </c>
      <c r="D64" s="48" t="s">
        <v>121</v>
      </c>
      <c r="E64" s="160" t="s">
        <v>44</v>
      </c>
      <c r="F64" s="160"/>
      <c r="G64" s="160"/>
      <c r="H64" s="160"/>
      <c r="I64" s="160"/>
      <c r="K64" s="120"/>
      <c r="O64" s="29"/>
      <c r="P64" s="29"/>
      <c r="Q64" s="29"/>
      <c r="R64" s="29"/>
      <c r="S64" s="29"/>
      <c r="T64" s="29"/>
      <c r="U64" s="29"/>
      <c r="V64" s="29"/>
      <c r="W64" s="29"/>
      <c r="X64" s="29"/>
    </row>
    <row r="65" spans="1:24" ht="30.75" customHeight="1" x14ac:dyDescent="0.25">
      <c r="A65" s="161" t="s">
        <v>134</v>
      </c>
      <c r="B65" s="162"/>
      <c r="C65" s="163"/>
      <c r="D65" s="126">
        <v>-13135.03</v>
      </c>
      <c r="E65" s="152"/>
      <c r="F65" s="153"/>
      <c r="G65" s="153"/>
      <c r="H65" s="153"/>
      <c r="I65" s="154"/>
      <c r="K65" s="120"/>
      <c r="O65" s="29"/>
      <c r="P65" s="29"/>
      <c r="Q65" s="29"/>
      <c r="R65" s="29"/>
      <c r="S65" s="29"/>
      <c r="T65" s="29"/>
      <c r="U65" s="29"/>
      <c r="V65" s="29"/>
      <c r="W65" s="29"/>
      <c r="X65" s="29"/>
    </row>
    <row r="66" spans="1:24" ht="28.5" x14ac:dyDescent="0.2">
      <c r="A66" s="70" t="s">
        <v>51</v>
      </c>
      <c r="B66" s="49" t="s">
        <v>62</v>
      </c>
      <c r="C66" s="111"/>
      <c r="D66" s="97"/>
      <c r="E66" s="150"/>
      <c r="F66" s="150"/>
      <c r="G66" s="150"/>
      <c r="H66" s="150"/>
      <c r="I66" s="150"/>
      <c r="K66" s="120"/>
      <c r="O66" s="29"/>
      <c r="P66" s="29"/>
      <c r="Q66" s="29"/>
      <c r="R66" s="29"/>
      <c r="S66" s="29"/>
      <c r="T66" s="29"/>
      <c r="U66" s="29"/>
      <c r="V66" s="29"/>
      <c r="W66" s="29"/>
      <c r="X66" s="29"/>
    </row>
    <row r="67" spans="1:24" ht="28.5" x14ac:dyDescent="0.2">
      <c r="A67" s="70" t="s">
        <v>52</v>
      </c>
      <c r="B67" s="49" t="s">
        <v>79</v>
      </c>
      <c r="C67" s="112"/>
      <c r="D67" s="113"/>
      <c r="E67" s="147"/>
      <c r="F67" s="148"/>
      <c r="G67" s="148"/>
      <c r="H67" s="148"/>
      <c r="I67" s="149"/>
      <c r="J67" s="79"/>
      <c r="K67" s="121"/>
      <c r="L67" s="79"/>
      <c r="M67" s="79"/>
      <c r="N67" s="79"/>
      <c r="O67" s="79"/>
      <c r="P67" s="79"/>
      <c r="Q67" s="79"/>
    </row>
    <row r="68" spans="1:24" ht="28.5" x14ac:dyDescent="0.2">
      <c r="A68" s="70" t="s">
        <v>65</v>
      </c>
      <c r="B68" s="49" t="s">
        <v>64</v>
      </c>
      <c r="C68" s="111"/>
      <c r="D68" s="113"/>
      <c r="E68" s="150"/>
      <c r="F68" s="150"/>
      <c r="G68" s="150"/>
      <c r="H68" s="150"/>
      <c r="I68" s="150"/>
      <c r="J68" s="79"/>
      <c r="K68" s="121"/>
      <c r="L68" s="79"/>
      <c r="M68" s="79"/>
      <c r="N68" s="79"/>
      <c r="O68" s="79"/>
      <c r="P68" s="79"/>
      <c r="Q68" s="79"/>
    </row>
    <row r="69" spans="1:24" ht="28.5" x14ac:dyDescent="0.2">
      <c r="A69" s="70" t="s">
        <v>66</v>
      </c>
      <c r="B69" s="49" t="s">
        <v>63</v>
      </c>
      <c r="C69" s="112"/>
      <c r="D69" s="113"/>
      <c r="E69" s="147"/>
      <c r="F69" s="148"/>
      <c r="G69" s="148"/>
      <c r="H69" s="148"/>
      <c r="I69" s="149"/>
      <c r="J69" s="79"/>
      <c r="K69" s="124"/>
      <c r="L69" s="79"/>
      <c r="M69" s="79"/>
      <c r="N69" s="79"/>
      <c r="O69" s="79"/>
      <c r="P69" s="79"/>
      <c r="Q69" s="79"/>
    </row>
    <row r="70" spans="1:24" ht="28.5" x14ac:dyDescent="0.2">
      <c r="A70" s="70" t="s">
        <v>69</v>
      </c>
      <c r="B70" s="49" t="s">
        <v>71</v>
      </c>
      <c r="C70" s="111"/>
      <c r="D70" s="97"/>
      <c r="E70" s="150"/>
      <c r="F70" s="150"/>
      <c r="G70" s="150"/>
      <c r="H70" s="150"/>
      <c r="I70" s="150"/>
      <c r="J70" s="79"/>
      <c r="K70" s="124"/>
      <c r="L70" s="79"/>
      <c r="M70" s="79"/>
      <c r="N70" s="79"/>
      <c r="O70" s="79"/>
      <c r="P70" s="79"/>
      <c r="Q70" s="79"/>
    </row>
    <row r="71" spans="1:24" ht="28.5" x14ac:dyDescent="0.2">
      <c r="A71" s="70" t="s">
        <v>70</v>
      </c>
      <c r="B71" s="49" t="s">
        <v>72</v>
      </c>
      <c r="C71" s="111"/>
      <c r="D71" s="97"/>
      <c r="E71" s="150"/>
      <c r="F71" s="150"/>
      <c r="G71" s="150"/>
      <c r="H71" s="150"/>
      <c r="I71" s="150"/>
      <c r="J71" s="79"/>
      <c r="K71" s="124"/>
      <c r="L71" s="79"/>
      <c r="M71" s="79"/>
      <c r="N71" s="79"/>
      <c r="O71" s="79"/>
      <c r="P71" s="79"/>
      <c r="Q71" s="79"/>
    </row>
    <row r="72" spans="1:24" ht="33.75" customHeight="1" x14ac:dyDescent="0.2">
      <c r="A72" s="70">
        <v>4</v>
      </c>
      <c r="B72" s="49" t="s">
        <v>68</v>
      </c>
      <c r="C72" s="111"/>
      <c r="D72" s="97"/>
      <c r="E72" s="150"/>
      <c r="F72" s="150"/>
      <c r="G72" s="150"/>
      <c r="H72" s="150"/>
      <c r="I72" s="150"/>
      <c r="J72" s="79"/>
      <c r="K72" s="124"/>
      <c r="L72" s="79"/>
      <c r="M72" s="79"/>
      <c r="N72" s="79"/>
      <c r="O72" s="79"/>
      <c r="P72" s="79"/>
      <c r="Q72" s="79"/>
    </row>
    <row r="73" spans="1:24" ht="42.75" x14ac:dyDescent="0.2">
      <c r="A73" s="70">
        <v>5</v>
      </c>
      <c r="B73" s="49" t="s">
        <v>81</v>
      </c>
      <c r="C73" s="111"/>
      <c r="D73" s="97"/>
      <c r="E73" s="150"/>
      <c r="F73" s="150"/>
      <c r="G73" s="150"/>
      <c r="H73" s="150"/>
      <c r="I73" s="150"/>
      <c r="J73" s="79"/>
      <c r="K73" s="124"/>
      <c r="L73" s="79"/>
      <c r="M73" s="79"/>
      <c r="N73" s="79"/>
      <c r="O73" s="79"/>
      <c r="P73" s="79"/>
      <c r="Q73" s="79"/>
    </row>
    <row r="74" spans="1:24" ht="28.5" x14ac:dyDescent="0.2">
      <c r="A74" s="54">
        <v>6</v>
      </c>
      <c r="B74" s="128" t="s">
        <v>137</v>
      </c>
      <c r="C74" s="111"/>
      <c r="D74" s="97"/>
      <c r="E74" s="150"/>
      <c r="F74" s="150"/>
      <c r="G74" s="150"/>
      <c r="H74" s="150"/>
      <c r="I74" s="150"/>
      <c r="K74" s="29"/>
    </row>
    <row r="75" spans="1:24" x14ac:dyDescent="0.2">
      <c r="A75" s="54">
        <v>7</v>
      </c>
      <c r="B75" s="46"/>
      <c r="C75" s="10"/>
      <c r="D75" s="97"/>
      <c r="E75" s="150"/>
      <c r="F75" s="150"/>
      <c r="G75" s="150"/>
      <c r="H75" s="150"/>
      <c r="I75" s="150"/>
    </row>
    <row r="76" spans="1:24" x14ac:dyDescent="0.2">
      <c r="A76" s="54">
        <v>8</v>
      </c>
      <c r="B76" s="46"/>
      <c r="C76" s="10"/>
      <c r="D76" s="97"/>
      <c r="E76" s="150"/>
      <c r="F76" s="150"/>
      <c r="G76" s="150"/>
      <c r="H76" s="150"/>
      <c r="I76" s="150"/>
    </row>
    <row r="77" spans="1:24" x14ac:dyDescent="0.2">
      <c r="A77" s="54">
        <v>9</v>
      </c>
      <c r="B77" s="46"/>
      <c r="C77" s="10"/>
      <c r="D77" s="97"/>
      <c r="E77" s="147"/>
      <c r="F77" s="148"/>
      <c r="G77" s="148"/>
      <c r="H77" s="148"/>
      <c r="I77" s="149"/>
    </row>
    <row r="78" spans="1:24" x14ac:dyDescent="0.2">
      <c r="A78" s="54">
        <v>10</v>
      </c>
      <c r="B78" s="46"/>
      <c r="C78" s="10"/>
      <c r="D78" s="97"/>
      <c r="E78" s="150"/>
      <c r="F78" s="150"/>
      <c r="G78" s="150"/>
      <c r="H78" s="150"/>
      <c r="I78" s="150"/>
    </row>
    <row r="79" spans="1:24" ht="15" x14ac:dyDescent="0.25">
      <c r="A79" s="1" t="s">
        <v>150</v>
      </c>
      <c r="B79" s="2" t="s">
        <v>131</v>
      </c>
      <c r="C79" s="2"/>
      <c r="D79" s="98">
        <f>SUM(D65:D78)</f>
        <v>-13135.03</v>
      </c>
      <c r="E79" s="25"/>
      <c r="F79" s="25"/>
      <c r="G79" s="25"/>
      <c r="H79" s="25"/>
    </row>
    <row r="80" spans="1:24" ht="15" x14ac:dyDescent="0.25">
      <c r="B80" s="123" t="s">
        <v>132</v>
      </c>
      <c r="C80" s="71"/>
      <c r="D80" s="98">
        <f>K59</f>
        <v>6671.9965413400168</v>
      </c>
      <c r="E80" s="25"/>
      <c r="F80" s="25"/>
      <c r="G80" s="25"/>
      <c r="H80" s="25"/>
    </row>
    <row r="81" spans="1:19" ht="15" x14ac:dyDescent="0.25">
      <c r="B81" s="71" t="s">
        <v>24</v>
      </c>
      <c r="C81" s="71"/>
      <c r="D81" s="99">
        <f>D79-D80</f>
        <v>-19807.026541340019</v>
      </c>
    </row>
    <row r="82" spans="1:19" ht="15.75" thickBot="1" x14ac:dyDescent="0.3">
      <c r="B82" s="134" t="s">
        <v>73</v>
      </c>
      <c r="C82" s="72"/>
      <c r="D82" s="61">
        <f>IF(ISERROR(D81/J59),0,D81/J59)</f>
        <v>-3.4707173100349931E-2</v>
      </c>
      <c r="E82" s="103" t="str">
        <f>IF(AND(D82&lt;0.01,D82&gt;-0.01),"","Unresolved differences of greater than + or - 1% should be explained")</f>
        <v>Unresolved differences of greater than + or - 1% should be explained</v>
      </c>
      <c r="G82" s="79"/>
      <c r="H82" s="35"/>
      <c r="I82" s="35"/>
      <c r="J82" s="35"/>
      <c r="K82" s="35"/>
      <c r="L82" s="35"/>
    </row>
    <row r="83" spans="1:19" ht="15.75" thickTop="1" x14ac:dyDescent="0.25">
      <c r="B83" s="2"/>
      <c r="C83" s="56"/>
      <c r="D83" s="59"/>
      <c r="G83" s="79"/>
    </row>
    <row r="84" spans="1:19" ht="15" x14ac:dyDescent="0.25">
      <c r="B84" s="2"/>
      <c r="C84" s="56"/>
      <c r="D84" s="34"/>
    </row>
    <row r="85" spans="1:19" ht="15" x14ac:dyDescent="0.25">
      <c r="A85" s="1" t="s">
        <v>75</v>
      </c>
      <c r="B85" s="73" t="s">
        <v>138</v>
      </c>
      <c r="C85" s="58"/>
      <c r="D85" s="59"/>
    </row>
    <row r="86" spans="1:19" ht="15" x14ac:dyDescent="0.25">
      <c r="B86" s="57"/>
      <c r="C86" s="58"/>
      <c r="D86" s="59"/>
    </row>
    <row r="87" spans="1:19" ht="75" x14ac:dyDescent="0.25">
      <c r="B87" s="139" t="s">
        <v>25</v>
      </c>
      <c r="C87" s="48" t="s">
        <v>157</v>
      </c>
      <c r="D87" s="48" t="s">
        <v>158</v>
      </c>
      <c r="E87" s="48" t="s">
        <v>159</v>
      </c>
      <c r="F87" s="74" t="s">
        <v>131</v>
      </c>
      <c r="G87" s="48" t="s">
        <v>24</v>
      </c>
      <c r="H87" s="76" t="s">
        <v>160</v>
      </c>
      <c r="I87" s="48" t="s">
        <v>73</v>
      </c>
      <c r="J87" s="79"/>
      <c r="K87" s="79"/>
      <c r="L87" s="35"/>
      <c r="M87" s="35"/>
      <c r="N87" s="35"/>
      <c r="O87" s="35"/>
      <c r="P87" s="35"/>
      <c r="Q87" s="35"/>
      <c r="R87" s="35"/>
      <c r="S87" s="35"/>
    </row>
    <row r="88" spans="1:19" x14ac:dyDescent="0.2">
      <c r="B88" s="115">
        <v>2014</v>
      </c>
      <c r="C88" s="106">
        <f>'GA Analysis 2014 '!C88</f>
        <v>-2811.897524800017</v>
      </c>
      <c r="D88" s="106">
        <f>'GA Analysis 2014 '!D88</f>
        <v>-1073.73</v>
      </c>
      <c r="E88" s="106">
        <f>'GA Analysis 2014 '!E88</f>
        <v>0</v>
      </c>
      <c r="F88" s="130">
        <f>SUM(D88:E88)</f>
        <v>-1073.73</v>
      </c>
      <c r="G88" s="108">
        <f>F88-C88</f>
        <v>1738.167524800017</v>
      </c>
      <c r="H88" s="107">
        <f>'GA Analysis 2014 '!H88</f>
        <v>438918.90157699998</v>
      </c>
      <c r="I88" s="104">
        <f>IF(ISERROR(G88/H88),0,G88/H88)</f>
        <v>3.9601108964661177E-3</v>
      </c>
      <c r="J88" s="79"/>
      <c r="K88" s="79"/>
      <c r="L88" s="35"/>
      <c r="M88" s="35"/>
      <c r="N88" s="35"/>
      <c r="O88" s="35"/>
      <c r="P88" s="35"/>
      <c r="Q88" s="35"/>
      <c r="R88" s="35"/>
      <c r="S88" s="35"/>
    </row>
    <row r="89" spans="1:19" x14ac:dyDescent="0.2">
      <c r="B89" s="115">
        <v>2015</v>
      </c>
      <c r="C89" s="106">
        <f>K59</f>
        <v>6671.9965413400168</v>
      </c>
      <c r="D89" s="106">
        <f>D65</f>
        <v>-13135.03</v>
      </c>
      <c r="E89" s="107">
        <f>SUM(D66:D78)</f>
        <v>0</v>
      </c>
      <c r="F89" s="130">
        <f t="shared" ref="F89:F91" si="8">SUM(D89:E89)</f>
        <v>-13135.03</v>
      </c>
      <c r="G89" s="108">
        <f>F89-C89</f>
        <v>-19807.026541340019</v>
      </c>
      <c r="H89" s="107">
        <f>J59</f>
        <v>570689.70970558003</v>
      </c>
      <c r="I89" s="104">
        <f>IF(ISERROR(G89/H89),0,G89/H89)</f>
        <v>-3.4707173100349931E-2</v>
      </c>
      <c r="J89" s="79"/>
      <c r="K89" s="79"/>
      <c r="L89" s="35"/>
      <c r="M89" s="35"/>
      <c r="N89" s="35"/>
      <c r="O89" s="35"/>
      <c r="P89" s="35"/>
      <c r="Q89" s="35"/>
      <c r="R89" s="35"/>
      <c r="S89" s="35"/>
    </row>
    <row r="90" spans="1:19" x14ac:dyDescent="0.2">
      <c r="B90" s="115"/>
      <c r="C90" s="106"/>
      <c r="D90" s="106"/>
      <c r="E90" s="107"/>
      <c r="F90" s="130">
        <f t="shared" si="8"/>
        <v>0</v>
      </c>
      <c r="G90" s="108">
        <f>F90-C90</f>
        <v>0</v>
      </c>
      <c r="H90" s="107"/>
      <c r="I90" s="104">
        <f>IF(ISERROR(G90/H90),0,G90/H90)</f>
        <v>0</v>
      </c>
      <c r="J90" s="79"/>
      <c r="K90" s="79"/>
      <c r="L90" s="35"/>
      <c r="M90" s="35"/>
      <c r="N90" s="35"/>
      <c r="O90" s="35"/>
      <c r="P90" s="35"/>
      <c r="Q90" s="35"/>
      <c r="R90" s="35"/>
      <c r="S90" s="35"/>
    </row>
    <row r="91" spans="1:19" ht="15" thickBot="1" x14ac:dyDescent="0.25">
      <c r="B91" s="115"/>
      <c r="C91" s="109"/>
      <c r="D91" s="109"/>
      <c r="E91" s="109"/>
      <c r="F91" s="130">
        <f t="shared" si="8"/>
        <v>0</v>
      </c>
      <c r="G91" s="108">
        <f>F91-C91</f>
        <v>0</v>
      </c>
      <c r="H91" s="109"/>
      <c r="I91" s="105">
        <f>IF(ISERROR(G91/H91),0,G91/H91)</f>
        <v>0</v>
      </c>
      <c r="J91" s="79"/>
      <c r="K91" s="79"/>
      <c r="L91" s="35"/>
      <c r="M91" s="35"/>
      <c r="N91" s="35"/>
      <c r="O91" s="35"/>
      <c r="P91" s="35"/>
      <c r="Q91" s="35"/>
      <c r="R91" s="35"/>
      <c r="S91" s="35"/>
    </row>
    <row r="92" spans="1:19" ht="15.75" thickBot="1" x14ac:dyDescent="0.3">
      <c r="B92" s="75" t="s">
        <v>74</v>
      </c>
      <c r="C92" s="129">
        <f t="shared" ref="C92:H92" si="9">SUM(C88:C91)</f>
        <v>3860.0990165399999</v>
      </c>
      <c r="D92" s="129">
        <f t="shared" si="9"/>
        <v>-14208.76</v>
      </c>
      <c r="E92" s="129">
        <f t="shared" si="9"/>
        <v>0</v>
      </c>
      <c r="F92" s="131">
        <f t="shared" si="9"/>
        <v>-14208.76</v>
      </c>
      <c r="G92" s="129">
        <f>SUM(G88:G91)</f>
        <v>-18068.859016540002</v>
      </c>
      <c r="H92" s="77">
        <f t="shared" si="9"/>
        <v>1009608.6112825801</v>
      </c>
      <c r="I92" s="78" t="s">
        <v>80</v>
      </c>
      <c r="J92" s="79"/>
      <c r="K92" s="79"/>
      <c r="L92" s="35"/>
      <c r="M92" s="35"/>
      <c r="N92" s="35"/>
      <c r="O92" s="35"/>
      <c r="P92" s="35"/>
      <c r="Q92" s="35"/>
      <c r="R92" s="35"/>
      <c r="S92" s="35"/>
    </row>
    <row r="93" spans="1:19" x14ac:dyDescent="0.2">
      <c r="B93" s="4"/>
      <c r="C93" s="4"/>
      <c r="D93" s="4"/>
      <c r="E93" s="4"/>
      <c r="F93" s="4"/>
      <c r="G93" s="4"/>
      <c r="J93" s="79"/>
      <c r="K93" s="79"/>
      <c r="L93" s="35"/>
      <c r="M93" s="35"/>
      <c r="N93" s="35"/>
      <c r="O93" s="35"/>
      <c r="P93" s="35"/>
      <c r="Q93" s="35"/>
      <c r="R93" s="35"/>
      <c r="S93" s="35"/>
    </row>
    <row r="94" spans="1:19" x14ac:dyDescent="0.2">
      <c r="J94" s="79"/>
      <c r="K94" s="79"/>
      <c r="L94" s="35"/>
      <c r="M94" s="35"/>
      <c r="N94" s="35"/>
      <c r="O94" s="35"/>
      <c r="P94" s="35"/>
      <c r="Q94" s="35"/>
      <c r="R94" s="35"/>
      <c r="S94" s="35"/>
    </row>
    <row r="95" spans="1:19" ht="15" x14ac:dyDescent="0.25">
      <c r="B95" s="3" t="s">
        <v>37</v>
      </c>
      <c r="J95" s="79"/>
      <c r="K95" s="79"/>
    </row>
    <row r="96" spans="1:19" x14ac:dyDescent="0.2">
      <c r="B96" s="53"/>
      <c r="C96" s="53"/>
      <c r="D96" s="53"/>
      <c r="E96" s="53"/>
      <c r="F96" s="53"/>
      <c r="G96" s="53"/>
      <c r="H96" s="53"/>
      <c r="J96" s="79"/>
      <c r="K96" s="79"/>
    </row>
    <row r="97" spans="2:11" x14ac:dyDescent="0.2">
      <c r="B97" s="53"/>
      <c r="C97" s="53"/>
      <c r="D97" s="53"/>
      <c r="E97" s="53"/>
      <c r="F97" s="53"/>
      <c r="G97" s="53"/>
      <c r="H97" s="53"/>
      <c r="J97" s="79"/>
      <c r="K97" s="79"/>
    </row>
    <row r="98" spans="2:11" x14ac:dyDescent="0.2">
      <c r="B98" s="53"/>
      <c r="C98" s="53"/>
      <c r="D98" s="53"/>
      <c r="E98" s="53"/>
      <c r="F98" s="53"/>
      <c r="G98" s="53"/>
      <c r="H98" s="53"/>
    </row>
    <row r="99" spans="2:11" x14ac:dyDescent="0.2">
      <c r="B99" s="53"/>
      <c r="C99" s="53"/>
      <c r="D99" s="53"/>
      <c r="E99" s="53"/>
      <c r="F99" s="53"/>
      <c r="G99" s="53"/>
      <c r="H99" s="53"/>
    </row>
    <row r="100" spans="2:11" x14ac:dyDescent="0.2">
      <c r="B100" s="53"/>
      <c r="C100" s="53"/>
      <c r="D100" s="53"/>
      <c r="E100" s="53"/>
      <c r="F100" s="53"/>
      <c r="G100" s="53"/>
      <c r="H100" s="53"/>
    </row>
    <row r="101" spans="2:11" x14ac:dyDescent="0.2">
      <c r="B101" s="53"/>
      <c r="C101" s="53"/>
      <c r="D101" s="53"/>
      <c r="E101" s="53"/>
      <c r="F101" s="53"/>
      <c r="G101" s="53"/>
      <c r="H101" s="53"/>
    </row>
    <row r="102" spans="2:11" x14ac:dyDescent="0.2">
      <c r="B102" s="53"/>
      <c r="C102" s="53"/>
      <c r="D102" s="53"/>
      <c r="E102" s="53"/>
      <c r="F102" s="53"/>
      <c r="G102" s="53"/>
      <c r="H102" s="53"/>
    </row>
    <row r="103" spans="2:11" x14ac:dyDescent="0.2">
      <c r="B103" s="53"/>
      <c r="C103" s="53"/>
      <c r="D103" s="53"/>
      <c r="E103" s="53"/>
      <c r="F103" s="53"/>
      <c r="G103" s="53"/>
      <c r="H103" s="53"/>
    </row>
  </sheetData>
  <mergeCells count="22">
    <mergeCell ref="E75:I75"/>
    <mergeCell ref="E76:I76"/>
    <mergeCell ref="E77:I77"/>
    <mergeCell ref="E78:I78"/>
    <mergeCell ref="E69:I69"/>
    <mergeCell ref="E70:I70"/>
    <mergeCell ref="E71:I71"/>
    <mergeCell ref="E72:I72"/>
    <mergeCell ref="E73:I73"/>
    <mergeCell ref="E74:I74"/>
    <mergeCell ref="R45:T45"/>
    <mergeCell ref="U45:W45"/>
    <mergeCell ref="E68:I68"/>
    <mergeCell ref="B21:C21"/>
    <mergeCell ref="E21:F21"/>
    <mergeCell ref="B27:H27"/>
    <mergeCell ref="O45:Q45"/>
    <mergeCell ref="E64:I64"/>
    <mergeCell ref="A65:C65"/>
    <mergeCell ref="E65:I65"/>
    <mergeCell ref="E66:I66"/>
    <mergeCell ref="E67:I67"/>
  </mergeCells>
  <dataValidations count="1">
    <dataValidation type="list" sqref="C31" xr:uid="{D60580B8-C39E-4E32-91B6-0BB8DACCA353}">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36EFD-4B0F-46BF-BBD4-5DA4E20384D0}">
  <dimension ref="A12:X103"/>
  <sheetViews>
    <sheetView topLeftCell="A65" zoomScaleNormal="100" zoomScaleSheetLayoutView="100" workbookViewId="0">
      <selection activeCell="C75" sqref="C75"/>
    </sheetView>
  </sheetViews>
  <sheetFormatPr defaultColWidth="9.140625" defaultRowHeight="14.25" x14ac:dyDescent="0.2"/>
  <cols>
    <col min="1" max="1" width="10.285156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2" spans="1:24" ht="15" x14ac:dyDescent="0.25">
      <c r="A12" s="47" t="s">
        <v>48</v>
      </c>
      <c r="B12" s="4"/>
      <c r="C12" s="47"/>
    </row>
    <row r="13" spans="1:24" x14ac:dyDescent="0.2">
      <c r="A13" s="4"/>
      <c r="B13" s="4"/>
      <c r="C13" s="4"/>
    </row>
    <row r="14" spans="1:24" ht="15" x14ac:dyDescent="0.2">
      <c r="A14" s="4"/>
      <c r="B14" s="4" t="s">
        <v>32</v>
      </c>
      <c r="C14" s="23"/>
      <c r="D14" s="4"/>
      <c r="E14" s="4"/>
      <c r="F14" s="4"/>
      <c r="X14" s="1">
        <v>2014</v>
      </c>
    </row>
    <row r="15" spans="1:24" ht="15" x14ac:dyDescent="0.2">
      <c r="A15" s="4"/>
      <c r="B15" s="4" t="s">
        <v>60</v>
      </c>
      <c r="C15" s="55"/>
      <c r="D15" s="4"/>
      <c r="E15" s="4"/>
      <c r="F15" s="4"/>
    </row>
    <row r="16" spans="1:24" ht="15" x14ac:dyDescent="0.2">
      <c r="A16" s="4"/>
      <c r="B16" s="14"/>
      <c r="C16" s="14"/>
      <c r="D16" s="4"/>
      <c r="E16" s="4"/>
      <c r="F16" s="4"/>
      <c r="X16" s="1">
        <v>2015</v>
      </c>
    </row>
    <row r="17" spans="1:24" ht="15" x14ac:dyDescent="0.2">
      <c r="A17" s="4" t="s">
        <v>33</v>
      </c>
      <c r="B17" s="14" t="s">
        <v>130</v>
      </c>
      <c r="C17" s="24" t="s">
        <v>163</v>
      </c>
      <c r="D17" s="4"/>
      <c r="E17" s="4"/>
      <c r="F17" s="4"/>
      <c r="X17" s="1">
        <v>2016</v>
      </c>
    </row>
    <row r="18" spans="1:24" ht="15" x14ac:dyDescent="0.2">
      <c r="A18" s="4"/>
      <c r="B18" s="14"/>
      <c r="C18" s="14"/>
      <c r="D18" s="4"/>
      <c r="E18" s="4"/>
      <c r="F18" s="4"/>
    </row>
    <row r="19" spans="1:24" ht="15" x14ac:dyDescent="0.2">
      <c r="A19" s="4"/>
      <c r="B19" s="14"/>
      <c r="C19" s="14"/>
      <c r="D19" s="4"/>
      <c r="E19" s="4"/>
      <c r="F19" s="4"/>
    </row>
    <row r="20" spans="1:24" ht="15" x14ac:dyDescent="0.2">
      <c r="A20" s="4" t="s">
        <v>34</v>
      </c>
      <c r="B20" s="22" t="s">
        <v>82</v>
      </c>
      <c r="C20" s="21"/>
      <c r="D20" s="21"/>
      <c r="E20" s="21"/>
      <c r="F20" s="21"/>
      <c r="I20" s="79"/>
      <c r="J20" s="79"/>
      <c r="K20" s="79"/>
      <c r="L20" s="79"/>
      <c r="M20" s="79"/>
      <c r="N20" s="79"/>
      <c r="O20" s="79"/>
      <c r="P20" s="79"/>
      <c r="Q20" s="79"/>
      <c r="R20" s="79"/>
      <c r="S20" s="79"/>
    </row>
    <row r="21" spans="1:24" ht="15" x14ac:dyDescent="0.2">
      <c r="A21" s="4"/>
      <c r="B21" s="155" t="s">
        <v>25</v>
      </c>
      <c r="C21" s="155"/>
      <c r="D21" s="24">
        <v>2016</v>
      </c>
      <c r="E21" s="156"/>
      <c r="F21" s="157"/>
      <c r="G21" s="79"/>
      <c r="H21" s="79"/>
      <c r="I21" s="79"/>
      <c r="J21" s="79"/>
      <c r="K21" s="79"/>
      <c r="L21" s="79"/>
      <c r="M21" s="79"/>
      <c r="N21" s="79"/>
      <c r="O21" s="79"/>
      <c r="P21" s="79"/>
      <c r="Q21" s="79"/>
    </row>
    <row r="22" spans="1:24" ht="15" thickBot="1" x14ac:dyDescent="0.25">
      <c r="A22" s="4"/>
      <c r="B22" s="5" t="s">
        <v>3</v>
      </c>
      <c r="C22" s="5" t="s">
        <v>2</v>
      </c>
      <c r="D22" s="116">
        <v>24268799.239999998</v>
      </c>
      <c r="E22" s="6" t="s">
        <v>0</v>
      </c>
      <c r="F22" s="7">
        <v>1</v>
      </c>
      <c r="G22" s="79"/>
      <c r="H22" s="79"/>
      <c r="I22" s="79"/>
      <c r="J22" s="79"/>
      <c r="K22" s="79"/>
      <c r="L22" s="79"/>
      <c r="M22" s="79"/>
      <c r="N22" s="79"/>
      <c r="O22" s="79"/>
      <c r="P22" s="79"/>
      <c r="Q22" s="79"/>
    </row>
    <row r="23" spans="1:24" x14ac:dyDescent="0.2">
      <c r="B23" s="5" t="s">
        <v>7</v>
      </c>
      <c r="C23" s="5" t="s">
        <v>1</v>
      </c>
      <c r="D23" s="117">
        <v>17142548.07</v>
      </c>
      <c r="E23" s="6" t="s">
        <v>0</v>
      </c>
      <c r="F23" s="8">
        <f>IFERROR(D23/$D$22,0)</f>
        <v>0.70636160860177777</v>
      </c>
    </row>
    <row r="24" spans="1:24" ht="15" thickBot="1" x14ac:dyDescent="0.25">
      <c r="B24" s="5" t="s">
        <v>8</v>
      </c>
      <c r="C24" s="5" t="s">
        <v>6</v>
      </c>
      <c r="D24" s="116">
        <f>D25+D26</f>
        <v>7126251.1699999999</v>
      </c>
      <c r="E24" s="6" t="s">
        <v>0</v>
      </c>
      <c r="F24" s="8">
        <f>IFERROR(D24/$D$22,0)</f>
        <v>0.29363839139822234</v>
      </c>
    </row>
    <row r="25" spans="1:24" x14ac:dyDescent="0.2">
      <c r="B25" s="5" t="s">
        <v>9</v>
      </c>
      <c r="C25" s="5" t="s">
        <v>4</v>
      </c>
      <c r="D25" s="117">
        <v>0</v>
      </c>
      <c r="E25" s="6" t="s">
        <v>0</v>
      </c>
      <c r="F25" s="8">
        <f>IFERROR(D25/$D$22,0)</f>
        <v>0</v>
      </c>
    </row>
    <row r="26" spans="1:24" x14ac:dyDescent="0.2">
      <c r="B26" s="5" t="s">
        <v>61</v>
      </c>
      <c r="C26" s="5" t="s">
        <v>5</v>
      </c>
      <c r="D26" s="118">
        <v>7126251.1699999999</v>
      </c>
      <c r="E26" s="6" t="s">
        <v>0</v>
      </c>
      <c r="F26" s="8">
        <f>IFERROR(D26/$D$22,0)</f>
        <v>0.29363839139822234</v>
      </c>
      <c r="G26" s="29"/>
      <c r="H26" s="29"/>
    </row>
    <row r="27" spans="1:24" ht="34.5" customHeight="1" x14ac:dyDescent="0.2">
      <c r="B27" s="158" t="s">
        <v>77</v>
      </c>
      <c r="C27" s="158"/>
      <c r="D27" s="158"/>
      <c r="E27" s="158"/>
      <c r="F27" s="158"/>
      <c r="G27" s="159"/>
      <c r="H27" s="159"/>
    </row>
    <row r="28" spans="1:24" x14ac:dyDescent="0.2">
      <c r="D28" s="119"/>
      <c r="E28" s="35"/>
      <c r="F28" s="35"/>
      <c r="G28" s="35"/>
    </row>
    <row r="29" spans="1:24" ht="15" x14ac:dyDescent="0.25">
      <c r="A29" s="1" t="s">
        <v>35</v>
      </c>
      <c r="B29" s="3" t="s">
        <v>41</v>
      </c>
    </row>
    <row r="30" spans="1:24" ht="15" x14ac:dyDescent="0.25">
      <c r="B30" s="3"/>
    </row>
    <row r="31" spans="1:24" ht="15" x14ac:dyDescent="0.25">
      <c r="B31" s="2" t="s">
        <v>22</v>
      </c>
      <c r="C31" s="52" t="s">
        <v>162</v>
      </c>
      <c r="E31" s="79"/>
      <c r="F31" s="35"/>
      <c r="G31" s="35"/>
      <c r="H31" s="35"/>
      <c r="I31" s="35"/>
      <c r="J31" s="35"/>
      <c r="K31" s="35"/>
    </row>
    <row r="32" spans="1:24" x14ac:dyDescent="0.2">
      <c r="E32" s="79"/>
      <c r="F32" s="35"/>
      <c r="G32" s="35"/>
      <c r="H32" s="35"/>
      <c r="I32" s="35"/>
      <c r="J32" s="35"/>
      <c r="K32" s="35"/>
    </row>
    <row r="33" spans="1:23" ht="15" x14ac:dyDescent="0.25">
      <c r="B33" s="2" t="s">
        <v>42</v>
      </c>
    </row>
    <row r="34" spans="1:23" ht="15" customHeight="1" x14ac:dyDescent="0.25">
      <c r="B34" s="36"/>
      <c r="C34" s="36"/>
      <c r="D34" s="36"/>
      <c r="E34" s="36"/>
      <c r="F34" s="36"/>
      <c r="G34" s="36"/>
      <c r="H34" s="36"/>
    </row>
    <row r="35" spans="1:23" ht="15" customHeight="1" x14ac:dyDescent="0.25">
      <c r="B35" s="36"/>
      <c r="C35" s="36"/>
      <c r="D35" s="36"/>
      <c r="E35" s="36"/>
      <c r="F35" s="36"/>
      <c r="G35" s="36"/>
      <c r="H35" s="36"/>
    </row>
    <row r="36" spans="1:23" ht="15" customHeight="1" x14ac:dyDescent="0.25">
      <c r="B36" s="36"/>
      <c r="C36" s="36"/>
      <c r="D36" s="36"/>
      <c r="E36" s="36"/>
      <c r="F36" s="36"/>
      <c r="G36" s="36"/>
      <c r="H36" s="36"/>
    </row>
    <row r="37" spans="1:23" ht="15" customHeight="1" x14ac:dyDescent="0.25">
      <c r="B37" s="36"/>
      <c r="C37" s="36"/>
      <c r="D37" s="36"/>
      <c r="E37" s="36"/>
      <c r="F37" s="36"/>
      <c r="G37" s="36"/>
      <c r="H37" s="36"/>
    </row>
    <row r="38" spans="1:23" ht="14.25" customHeight="1" x14ac:dyDescent="0.25">
      <c r="B38" s="36"/>
      <c r="C38" s="36"/>
      <c r="D38" s="36"/>
      <c r="E38" s="36"/>
      <c r="F38" s="36"/>
      <c r="G38" s="36"/>
      <c r="H38" s="36"/>
    </row>
    <row r="39" spans="1:23" ht="14.25" customHeight="1" x14ac:dyDescent="0.25">
      <c r="B39" s="36"/>
      <c r="C39" s="36"/>
      <c r="D39" s="36"/>
      <c r="E39" s="36"/>
      <c r="F39" s="36"/>
      <c r="G39" s="36"/>
      <c r="H39" s="36"/>
    </row>
    <row r="40" spans="1:23" s="35" customFormat="1" ht="14.25" customHeight="1" x14ac:dyDescent="0.25">
      <c r="B40" s="36"/>
      <c r="C40" s="36"/>
      <c r="D40" s="36"/>
      <c r="E40" s="36"/>
      <c r="F40" s="36"/>
      <c r="G40" s="36"/>
      <c r="H40" s="36"/>
    </row>
    <row r="41" spans="1:23" s="35" customFormat="1" ht="14.25" customHeight="1" x14ac:dyDescent="0.25">
      <c r="B41" s="36"/>
      <c r="C41" s="36"/>
      <c r="D41" s="36"/>
      <c r="E41" s="36"/>
      <c r="F41" s="36"/>
      <c r="G41" s="36"/>
      <c r="H41" s="36"/>
    </row>
    <row r="43" spans="1:23" ht="15" x14ac:dyDescent="0.25">
      <c r="A43" s="1" t="s">
        <v>36</v>
      </c>
      <c r="B43" s="47" t="s">
        <v>141</v>
      </c>
      <c r="C43" s="3"/>
    </row>
    <row r="44" spans="1:23" ht="15.75" thickBot="1" x14ac:dyDescent="0.3">
      <c r="B44" s="2" t="s">
        <v>25</v>
      </c>
      <c r="C44" s="95">
        <v>2016</v>
      </c>
      <c r="D44" s="79"/>
      <c r="E44" s="79"/>
      <c r="F44" s="80"/>
      <c r="G44" s="33"/>
      <c r="H44" s="33"/>
      <c r="I44" s="33"/>
      <c r="J44" s="33"/>
      <c r="K44" s="33"/>
      <c r="N44" s="3" t="s">
        <v>29</v>
      </c>
    </row>
    <row r="45" spans="1:23" s="9" customFormat="1" ht="80.25" customHeight="1" thickBot="1" x14ac:dyDescent="0.3">
      <c r="B45" s="50" t="s">
        <v>39</v>
      </c>
      <c r="C45" s="62" t="s">
        <v>139</v>
      </c>
      <c r="D45" s="81" t="s">
        <v>83</v>
      </c>
      <c r="E45" s="82" t="s">
        <v>84</v>
      </c>
      <c r="F45" s="67" t="s">
        <v>128</v>
      </c>
      <c r="G45" s="26" t="s">
        <v>49</v>
      </c>
      <c r="H45" s="26" t="s">
        <v>23</v>
      </c>
      <c r="I45" s="26" t="s">
        <v>50</v>
      </c>
      <c r="J45" s="26" t="s">
        <v>76</v>
      </c>
      <c r="K45" s="68" t="s">
        <v>78</v>
      </c>
      <c r="N45" s="11"/>
      <c r="O45" s="151">
        <v>2016</v>
      </c>
      <c r="P45" s="151"/>
      <c r="Q45" s="151"/>
      <c r="R45" s="151">
        <v>2015</v>
      </c>
      <c r="S45" s="151"/>
      <c r="T45" s="151"/>
      <c r="U45" s="151">
        <v>2014</v>
      </c>
      <c r="V45" s="151"/>
      <c r="W45" s="151"/>
    </row>
    <row r="46" spans="1:23" s="9" customFormat="1" ht="30" x14ac:dyDescent="0.25">
      <c r="B46" s="12"/>
      <c r="C46" s="63" t="s">
        <v>40</v>
      </c>
      <c r="D46" s="63" t="s">
        <v>38</v>
      </c>
      <c r="E46" s="64" t="s">
        <v>53</v>
      </c>
      <c r="F46" s="64" t="s">
        <v>54</v>
      </c>
      <c r="G46" s="64" t="s">
        <v>55</v>
      </c>
      <c r="H46" s="65" t="s">
        <v>56</v>
      </c>
      <c r="I46" s="64" t="s">
        <v>57</v>
      </c>
      <c r="J46" s="65" t="s">
        <v>58</v>
      </c>
      <c r="K46" s="66" t="s">
        <v>59</v>
      </c>
      <c r="N46" s="18" t="s">
        <v>30</v>
      </c>
      <c r="O46" s="100" t="s">
        <v>26</v>
      </c>
      <c r="P46" s="100" t="s">
        <v>27</v>
      </c>
      <c r="Q46" s="100" t="s">
        <v>28</v>
      </c>
      <c r="R46" s="100" t="s">
        <v>26</v>
      </c>
      <c r="S46" s="100" t="s">
        <v>27</v>
      </c>
      <c r="T46" s="100" t="s">
        <v>28</v>
      </c>
      <c r="U46" s="100" t="s">
        <v>26</v>
      </c>
      <c r="V46" s="100" t="s">
        <v>27</v>
      </c>
      <c r="W46" s="100" t="s">
        <v>28</v>
      </c>
    </row>
    <row r="47" spans="1:23" x14ac:dyDescent="0.2">
      <c r="B47" s="13" t="s">
        <v>10</v>
      </c>
      <c r="C47" s="94">
        <v>747968.3</v>
      </c>
      <c r="D47" s="94">
        <v>747968</v>
      </c>
      <c r="E47" s="60">
        <v>968647.19</v>
      </c>
      <c r="F47" s="51">
        <f>C47-D47+E47</f>
        <v>968647.49</v>
      </c>
      <c r="G47" s="110">
        <f>O47</f>
        <v>8.4229999999999999E-2</v>
      </c>
      <c r="H47" s="15">
        <f>F47*G47</f>
        <v>81589.178082700004</v>
      </c>
      <c r="I47" s="110">
        <f>Q47</f>
        <v>9.1789999999999997E-2</v>
      </c>
      <c r="J47" s="17">
        <f>F47*I47</f>
        <v>88912.153107099992</v>
      </c>
      <c r="K47" s="16">
        <f>J47-H47</f>
        <v>7322.9750243999879</v>
      </c>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row>
    <row r="48" spans="1:23" x14ac:dyDescent="0.2">
      <c r="B48" s="13" t="s">
        <v>11</v>
      </c>
      <c r="C48" s="94">
        <f>E47</f>
        <v>968647.19</v>
      </c>
      <c r="D48" s="94">
        <f>C48</f>
        <v>968647.19</v>
      </c>
      <c r="E48" s="60">
        <v>778620.26</v>
      </c>
      <c r="F48" s="51">
        <f t="shared" ref="F48:F58" si="0">C48-D48+E48</f>
        <v>778620.26</v>
      </c>
      <c r="G48" s="110">
        <f t="shared" ref="G48:G58" si="1">O48</f>
        <v>0.10384</v>
      </c>
      <c r="H48" s="15">
        <f t="shared" ref="H48:H58" si="2">F48*G48</f>
        <v>80851.927798400007</v>
      </c>
      <c r="I48" s="110">
        <f t="shared" ref="I48:I58" si="3">Q48</f>
        <v>9.851E-2</v>
      </c>
      <c r="J48" s="17">
        <f t="shared" ref="J48:J58" si="4">F48*I48</f>
        <v>76701.881812599997</v>
      </c>
      <c r="K48" s="16">
        <f t="shared" ref="K48:K58" si="5">J48-H48</f>
        <v>-4150.0459858000104</v>
      </c>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row>
    <row r="49" spans="1:24" x14ac:dyDescent="0.2">
      <c r="B49" s="13" t="s">
        <v>12</v>
      </c>
      <c r="C49" s="94">
        <f t="shared" ref="C49:C58" si="6">E48</f>
        <v>778620.26</v>
      </c>
      <c r="D49" s="94">
        <f t="shared" ref="D49:D58" si="7">C49</f>
        <v>778620.26</v>
      </c>
      <c r="E49" s="60">
        <v>787343.2</v>
      </c>
      <c r="F49" s="51">
        <f t="shared" si="0"/>
        <v>787343.2</v>
      </c>
      <c r="G49" s="110">
        <f t="shared" si="1"/>
        <v>9.0219999999999995E-2</v>
      </c>
      <c r="H49" s="15">
        <f t="shared" si="2"/>
        <v>71034.103503999999</v>
      </c>
      <c r="I49" s="110">
        <f t="shared" si="3"/>
        <v>0.1061</v>
      </c>
      <c r="J49" s="17">
        <f t="shared" si="4"/>
        <v>83537.113519999999</v>
      </c>
      <c r="K49" s="16">
        <f t="shared" si="5"/>
        <v>12503.010016</v>
      </c>
      <c r="N49" s="11" t="s">
        <v>12</v>
      </c>
      <c r="O49" s="20">
        <v>9.0219999999999995E-2</v>
      </c>
      <c r="P49" s="20">
        <v>0.10299</v>
      </c>
      <c r="Q49" s="20">
        <v>0.1061</v>
      </c>
      <c r="R49" s="20">
        <v>3.6040000000000003E-2</v>
      </c>
      <c r="S49" s="20">
        <v>5.74E-2</v>
      </c>
      <c r="T49" s="20">
        <v>6.2899999999999998E-2</v>
      </c>
      <c r="U49" s="20">
        <v>1.103E-2</v>
      </c>
      <c r="V49" s="20">
        <v>-8.0000000000000002E-3</v>
      </c>
      <c r="W49" s="20">
        <v>-2.7E-4</v>
      </c>
    </row>
    <row r="50" spans="1:24" x14ac:dyDescent="0.2">
      <c r="B50" s="13" t="s">
        <v>13</v>
      </c>
      <c r="C50" s="94">
        <f t="shared" si="6"/>
        <v>787343.2</v>
      </c>
      <c r="D50" s="94">
        <f t="shared" si="7"/>
        <v>787343.2</v>
      </c>
      <c r="E50" s="60">
        <v>663238.86</v>
      </c>
      <c r="F50" s="51">
        <f t="shared" si="0"/>
        <v>663238.86</v>
      </c>
      <c r="G50" s="110">
        <f t="shared" si="1"/>
        <v>0.12114999999999999</v>
      </c>
      <c r="H50" s="15">
        <f t="shared" si="2"/>
        <v>80351.387888999991</v>
      </c>
      <c r="I50" s="110">
        <f t="shared" si="3"/>
        <v>0.11132</v>
      </c>
      <c r="J50" s="17">
        <f t="shared" si="4"/>
        <v>73831.749895200002</v>
      </c>
      <c r="K50" s="16">
        <f t="shared" si="5"/>
        <v>-6519.6379937999882</v>
      </c>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row>
    <row r="51" spans="1:24" x14ac:dyDescent="0.2">
      <c r="B51" s="13" t="s">
        <v>14</v>
      </c>
      <c r="C51" s="94">
        <f t="shared" si="6"/>
        <v>663238.86</v>
      </c>
      <c r="D51" s="94">
        <f t="shared" si="7"/>
        <v>663238.86</v>
      </c>
      <c r="E51" s="60">
        <v>496414.03</v>
      </c>
      <c r="F51" s="51">
        <f t="shared" si="0"/>
        <v>496414.03</v>
      </c>
      <c r="G51" s="110">
        <f t="shared" si="1"/>
        <v>0.10405</v>
      </c>
      <c r="H51" s="15">
        <f t="shared" si="2"/>
        <v>51651.879821500006</v>
      </c>
      <c r="I51" s="110">
        <f t="shared" si="3"/>
        <v>0.10749</v>
      </c>
      <c r="J51" s="17">
        <f t="shared" si="4"/>
        <v>53359.544084700006</v>
      </c>
      <c r="K51" s="16">
        <f t="shared" si="5"/>
        <v>1707.6642632000003</v>
      </c>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row>
    <row r="52" spans="1:24" x14ac:dyDescent="0.2">
      <c r="B52" s="13" t="s">
        <v>15</v>
      </c>
      <c r="C52" s="94">
        <f t="shared" si="6"/>
        <v>496414.03</v>
      </c>
      <c r="D52" s="94">
        <f t="shared" si="7"/>
        <v>496414.03</v>
      </c>
      <c r="E52" s="60">
        <v>444169.38</v>
      </c>
      <c r="F52" s="51">
        <f t="shared" si="0"/>
        <v>444169.38</v>
      </c>
      <c r="G52" s="110">
        <f t="shared" si="1"/>
        <v>0.11650000000000001</v>
      </c>
      <c r="H52" s="15">
        <f t="shared" si="2"/>
        <v>51745.732770000002</v>
      </c>
      <c r="I52" s="110">
        <f t="shared" si="3"/>
        <v>9.5449999999999993E-2</v>
      </c>
      <c r="J52" s="17">
        <f t="shared" si="4"/>
        <v>42395.967320999996</v>
      </c>
      <c r="K52" s="16">
        <f t="shared" si="5"/>
        <v>-9349.7654490000059</v>
      </c>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row>
    <row r="53" spans="1:24" x14ac:dyDescent="0.2">
      <c r="B53" s="13" t="s">
        <v>16</v>
      </c>
      <c r="C53" s="94">
        <f t="shared" si="6"/>
        <v>444169.38</v>
      </c>
      <c r="D53" s="94">
        <f t="shared" si="7"/>
        <v>444169.38</v>
      </c>
      <c r="E53" s="60">
        <v>480653.51</v>
      </c>
      <c r="F53" s="51">
        <f t="shared" si="0"/>
        <v>480653.51</v>
      </c>
      <c r="G53" s="110">
        <f t="shared" si="1"/>
        <v>7.6670000000000002E-2</v>
      </c>
      <c r="H53" s="15">
        <f t="shared" si="2"/>
        <v>36851.704611699999</v>
      </c>
      <c r="I53" s="110">
        <f t="shared" si="3"/>
        <v>8.3059999999999995E-2</v>
      </c>
      <c r="J53" s="17">
        <f t="shared" si="4"/>
        <v>39923.0805406</v>
      </c>
      <c r="K53" s="16">
        <f t="shared" si="5"/>
        <v>3071.3759289000009</v>
      </c>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row>
    <row r="54" spans="1:24" x14ac:dyDescent="0.2">
      <c r="B54" s="13" t="s">
        <v>17</v>
      </c>
      <c r="C54" s="94">
        <f t="shared" si="6"/>
        <v>480653.51</v>
      </c>
      <c r="D54" s="94">
        <f t="shared" si="7"/>
        <v>480653.51</v>
      </c>
      <c r="E54" s="60">
        <v>435273.57</v>
      </c>
      <c r="F54" s="51">
        <f t="shared" si="0"/>
        <v>435273.57</v>
      </c>
      <c r="G54" s="110">
        <f t="shared" si="1"/>
        <v>8.5690000000000002E-2</v>
      </c>
      <c r="H54" s="15">
        <f t="shared" si="2"/>
        <v>37298.592213299999</v>
      </c>
      <c r="I54" s="110">
        <f t="shared" si="3"/>
        <v>7.1029999999999996E-2</v>
      </c>
      <c r="J54" s="17">
        <f t="shared" si="4"/>
        <v>30917.481677100001</v>
      </c>
      <c r="K54" s="16">
        <f t="shared" si="5"/>
        <v>-6381.110536199998</v>
      </c>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row>
    <row r="55" spans="1:24" x14ac:dyDescent="0.2">
      <c r="B55" s="13" t="s">
        <v>18</v>
      </c>
      <c r="C55" s="94">
        <f t="shared" si="6"/>
        <v>435273.57</v>
      </c>
      <c r="D55" s="94">
        <f t="shared" si="7"/>
        <v>435273.57</v>
      </c>
      <c r="E55" s="60">
        <v>491360.04</v>
      </c>
      <c r="F55" s="51">
        <f t="shared" si="0"/>
        <v>491360.04</v>
      </c>
      <c r="G55" s="110">
        <f t="shared" si="1"/>
        <v>7.0599999999999996E-2</v>
      </c>
      <c r="H55" s="15">
        <f t="shared" si="2"/>
        <v>34690.018823999999</v>
      </c>
      <c r="I55" s="110">
        <f t="shared" si="3"/>
        <v>9.5310000000000006E-2</v>
      </c>
      <c r="J55" s="17">
        <f t="shared" si="4"/>
        <v>46831.525412399998</v>
      </c>
      <c r="K55" s="16">
        <f t="shared" si="5"/>
        <v>12141.5065884</v>
      </c>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row>
    <row r="56" spans="1:24" x14ac:dyDescent="0.2">
      <c r="B56" s="13" t="s">
        <v>19</v>
      </c>
      <c r="C56" s="94">
        <f t="shared" si="6"/>
        <v>491360.04</v>
      </c>
      <c r="D56" s="94">
        <f t="shared" si="7"/>
        <v>491360.04</v>
      </c>
      <c r="E56" s="60">
        <v>606276.56000000006</v>
      </c>
      <c r="F56" s="51">
        <f t="shared" si="0"/>
        <v>606276.56000000006</v>
      </c>
      <c r="G56" s="110">
        <f t="shared" si="1"/>
        <v>9.7199999999999995E-2</v>
      </c>
      <c r="H56" s="15">
        <f t="shared" si="2"/>
        <v>58930.081632000001</v>
      </c>
      <c r="I56" s="110">
        <f t="shared" si="3"/>
        <v>0.11226</v>
      </c>
      <c r="J56" s="17">
        <f t="shared" si="4"/>
        <v>68060.606625600005</v>
      </c>
      <c r="K56" s="16">
        <f t="shared" si="5"/>
        <v>9130.5249936000037</v>
      </c>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row>
    <row r="57" spans="1:24" x14ac:dyDescent="0.2">
      <c r="B57" s="13" t="s">
        <v>20</v>
      </c>
      <c r="C57" s="94">
        <f t="shared" si="6"/>
        <v>606276.56000000006</v>
      </c>
      <c r="D57" s="94">
        <f t="shared" si="7"/>
        <v>606276.56000000006</v>
      </c>
      <c r="E57" s="60">
        <v>680582.47</v>
      </c>
      <c r="F57" s="51">
        <f t="shared" si="0"/>
        <v>680582.47</v>
      </c>
      <c r="G57" s="110">
        <f t="shared" si="1"/>
        <v>0.12271</v>
      </c>
      <c r="H57" s="15">
        <f t="shared" si="2"/>
        <v>83514.2748937</v>
      </c>
      <c r="I57" s="110">
        <f t="shared" si="3"/>
        <v>0.11108999999999999</v>
      </c>
      <c r="J57" s="17">
        <f t="shared" si="4"/>
        <v>75605.906592299987</v>
      </c>
      <c r="K57" s="16">
        <f t="shared" si="5"/>
        <v>-7908.3683014000126</v>
      </c>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row>
    <row r="58" spans="1:24" x14ac:dyDescent="0.2">
      <c r="B58" s="13" t="s">
        <v>21</v>
      </c>
      <c r="C58" s="94">
        <f t="shared" si="6"/>
        <v>680582.47</v>
      </c>
      <c r="D58" s="94">
        <f t="shared" si="7"/>
        <v>680582.47</v>
      </c>
      <c r="E58" s="60">
        <v>759728.39</v>
      </c>
      <c r="F58" s="51">
        <f t="shared" si="0"/>
        <v>759728.39</v>
      </c>
      <c r="G58" s="110">
        <f t="shared" si="1"/>
        <v>0.10594000000000001</v>
      </c>
      <c r="H58" s="15">
        <f t="shared" si="2"/>
        <v>80485.625636600002</v>
      </c>
      <c r="I58" s="110">
        <f t="shared" si="3"/>
        <v>8.7080000000000005E-2</v>
      </c>
      <c r="J58" s="17">
        <f t="shared" si="4"/>
        <v>66157.148201200005</v>
      </c>
      <c r="K58" s="16">
        <f t="shared" si="5"/>
        <v>-14328.477435399996</v>
      </c>
      <c r="N58" s="27" t="s">
        <v>21</v>
      </c>
      <c r="O58" s="28">
        <v>0.10594000000000001</v>
      </c>
      <c r="P58" s="28">
        <v>7.8719999999999998E-2</v>
      </c>
      <c r="Q58" s="28">
        <v>8.7080000000000005E-2</v>
      </c>
      <c r="R58" s="28">
        <v>0.11462</v>
      </c>
      <c r="S58" s="28">
        <v>8.8090000000000002E-2</v>
      </c>
      <c r="T58" s="28">
        <v>9.4709999999999989E-2</v>
      </c>
      <c r="U58" s="28">
        <v>7.3180000000000009E-2</v>
      </c>
      <c r="V58" s="28">
        <v>5.7889999999999997E-2</v>
      </c>
      <c r="W58" s="28">
        <v>7.4439999999999992E-2</v>
      </c>
    </row>
    <row r="59" spans="1:24" ht="30.75" thickBot="1" x14ac:dyDescent="0.3">
      <c r="B59" s="127" t="s">
        <v>133</v>
      </c>
      <c r="C59" s="96">
        <f>SUM(C47:C58)</f>
        <v>7580547.3700000001</v>
      </c>
      <c r="D59" s="96">
        <f>SUM(D47:D58)</f>
        <v>7580547.0699999994</v>
      </c>
      <c r="E59" s="96">
        <f>SUM(E47:E58)</f>
        <v>7592307.459999999</v>
      </c>
      <c r="F59" s="96">
        <f>SUM(F47:F58)</f>
        <v>7592307.7599999998</v>
      </c>
      <c r="G59" s="37"/>
      <c r="H59" s="38">
        <f>SUM(H47:H58)</f>
        <v>748994.50767690002</v>
      </c>
      <c r="I59" s="37"/>
      <c r="J59" s="38">
        <f>SUM(J47:J58)</f>
        <v>746234.15878980001</v>
      </c>
      <c r="K59" s="39">
        <f>SUM(K47:K58)</f>
        <v>-2760.3488871000191</v>
      </c>
      <c r="N59" s="31"/>
      <c r="O59" s="32"/>
      <c r="P59" s="32"/>
      <c r="Q59" s="32"/>
      <c r="R59" s="32"/>
      <c r="S59" s="32"/>
      <c r="T59" s="32"/>
      <c r="U59" s="32"/>
      <c r="V59" s="32"/>
      <c r="W59" s="32"/>
    </row>
    <row r="60" spans="1:24" x14ac:dyDescent="0.2">
      <c r="G60" s="4"/>
      <c r="H60" s="4"/>
      <c r="I60" s="4"/>
      <c r="J60" s="69"/>
      <c r="K60" s="125"/>
      <c r="N60" s="29"/>
      <c r="O60" s="30"/>
      <c r="P60" s="30"/>
      <c r="Q60" s="30"/>
      <c r="R60" s="30"/>
      <c r="S60" s="30"/>
      <c r="T60" s="30"/>
      <c r="U60" s="30"/>
      <c r="V60" s="30"/>
      <c r="W60" s="30"/>
    </row>
    <row r="61" spans="1:24" x14ac:dyDescent="0.2">
      <c r="N61" s="29"/>
      <c r="O61" s="30"/>
      <c r="P61" s="30"/>
      <c r="Q61" s="30"/>
      <c r="R61" s="30"/>
      <c r="S61" s="30"/>
      <c r="T61" s="30"/>
      <c r="U61" s="30"/>
      <c r="V61" s="30"/>
      <c r="W61" s="30"/>
    </row>
    <row r="62" spans="1:24" ht="15" x14ac:dyDescent="0.25">
      <c r="A62" s="1" t="s">
        <v>143</v>
      </c>
      <c r="B62" s="47" t="s">
        <v>136</v>
      </c>
      <c r="C62" s="2"/>
      <c r="K62" s="114"/>
      <c r="N62" s="29"/>
      <c r="O62" s="30"/>
      <c r="P62" s="30"/>
      <c r="Q62" s="30"/>
      <c r="R62" s="30"/>
      <c r="S62" s="30"/>
      <c r="T62" s="30"/>
      <c r="U62" s="30"/>
      <c r="V62" s="30"/>
      <c r="W62" s="30"/>
    </row>
    <row r="63" spans="1:24" ht="15" x14ac:dyDescent="0.25">
      <c r="B63" s="3"/>
      <c r="C63" s="2"/>
      <c r="K63" s="122"/>
      <c r="N63" s="29"/>
      <c r="O63" s="29"/>
      <c r="P63" s="29"/>
      <c r="Q63" s="29"/>
      <c r="R63" s="29"/>
      <c r="S63" s="29"/>
      <c r="T63" s="29"/>
      <c r="U63" s="29"/>
      <c r="V63" s="29"/>
      <c r="W63" s="29"/>
    </row>
    <row r="64" spans="1:24" ht="45" x14ac:dyDescent="0.25">
      <c r="A64" s="11"/>
      <c r="B64" s="140" t="s">
        <v>45</v>
      </c>
      <c r="C64" s="48" t="s">
        <v>67</v>
      </c>
      <c r="D64" s="48" t="s">
        <v>121</v>
      </c>
      <c r="E64" s="160" t="s">
        <v>44</v>
      </c>
      <c r="F64" s="160"/>
      <c r="G64" s="160"/>
      <c r="H64" s="160"/>
      <c r="I64" s="160"/>
      <c r="K64" s="120"/>
      <c r="O64" s="29"/>
      <c r="P64" s="29"/>
      <c r="Q64" s="29"/>
      <c r="R64" s="29"/>
      <c r="S64" s="29"/>
      <c r="T64" s="29"/>
      <c r="U64" s="29"/>
      <c r="V64" s="29"/>
      <c r="W64" s="29"/>
      <c r="X64" s="29"/>
    </row>
    <row r="65" spans="1:24" ht="30.75" customHeight="1" x14ac:dyDescent="0.25">
      <c r="A65" s="161" t="s">
        <v>134</v>
      </c>
      <c r="B65" s="162"/>
      <c r="C65" s="163"/>
      <c r="D65" s="126">
        <v>-8974.4</v>
      </c>
      <c r="E65" s="152"/>
      <c r="F65" s="153"/>
      <c r="G65" s="153"/>
      <c r="H65" s="153"/>
      <c r="I65" s="154"/>
      <c r="K65" s="120"/>
      <c r="O65" s="29"/>
      <c r="P65" s="29"/>
      <c r="Q65" s="29"/>
      <c r="R65" s="29"/>
      <c r="S65" s="29"/>
      <c r="T65" s="29"/>
      <c r="U65" s="29"/>
      <c r="V65" s="29"/>
      <c r="W65" s="29"/>
      <c r="X65" s="29"/>
    </row>
    <row r="66" spans="1:24" ht="28.5" x14ac:dyDescent="0.2">
      <c r="A66" s="70" t="s">
        <v>51</v>
      </c>
      <c r="B66" s="49" t="s">
        <v>62</v>
      </c>
      <c r="C66" s="111"/>
      <c r="D66" s="97"/>
      <c r="E66" s="150"/>
      <c r="F66" s="150"/>
      <c r="G66" s="150"/>
      <c r="H66" s="150"/>
      <c r="I66" s="150"/>
      <c r="K66" s="120"/>
      <c r="O66" s="29"/>
      <c r="P66" s="29"/>
      <c r="Q66" s="29"/>
      <c r="R66" s="29"/>
      <c r="S66" s="29"/>
      <c r="T66" s="29"/>
      <c r="U66" s="29"/>
      <c r="V66" s="29"/>
      <c r="W66" s="29"/>
      <c r="X66" s="29"/>
    </row>
    <row r="67" spans="1:24" ht="28.5" x14ac:dyDescent="0.2">
      <c r="A67" s="70" t="s">
        <v>52</v>
      </c>
      <c r="B67" s="49" t="s">
        <v>79</v>
      </c>
      <c r="C67" s="112"/>
      <c r="D67" s="113"/>
      <c r="E67" s="147"/>
      <c r="F67" s="148"/>
      <c r="G67" s="148"/>
      <c r="H67" s="148"/>
      <c r="I67" s="149"/>
      <c r="J67" s="79"/>
      <c r="K67" s="121"/>
      <c r="L67" s="79"/>
      <c r="M67" s="79"/>
      <c r="N67" s="79"/>
      <c r="O67" s="79"/>
      <c r="P67" s="79"/>
      <c r="Q67" s="79"/>
    </row>
    <row r="68" spans="1:24" ht="28.5" x14ac:dyDescent="0.2">
      <c r="A68" s="70" t="s">
        <v>65</v>
      </c>
      <c r="B68" s="49" t="s">
        <v>64</v>
      </c>
      <c r="C68" s="111"/>
      <c r="D68" s="113"/>
      <c r="E68" s="150"/>
      <c r="F68" s="150"/>
      <c r="G68" s="150"/>
      <c r="H68" s="150"/>
      <c r="I68" s="150"/>
      <c r="J68" s="79"/>
      <c r="K68" s="164"/>
      <c r="L68" s="79"/>
      <c r="M68" s="79"/>
      <c r="N68" s="79"/>
      <c r="O68" s="79"/>
      <c r="P68" s="79"/>
      <c r="Q68" s="79"/>
    </row>
    <row r="69" spans="1:24" ht="28.5" x14ac:dyDescent="0.2">
      <c r="A69" s="70" t="s">
        <v>66</v>
      </c>
      <c r="B69" s="49" t="s">
        <v>63</v>
      </c>
      <c r="C69" s="112"/>
      <c r="D69" s="113"/>
      <c r="E69" s="147"/>
      <c r="F69" s="148"/>
      <c r="G69" s="148"/>
      <c r="H69" s="148"/>
      <c r="I69" s="149"/>
      <c r="J69" s="79"/>
      <c r="K69" s="164"/>
      <c r="L69" s="79"/>
      <c r="M69" s="79"/>
      <c r="N69" s="79"/>
      <c r="O69" s="79"/>
      <c r="P69" s="79"/>
      <c r="Q69" s="79"/>
    </row>
    <row r="70" spans="1:24" ht="28.5" x14ac:dyDescent="0.2">
      <c r="A70" s="70" t="s">
        <v>69</v>
      </c>
      <c r="B70" s="49" t="s">
        <v>71</v>
      </c>
      <c r="C70" s="111"/>
      <c r="D70" s="97"/>
      <c r="E70" s="150"/>
      <c r="F70" s="150"/>
      <c r="G70" s="150"/>
      <c r="H70" s="150"/>
      <c r="I70" s="150"/>
      <c r="J70" s="79"/>
      <c r="K70" s="124"/>
      <c r="L70" s="79"/>
      <c r="M70" s="79"/>
      <c r="N70" s="79"/>
      <c r="O70" s="79"/>
      <c r="P70" s="79"/>
      <c r="Q70" s="79"/>
    </row>
    <row r="71" spans="1:24" ht="28.5" x14ac:dyDescent="0.2">
      <c r="A71" s="70" t="s">
        <v>70</v>
      </c>
      <c r="B71" s="49" t="s">
        <v>72</v>
      </c>
      <c r="C71" s="111"/>
      <c r="D71" s="97"/>
      <c r="E71" s="150"/>
      <c r="F71" s="150"/>
      <c r="G71" s="150"/>
      <c r="H71" s="150"/>
      <c r="I71" s="150"/>
      <c r="J71" s="79"/>
      <c r="K71" s="124"/>
      <c r="L71" s="79"/>
      <c r="M71" s="79"/>
      <c r="N71" s="79"/>
      <c r="O71" s="79"/>
      <c r="P71" s="79"/>
      <c r="Q71" s="79"/>
    </row>
    <row r="72" spans="1:24" ht="33.75" customHeight="1" x14ac:dyDescent="0.2">
      <c r="A72" s="70">
        <v>4</v>
      </c>
      <c r="B72" s="49" t="s">
        <v>68</v>
      </c>
      <c r="C72" s="111"/>
      <c r="D72" s="97"/>
      <c r="E72" s="150"/>
      <c r="F72" s="150"/>
      <c r="G72" s="150"/>
      <c r="H72" s="150"/>
      <c r="I72" s="150"/>
      <c r="J72" s="79"/>
      <c r="K72" s="124"/>
      <c r="L72" s="79"/>
      <c r="M72" s="79"/>
      <c r="N72" s="79"/>
      <c r="O72" s="79"/>
      <c r="P72" s="79"/>
      <c r="Q72" s="79"/>
    </row>
    <row r="73" spans="1:24" ht="42.75" x14ac:dyDescent="0.2">
      <c r="A73" s="70">
        <v>5</v>
      </c>
      <c r="B73" s="49" t="s">
        <v>81</v>
      </c>
      <c r="C73" s="111"/>
      <c r="D73" s="97"/>
      <c r="E73" s="150"/>
      <c r="F73" s="150"/>
      <c r="G73" s="150"/>
      <c r="H73" s="150"/>
      <c r="I73" s="150"/>
      <c r="J73" s="79"/>
      <c r="K73" s="124"/>
      <c r="L73" s="79"/>
      <c r="M73" s="79"/>
      <c r="N73" s="79"/>
      <c r="O73" s="79"/>
      <c r="P73" s="79"/>
      <c r="Q73" s="79"/>
    </row>
    <row r="74" spans="1:24" ht="28.5" x14ac:dyDescent="0.2">
      <c r="A74" s="54">
        <v>6</v>
      </c>
      <c r="B74" s="128" t="s">
        <v>137</v>
      </c>
      <c r="C74" s="111"/>
      <c r="D74" s="97"/>
      <c r="E74" s="150"/>
      <c r="F74" s="150"/>
      <c r="G74" s="150"/>
      <c r="H74" s="150"/>
      <c r="I74" s="150"/>
      <c r="K74" s="29"/>
    </row>
    <row r="75" spans="1:24" x14ac:dyDescent="0.2">
      <c r="A75" s="54">
        <v>7</v>
      </c>
      <c r="B75" s="46"/>
      <c r="C75" s="10"/>
      <c r="D75" s="97"/>
      <c r="E75" s="150"/>
      <c r="F75" s="150"/>
      <c r="G75" s="150"/>
      <c r="H75" s="150"/>
      <c r="I75" s="150"/>
    </row>
    <row r="76" spans="1:24" x14ac:dyDescent="0.2">
      <c r="A76" s="54">
        <v>8</v>
      </c>
      <c r="B76" s="46"/>
      <c r="C76" s="10"/>
      <c r="D76" s="97"/>
      <c r="E76" s="150"/>
      <c r="F76" s="150"/>
      <c r="G76" s="150"/>
      <c r="H76" s="150"/>
      <c r="I76" s="150"/>
    </row>
    <row r="77" spans="1:24" x14ac:dyDescent="0.2">
      <c r="A77" s="54">
        <v>9</v>
      </c>
      <c r="B77" s="46"/>
      <c r="C77" s="10"/>
      <c r="D77" s="97"/>
      <c r="E77" s="147"/>
      <c r="F77" s="148"/>
      <c r="G77" s="148"/>
      <c r="H77" s="148"/>
      <c r="I77" s="149"/>
    </row>
    <row r="78" spans="1:24" x14ac:dyDescent="0.2">
      <c r="A78" s="54">
        <v>10</v>
      </c>
      <c r="B78" s="46"/>
      <c r="C78" s="10"/>
      <c r="D78" s="97"/>
      <c r="E78" s="150"/>
      <c r="F78" s="150"/>
      <c r="G78" s="150"/>
      <c r="H78" s="150"/>
      <c r="I78" s="150"/>
    </row>
    <row r="79" spans="1:24" ht="15" x14ac:dyDescent="0.25">
      <c r="A79" s="1" t="s">
        <v>150</v>
      </c>
      <c r="B79" s="2" t="s">
        <v>131</v>
      </c>
      <c r="C79" s="2"/>
      <c r="D79" s="98">
        <f>SUM(D65:D78)</f>
        <v>-8974.4</v>
      </c>
      <c r="E79" s="25"/>
      <c r="F79" s="25"/>
      <c r="G79" s="25"/>
      <c r="H79" s="25"/>
    </row>
    <row r="80" spans="1:24" ht="15" x14ac:dyDescent="0.25">
      <c r="B80" s="123" t="s">
        <v>132</v>
      </c>
      <c r="C80" s="71"/>
      <c r="D80" s="98">
        <f>K59</f>
        <v>-2760.3488871000191</v>
      </c>
      <c r="E80" s="25"/>
      <c r="F80" s="25"/>
      <c r="G80" s="25"/>
      <c r="H80" s="25"/>
    </row>
    <row r="81" spans="1:19" ht="15" x14ac:dyDescent="0.25">
      <c r="B81" s="71" t="s">
        <v>24</v>
      </c>
      <c r="C81" s="71"/>
      <c r="D81" s="99">
        <f>D79-D80</f>
        <v>-6214.0511128999806</v>
      </c>
    </row>
    <row r="82" spans="1:19" ht="15.75" thickBot="1" x14ac:dyDescent="0.3">
      <c r="B82" s="134" t="s">
        <v>73</v>
      </c>
      <c r="C82" s="72"/>
      <c r="D82" s="61">
        <f>IF(ISERROR(D81/J59),0,D81/J59)</f>
        <v>-8.3272134352273212E-3</v>
      </c>
      <c r="E82" s="103" t="str">
        <f>IF(AND(D82&lt;0.01,D82&gt;-0.01),"","Unresolved differences of greater than + or - 1% should be explained")</f>
        <v/>
      </c>
      <c r="G82" s="79"/>
      <c r="H82" s="35"/>
      <c r="I82" s="35"/>
      <c r="J82" s="35"/>
      <c r="K82" s="35"/>
      <c r="L82" s="35"/>
    </row>
    <row r="83" spans="1:19" ht="15.75" thickTop="1" x14ac:dyDescent="0.25">
      <c r="B83" s="2"/>
      <c r="C83" s="56"/>
      <c r="D83" s="59"/>
      <c r="G83" s="79"/>
    </row>
    <row r="84" spans="1:19" ht="15" x14ac:dyDescent="0.25">
      <c r="B84" s="2"/>
      <c r="C84" s="56"/>
      <c r="D84" s="34"/>
    </row>
    <row r="85" spans="1:19" ht="15" x14ac:dyDescent="0.25">
      <c r="A85" s="1" t="s">
        <v>75</v>
      </c>
      <c r="B85" s="73" t="s">
        <v>138</v>
      </c>
      <c r="C85" s="58"/>
      <c r="D85" s="59"/>
    </row>
    <row r="86" spans="1:19" ht="15" x14ac:dyDescent="0.25">
      <c r="B86" s="57"/>
      <c r="C86" s="58"/>
      <c r="D86" s="59"/>
    </row>
    <row r="87" spans="1:19" ht="75" x14ac:dyDescent="0.25">
      <c r="B87" s="141" t="s">
        <v>25</v>
      </c>
      <c r="C87" s="48" t="s">
        <v>157</v>
      </c>
      <c r="D87" s="48" t="s">
        <v>158</v>
      </c>
      <c r="E87" s="48" t="s">
        <v>159</v>
      </c>
      <c r="F87" s="74" t="s">
        <v>131</v>
      </c>
      <c r="G87" s="48" t="s">
        <v>24</v>
      </c>
      <c r="H87" s="76" t="s">
        <v>160</v>
      </c>
      <c r="I87" s="48" t="s">
        <v>73</v>
      </c>
      <c r="J87" s="79"/>
      <c r="K87" s="79"/>
      <c r="L87" s="35"/>
      <c r="M87" s="35"/>
      <c r="N87" s="35"/>
      <c r="O87" s="35"/>
      <c r="P87" s="35"/>
      <c r="Q87" s="35"/>
      <c r="R87" s="35"/>
      <c r="S87" s="35"/>
    </row>
    <row r="88" spans="1:19" x14ac:dyDescent="0.2">
      <c r="B88" s="115">
        <v>2014</v>
      </c>
      <c r="C88" s="106">
        <f>'GA Analysis 2014 '!C88</f>
        <v>-2811.897524800017</v>
      </c>
      <c r="D88" s="106">
        <f>'GA Analysis 2014 '!D88</f>
        <v>-1073.73</v>
      </c>
      <c r="E88" s="107">
        <f>'GA Analysis 2014 '!E88</f>
        <v>0</v>
      </c>
      <c r="F88" s="130">
        <f>SUM(D88:E88)</f>
        <v>-1073.73</v>
      </c>
      <c r="G88" s="108">
        <f>F88-C88</f>
        <v>1738.167524800017</v>
      </c>
      <c r="H88" s="107">
        <f>'GA Analysis 2014 '!H88</f>
        <v>438918.90157699998</v>
      </c>
      <c r="I88" s="104">
        <f>IF(ISERROR(G88/H88),0,G88/H88)</f>
        <v>3.9601108964661177E-3</v>
      </c>
      <c r="J88" s="79"/>
      <c r="K88" s="79"/>
      <c r="L88" s="35"/>
      <c r="M88" s="35"/>
      <c r="N88" s="35"/>
      <c r="O88" s="35"/>
      <c r="P88" s="35"/>
      <c r="Q88" s="35"/>
      <c r="R88" s="35"/>
      <c r="S88" s="35"/>
    </row>
    <row r="89" spans="1:19" x14ac:dyDescent="0.2">
      <c r="B89" s="115">
        <v>2015</v>
      </c>
      <c r="C89" s="106">
        <f>'GA Analysis 2015'!C89</f>
        <v>6671.9965413400168</v>
      </c>
      <c r="D89" s="106">
        <f>'GA Analysis 2015'!D89</f>
        <v>-13135.03</v>
      </c>
      <c r="E89" s="107">
        <f>'GA Analysis 2015'!E89</f>
        <v>0</v>
      </c>
      <c r="F89" s="130">
        <f t="shared" ref="F89:F91" si="8">SUM(D89:E89)</f>
        <v>-13135.03</v>
      </c>
      <c r="G89" s="108">
        <f>F89-C89</f>
        <v>-19807.026541340019</v>
      </c>
      <c r="H89" s="107">
        <f>'GA Analysis 2015'!H89</f>
        <v>570689.70970558003</v>
      </c>
      <c r="I89" s="104">
        <f>IF(ISERROR(G89/H89),0,G89/H89)</f>
        <v>-3.4707173100349931E-2</v>
      </c>
      <c r="J89" s="79"/>
      <c r="K89" s="79"/>
      <c r="L89" s="35"/>
      <c r="M89" s="35"/>
      <c r="N89" s="35"/>
      <c r="O89" s="35"/>
      <c r="P89" s="35"/>
      <c r="Q89" s="35"/>
      <c r="R89" s="35"/>
      <c r="S89" s="35"/>
    </row>
    <row r="90" spans="1:19" x14ac:dyDescent="0.2">
      <c r="B90" s="115">
        <v>2016</v>
      </c>
      <c r="C90" s="106">
        <f>K59</f>
        <v>-2760.3488871000191</v>
      </c>
      <c r="D90" s="106">
        <f>D65</f>
        <v>-8974.4</v>
      </c>
      <c r="E90" s="107">
        <f>SUM(D66:D78)</f>
        <v>0</v>
      </c>
      <c r="F90" s="130">
        <f t="shared" si="8"/>
        <v>-8974.4</v>
      </c>
      <c r="G90" s="108">
        <f>F90-C90</f>
        <v>-6214.0511128999806</v>
      </c>
      <c r="H90" s="107">
        <f>J59</f>
        <v>746234.15878980001</v>
      </c>
      <c r="I90" s="104">
        <f>IF(ISERROR(G90/H90),0,G90/H90)</f>
        <v>-8.3272134352273212E-3</v>
      </c>
      <c r="J90" s="79"/>
      <c r="K90" s="79"/>
      <c r="L90" s="35"/>
      <c r="M90" s="35"/>
      <c r="N90" s="35"/>
      <c r="O90" s="35"/>
      <c r="P90" s="35"/>
      <c r="Q90" s="35"/>
      <c r="R90" s="35"/>
      <c r="S90" s="35"/>
    </row>
    <row r="91" spans="1:19" ht="15" thickBot="1" x14ac:dyDescent="0.25">
      <c r="B91" s="115"/>
      <c r="C91" s="109"/>
      <c r="D91" s="109"/>
      <c r="E91" s="109"/>
      <c r="F91" s="130">
        <f t="shared" si="8"/>
        <v>0</v>
      </c>
      <c r="G91" s="108">
        <f>F91-C91</f>
        <v>0</v>
      </c>
      <c r="H91" s="109"/>
      <c r="I91" s="105">
        <f>IF(ISERROR(G91/H91),0,G91/H91)</f>
        <v>0</v>
      </c>
      <c r="J91" s="79"/>
      <c r="K91" s="79"/>
      <c r="L91" s="35"/>
      <c r="M91" s="35"/>
      <c r="N91" s="35"/>
      <c r="O91" s="35"/>
      <c r="P91" s="35"/>
      <c r="Q91" s="35"/>
      <c r="R91" s="35"/>
      <c r="S91" s="35"/>
    </row>
    <row r="92" spans="1:19" ht="15.75" thickBot="1" x14ac:dyDescent="0.3">
      <c r="B92" s="75" t="s">
        <v>74</v>
      </c>
      <c r="C92" s="129">
        <f t="shared" ref="C92:H92" si="9">SUM(C88:C91)</f>
        <v>1099.7501294399808</v>
      </c>
      <c r="D92" s="129">
        <f t="shared" si="9"/>
        <v>-23183.16</v>
      </c>
      <c r="E92" s="129">
        <f t="shared" si="9"/>
        <v>0</v>
      </c>
      <c r="F92" s="131">
        <f t="shared" si="9"/>
        <v>-23183.16</v>
      </c>
      <c r="G92" s="129">
        <f>SUM(G88:G91)</f>
        <v>-24282.910129439981</v>
      </c>
      <c r="H92" s="77">
        <f t="shared" si="9"/>
        <v>1755842.7700723801</v>
      </c>
      <c r="I92" s="78" t="s">
        <v>80</v>
      </c>
      <c r="J92" s="79"/>
      <c r="K92" s="79"/>
      <c r="L92" s="35"/>
      <c r="M92" s="35"/>
      <c r="N92" s="35"/>
      <c r="O92" s="35"/>
      <c r="P92" s="35"/>
      <c r="Q92" s="35"/>
      <c r="R92" s="35"/>
      <c r="S92" s="35"/>
    </row>
    <row r="93" spans="1:19" x14ac:dyDescent="0.2">
      <c r="B93" s="4"/>
      <c r="C93" s="4"/>
      <c r="D93" s="4"/>
      <c r="E93" s="4"/>
      <c r="F93" s="4"/>
      <c r="G93" s="4"/>
      <c r="J93" s="79"/>
      <c r="K93" s="79"/>
      <c r="L93" s="35"/>
      <c r="M93" s="35"/>
      <c r="N93" s="35"/>
      <c r="O93" s="35"/>
      <c r="P93" s="35"/>
      <c r="Q93" s="35"/>
      <c r="R93" s="35"/>
      <c r="S93" s="35"/>
    </row>
    <row r="94" spans="1:19" x14ac:dyDescent="0.2">
      <c r="J94" s="79"/>
      <c r="K94" s="79"/>
      <c r="L94" s="35"/>
      <c r="M94" s="35"/>
      <c r="N94" s="35"/>
      <c r="O94" s="35"/>
      <c r="P94" s="35"/>
      <c r="Q94" s="35"/>
      <c r="R94" s="35"/>
      <c r="S94" s="35"/>
    </row>
    <row r="95" spans="1:19" ht="15" x14ac:dyDescent="0.25">
      <c r="B95" s="3" t="s">
        <v>37</v>
      </c>
      <c r="J95" s="79"/>
      <c r="K95" s="79"/>
    </row>
    <row r="96" spans="1:19" x14ac:dyDescent="0.2">
      <c r="B96" s="53"/>
      <c r="C96" s="53"/>
      <c r="D96" s="53"/>
      <c r="E96" s="53"/>
      <c r="F96" s="53"/>
      <c r="G96" s="53"/>
      <c r="H96" s="53"/>
      <c r="J96" s="79"/>
      <c r="K96" s="79"/>
    </row>
    <row r="97" spans="2:11" x14ac:dyDescent="0.2">
      <c r="B97" s="53"/>
      <c r="C97" s="53"/>
      <c r="D97" s="53"/>
      <c r="E97" s="53"/>
      <c r="F97" s="53"/>
      <c r="G97" s="53"/>
      <c r="H97" s="53"/>
      <c r="J97" s="79"/>
      <c r="K97" s="79"/>
    </row>
    <row r="98" spans="2:11" x14ac:dyDescent="0.2">
      <c r="B98" s="53"/>
      <c r="C98" s="53"/>
      <c r="D98" s="53"/>
      <c r="E98" s="53"/>
      <c r="F98" s="53"/>
      <c r="G98" s="53"/>
      <c r="H98" s="53"/>
    </row>
    <row r="99" spans="2:11" x14ac:dyDescent="0.2">
      <c r="B99" s="53"/>
      <c r="C99" s="53"/>
      <c r="D99" s="53"/>
      <c r="E99" s="53"/>
      <c r="F99" s="53"/>
      <c r="G99" s="53"/>
      <c r="H99" s="53"/>
    </row>
    <row r="100" spans="2:11" x14ac:dyDescent="0.2">
      <c r="B100" s="53"/>
      <c r="C100" s="53"/>
      <c r="D100" s="53"/>
      <c r="E100" s="53"/>
      <c r="F100" s="53"/>
      <c r="G100" s="53"/>
      <c r="H100" s="53"/>
    </row>
    <row r="101" spans="2:11" x14ac:dyDescent="0.2">
      <c r="B101" s="53"/>
      <c r="C101" s="53"/>
      <c r="D101" s="53"/>
      <c r="E101" s="53"/>
      <c r="F101" s="53"/>
      <c r="G101" s="53"/>
      <c r="H101" s="53"/>
    </row>
    <row r="102" spans="2:11" x14ac:dyDescent="0.2">
      <c r="B102" s="53"/>
      <c r="C102" s="53"/>
      <c r="D102" s="53"/>
      <c r="E102" s="53"/>
      <c r="F102" s="53"/>
      <c r="G102" s="53"/>
      <c r="H102" s="53"/>
    </row>
    <row r="103" spans="2:11" x14ac:dyDescent="0.2">
      <c r="B103" s="53"/>
      <c r="C103" s="53"/>
      <c r="D103" s="53"/>
      <c r="E103" s="53"/>
      <c r="F103" s="53"/>
      <c r="G103" s="53"/>
      <c r="H103" s="53"/>
    </row>
  </sheetData>
  <mergeCells count="22">
    <mergeCell ref="R45:T45"/>
    <mergeCell ref="U45:W45"/>
    <mergeCell ref="E68:I68"/>
    <mergeCell ref="B21:C21"/>
    <mergeCell ref="E21:F21"/>
    <mergeCell ref="B27:H27"/>
    <mergeCell ref="O45:Q45"/>
    <mergeCell ref="E64:I64"/>
    <mergeCell ref="A65:C65"/>
    <mergeCell ref="E65:I65"/>
    <mergeCell ref="E66:I66"/>
    <mergeCell ref="E67:I67"/>
    <mergeCell ref="E75:I75"/>
    <mergeCell ref="E76:I76"/>
    <mergeCell ref="E77:I77"/>
    <mergeCell ref="E78:I78"/>
    <mergeCell ref="E69:I69"/>
    <mergeCell ref="E70:I70"/>
    <mergeCell ref="E71:I71"/>
    <mergeCell ref="E72:I72"/>
    <mergeCell ref="E73:I73"/>
    <mergeCell ref="E74:I74"/>
  </mergeCells>
  <dataValidations count="1">
    <dataValidation type="list" sqref="C31" xr:uid="{05539F2E-CE56-46B8-8C16-460F3BD98D3D}">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GA Analysis 2014 </vt:lpstr>
      <vt:lpstr>GA Analysis 2015</vt:lpstr>
      <vt:lpstr>GA Analysis 2016</vt:lpstr>
      <vt:lpstr>'GA Analysis 2014 '!Print_Area</vt:lpstr>
      <vt:lpstr>'GA Analysis 2015'!Print_Area</vt:lpstr>
      <vt:lpstr>'GA Analysis 2016'!Print_Area</vt:lpstr>
      <vt:lpstr>Instructions!Print_Area</vt:lpstr>
    </vt:vector>
  </TitlesOfParts>
  <Company>OEB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Marita</cp:lastModifiedBy>
  <cp:lastPrinted>2017-07-19T17:11:44Z</cp:lastPrinted>
  <dcterms:created xsi:type="dcterms:W3CDTF">2017-05-01T19:29:01Z</dcterms:created>
  <dcterms:modified xsi:type="dcterms:W3CDTF">2018-02-05T22:06:33Z</dcterms:modified>
</cp:coreProperties>
</file>