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8827"/>
  <workbookPr defaultThemeVersion="124226"/>
  <mc:AlternateContent xmlns:mc="http://schemas.openxmlformats.org/markup-compatibility/2006">
    <mc:Choice Requires="x15">
      <x15ac:absPath xmlns:x15ac="http://schemas.microsoft.com/office/spreadsheetml/2010/11/ac" url="C:\Users\Marita\OneDrive\Jenn\Ontario Energy Board\IRM Application\GA Analysis\"/>
    </mc:Choice>
  </mc:AlternateContent>
  <xr:revisionPtr revIDLastSave="239" documentId="B58743B6375C552DF54FA0B24055482FB5226FE0" xr6:coauthVersionLast="26" xr6:coauthVersionMax="26" xr10:uidLastSave="{45ED1BE1-2EFE-490C-85BF-8D45A863EBBB}"/>
  <bookViews>
    <workbookView xWindow="0" yWindow="0" windowWidth="21570" windowHeight="7365" activeTab="1" xr2:uid="{00000000-000D-0000-FFFF-FFFF00000000}"/>
  </bookViews>
  <sheets>
    <sheet name="Instructions" sheetId="2" r:id="rId1"/>
    <sheet name="GA Analysis 2014 " sheetId="4" r:id="rId2"/>
    <sheet name="GA Analysis 2015" sheetId="5" r:id="rId3"/>
    <sheet name="GA Analysis 2016" sheetId="6" r:id="rId4"/>
  </sheets>
  <definedNames>
    <definedName name="GARate" localSheetId="1">#REF!</definedName>
    <definedName name="GARate" localSheetId="2">#REF!</definedName>
    <definedName name="GARate" localSheetId="3">#REF!</definedName>
    <definedName name="GARate">#REF!</definedName>
    <definedName name="_xlnm.Print_Area" localSheetId="1">'GA Analysis 2014 '!$A$12:$K$107</definedName>
    <definedName name="_xlnm.Print_Area" localSheetId="2">'GA Analysis 2015'!$A$12:$K$107</definedName>
    <definedName name="_xlnm.Print_Area" localSheetId="3">'GA Analysis 2016'!$A$12:$K$107</definedName>
    <definedName name="_xlnm.Print_Area" localSheetId="0">Instructions!$A$11:$C$83</definedName>
  </definedNames>
  <calcPr calcId="171027"/>
</workbook>
</file>

<file path=xl/calcChain.xml><?xml version="1.0" encoding="utf-8"?>
<calcChain xmlns="http://schemas.openxmlformats.org/spreadsheetml/2006/main">
  <c r="H90" i="6" l="1"/>
  <c r="E90" i="6"/>
  <c r="D90" i="6"/>
  <c r="C90" i="6"/>
  <c r="H89" i="6"/>
  <c r="D89" i="6"/>
  <c r="C89" i="6"/>
  <c r="H88" i="6"/>
  <c r="C88" i="6"/>
  <c r="H89" i="5"/>
  <c r="E89" i="5"/>
  <c r="E89" i="6" s="1"/>
  <c r="D89" i="5"/>
  <c r="C89" i="5"/>
  <c r="H88" i="5"/>
  <c r="E88" i="5"/>
  <c r="C88" i="5"/>
  <c r="H88" i="4"/>
  <c r="E88" i="4"/>
  <c r="E88" i="6" s="1"/>
  <c r="D88" i="4"/>
  <c r="D88" i="6" s="1"/>
  <c r="C88" i="4"/>
  <c r="D88" i="5" l="1"/>
  <c r="D47" i="4" l="1"/>
  <c r="D24" i="6" l="1"/>
  <c r="G58" i="4" l="1"/>
  <c r="G57" i="4"/>
  <c r="G56" i="4"/>
  <c r="G55" i="4"/>
  <c r="G54" i="4"/>
  <c r="C49" i="4" l="1"/>
  <c r="C50" i="4"/>
  <c r="D50" i="4" s="1"/>
  <c r="C51" i="4"/>
  <c r="D51" i="4" s="1"/>
  <c r="C52" i="4"/>
  <c r="D52" i="4" s="1"/>
  <c r="C53" i="4"/>
  <c r="D53" i="4" s="1"/>
  <c r="C54" i="4"/>
  <c r="D54" i="4" s="1"/>
  <c r="C55" i="4"/>
  <c r="D55" i="4" s="1"/>
  <c r="C56" i="4"/>
  <c r="D56" i="4" s="1"/>
  <c r="C57" i="4"/>
  <c r="C58" i="4"/>
  <c r="D58" i="4" s="1"/>
  <c r="C48" i="4"/>
  <c r="D48" i="4" s="1"/>
  <c r="D49" i="4"/>
  <c r="D57" i="4"/>
  <c r="I48" i="4"/>
  <c r="I49" i="4"/>
  <c r="I50" i="4"/>
  <c r="I51" i="4"/>
  <c r="I52" i="4"/>
  <c r="I53" i="4"/>
  <c r="I54" i="4"/>
  <c r="I55" i="4"/>
  <c r="I56" i="4"/>
  <c r="I57" i="4"/>
  <c r="I58" i="4"/>
  <c r="I47" i="4"/>
  <c r="I48" i="6" l="1"/>
  <c r="I49" i="6"/>
  <c r="I50" i="6"/>
  <c r="I51" i="6"/>
  <c r="I52" i="6"/>
  <c r="I53" i="6"/>
  <c r="I54" i="6"/>
  <c r="I55" i="6"/>
  <c r="I56" i="6"/>
  <c r="I57" i="6"/>
  <c r="I58" i="6"/>
  <c r="I47" i="6"/>
  <c r="D49" i="6"/>
  <c r="C49" i="6"/>
  <c r="C50" i="6"/>
  <c r="C51" i="6"/>
  <c r="D51" i="6" s="1"/>
  <c r="C52" i="6"/>
  <c r="D52" i="6" s="1"/>
  <c r="C53" i="6"/>
  <c r="D53" i="6" s="1"/>
  <c r="C54" i="6"/>
  <c r="D54" i="6" s="1"/>
  <c r="F54" i="6" s="1"/>
  <c r="H54" i="6" s="1"/>
  <c r="C55" i="6"/>
  <c r="C56" i="6"/>
  <c r="D56" i="6" s="1"/>
  <c r="C57" i="6"/>
  <c r="D57" i="6" s="1"/>
  <c r="F57" i="6" s="1"/>
  <c r="C58" i="6"/>
  <c r="D58" i="6" s="1"/>
  <c r="F58" i="6" s="1"/>
  <c r="J58" i="6" s="1"/>
  <c r="D48" i="6"/>
  <c r="C48" i="6"/>
  <c r="G48" i="6"/>
  <c r="G49" i="6"/>
  <c r="G50" i="6"/>
  <c r="G51" i="6"/>
  <c r="G52" i="6"/>
  <c r="G53" i="6"/>
  <c r="G54" i="6"/>
  <c r="G55" i="6"/>
  <c r="G56" i="6"/>
  <c r="G57" i="6"/>
  <c r="G58" i="6"/>
  <c r="G47" i="6"/>
  <c r="H92" i="6"/>
  <c r="E92" i="6"/>
  <c r="D92" i="6"/>
  <c r="C92" i="6"/>
  <c r="G91" i="6"/>
  <c r="I91" i="6" s="1"/>
  <c r="F91" i="6"/>
  <c r="F90" i="6"/>
  <c r="G90" i="6" s="1"/>
  <c r="I90" i="6" s="1"/>
  <c r="F89" i="6"/>
  <c r="G89" i="6" s="1"/>
  <c r="I89" i="6" s="1"/>
  <c r="F88" i="6"/>
  <c r="G88" i="6" s="1"/>
  <c r="I88" i="6" s="1"/>
  <c r="D79" i="6"/>
  <c r="E59" i="6"/>
  <c r="F48" i="6"/>
  <c r="J48" i="6" s="1"/>
  <c r="F47" i="6"/>
  <c r="J47" i="6" s="1"/>
  <c r="F26" i="6"/>
  <c r="F25" i="6"/>
  <c r="F24" i="6"/>
  <c r="F23" i="6"/>
  <c r="D55" i="6" l="1"/>
  <c r="D59" i="6" s="1"/>
  <c r="F53" i="6"/>
  <c r="J53" i="6" s="1"/>
  <c r="C59" i="6"/>
  <c r="F51" i="6"/>
  <c r="H51" i="6" s="1"/>
  <c r="F50" i="6"/>
  <c r="J50" i="6" s="1"/>
  <c r="D50" i="6"/>
  <c r="J51" i="6"/>
  <c r="J57" i="6"/>
  <c r="F49" i="6"/>
  <c r="J49" i="6" s="1"/>
  <c r="F56" i="6"/>
  <c r="J56" i="6" s="1"/>
  <c r="F52" i="6"/>
  <c r="J52" i="6" s="1"/>
  <c r="G92" i="6"/>
  <c r="J54" i="6"/>
  <c r="K54" i="6" s="1"/>
  <c r="F92" i="6"/>
  <c r="H47" i="6"/>
  <c r="K47" i="6" s="1"/>
  <c r="H48" i="6"/>
  <c r="K48" i="6" s="1"/>
  <c r="H57" i="6"/>
  <c r="K57" i="6" s="1"/>
  <c r="H58" i="6"/>
  <c r="K58" i="6" s="1"/>
  <c r="H56" i="6" l="1"/>
  <c r="K56" i="6" s="1"/>
  <c r="F55" i="6"/>
  <c r="H53" i="6"/>
  <c r="K53" i="6" s="1"/>
  <c r="K51" i="6"/>
  <c r="H50" i="6"/>
  <c r="K50" i="6" s="1"/>
  <c r="H49" i="6"/>
  <c r="K49" i="6" s="1"/>
  <c r="F59" i="6"/>
  <c r="H52" i="6"/>
  <c r="K52" i="6" s="1"/>
  <c r="H55" i="6" l="1"/>
  <c r="H59" i="6" s="1"/>
  <c r="J55" i="6"/>
  <c r="K55" i="6" l="1"/>
  <c r="K59" i="6" s="1"/>
  <c r="D80" i="6" s="1"/>
  <c r="D81" i="6" s="1"/>
  <c r="J59" i="6"/>
  <c r="D82" i="6" l="1"/>
  <c r="E82" i="6" s="1"/>
  <c r="D50" i="5" l="1"/>
  <c r="F50" i="5" s="1"/>
  <c r="J50" i="5" s="1"/>
  <c r="D52" i="5"/>
  <c r="D53" i="5"/>
  <c r="D54" i="5"/>
  <c r="D55" i="5"/>
  <c r="D48" i="5"/>
  <c r="C49" i="5"/>
  <c r="D49" i="5" s="1"/>
  <c r="C50" i="5"/>
  <c r="C51" i="5"/>
  <c r="D51" i="5" s="1"/>
  <c r="C52" i="5"/>
  <c r="C53" i="5"/>
  <c r="C54" i="5"/>
  <c r="C55" i="5"/>
  <c r="F55" i="5" s="1"/>
  <c r="H55" i="5" s="1"/>
  <c r="C56" i="5"/>
  <c r="D56" i="5" s="1"/>
  <c r="C57" i="5"/>
  <c r="D57" i="5" s="1"/>
  <c r="F57" i="5" s="1"/>
  <c r="H57" i="5" s="1"/>
  <c r="C58" i="5"/>
  <c r="D58" i="5" s="1"/>
  <c r="C48" i="5"/>
  <c r="I48" i="5"/>
  <c r="I49" i="5"/>
  <c r="I50" i="5"/>
  <c r="I51" i="5"/>
  <c r="I52" i="5"/>
  <c r="I53" i="5"/>
  <c r="I54" i="5"/>
  <c r="I55" i="5"/>
  <c r="I56" i="5"/>
  <c r="I57" i="5"/>
  <c r="I58" i="5"/>
  <c r="I47" i="5"/>
  <c r="G48" i="5"/>
  <c r="G49" i="5"/>
  <c r="G50" i="5"/>
  <c r="G51" i="5"/>
  <c r="G52" i="5"/>
  <c r="G53" i="5"/>
  <c r="G54" i="5"/>
  <c r="G55" i="5"/>
  <c r="G56" i="5"/>
  <c r="G57" i="5"/>
  <c r="G58" i="5"/>
  <c r="G47" i="5"/>
  <c r="H92" i="5"/>
  <c r="E92" i="5"/>
  <c r="D92" i="5"/>
  <c r="C92" i="5"/>
  <c r="G91" i="5"/>
  <c r="I91" i="5" s="1"/>
  <c r="F91" i="5"/>
  <c r="F90" i="5"/>
  <c r="G90" i="5" s="1"/>
  <c r="I90" i="5" s="1"/>
  <c r="F89" i="5"/>
  <c r="G89" i="5" s="1"/>
  <c r="I89" i="5" s="1"/>
  <c r="F88" i="5"/>
  <c r="G88" i="5" s="1"/>
  <c r="D79" i="5"/>
  <c r="E59" i="5"/>
  <c r="F54" i="5"/>
  <c r="J54" i="5" s="1"/>
  <c r="F53" i="5"/>
  <c r="H53" i="5" s="1"/>
  <c r="F47" i="5"/>
  <c r="J47" i="5" s="1"/>
  <c r="F26" i="5"/>
  <c r="F25" i="5"/>
  <c r="D24" i="5"/>
  <c r="F24" i="5" s="1"/>
  <c r="F23" i="5"/>
  <c r="D24" i="4"/>
  <c r="G92" i="5" l="1"/>
  <c r="F58" i="5"/>
  <c r="J58" i="5" s="1"/>
  <c r="F51" i="5"/>
  <c r="H51" i="5" s="1"/>
  <c r="D59" i="5"/>
  <c r="F49" i="5"/>
  <c r="H49" i="5" s="1"/>
  <c r="F52" i="5"/>
  <c r="J52" i="5" s="1"/>
  <c r="F56" i="5"/>
  <c r="J56" i="5" s="1"/>
  <c r="J53" i="5"/>
  <c r="K53" i="5" s="1"/>
  <c r="J57" i="5"/>
  <c r="K57" i="5" s="1"/>
  <c r="C59" i="5"/>
  <c r="H50" i="5"/>
  <c r="J51" i="5"/>
  <c r="K51" i="5" s="1"/>
  <c r="H54" i="5"/>
  <c r="K54" i="5" s="1"/>
  <c r="J55" i="5"/>
  <c r="K55" i="5" s="1"/>
  <c r="H58" i="5"/>
  <c r="K58" i="5" s="1"/>
  <c r="F48" i="5"/>
  <c r="K50" i="5"/>
  <c r="H47" i="5"/>
  <c r="I88" i="5"/>
  <c r="F92" i="5"/>
  <c r="G91" i="4"/>
  <c r="G90" i="4"/>
  <c r="F88" i="4"/>
  <c r="G88" i="4" s="1"/>
  <c r="F89" i="4"/>
  <c r="G89" i="4" s="1"/>
  <c r="F90" i="4"/>
  <c r="F91" i="4"/>
  <c r="H56" i="5" l="1"/>
  <c r="K56" i="5" s="1"/>
  <c r="H52" i="5"/>
  <c r="K52" i="5" s="1"/>
  <c r="J49" i="5"/>
  <c r="K49" i="5" s="1"/>
  <c r="H48" i="5"/>
  <c r="J48" i="5"/>
  <c r="F59" i="5"/>
  <c r="K47" i="5"/>
  <c r="I88" i="4"/>
  <c r="G92" i="4"/>
  <c r="F47" i="4"/>
  <c r="J47" i="4" s="1"/>
  <c r="H59" i="5" l="1"/>
  <c r="K48" i="5"/>
  <c r="K59" i="5" s="1"/>
  <c r="D80" i="5" s="1"/>
  <c r="D81" i="5" s="1"/>
  <c r="J59" i="5"/>
  <c r="K47" i="4"/>
  <c r="D79" i="4"/>
  <c r="D82" i="5" l="1"/>
  <c r="E82" i="5" s="1"/>
  <c r="F51" i="4"/>
  <c r="F52" i="4"/>
  <c r="J52" i="4" s="1"/>
  <c r="F53" i="4"/>
  <c r="F54" i="4"/>
  <c r="H54" i="4" s="1"/>
  <c r="F58" i="4"/>
  <c r="F56" i="4"/>
  <c r="J56" i="4" s="1"/>
  <c r="F57" i="4"/>
  <c r="I91" i="4"/>
  <c r="I90" i="4"/>
  <c r="I89" i="4"/>
  <c r="D92" i="4"/>
  <c r="F92" i="4"/>
  <c r="C59" i="4"/>
  <c r="J51" i="4" l="1"/>
  <c r="E59" i="4"/>
  <c r="F55" i="4"/>
  <c r="J55" i="4" s="1"/>
  <c r="D59" i="4"/>
  <c r="H58" i="4"/>
  <c r="F50" i="4"/>
  <c r="F49" i="4"/>
  <c r="F48" i="4"/>
  <c r="J48" i="4" s="1"/>
  <c r="J54" i="4"/>
  <c r="K54" i="4" s="1"/>
  <c r="H57" i="4"/>
  <c r="J57" i="4"/>
  <c r="J58" i="4"/>
  <c r="J53" i="4"/>
  <c r="K52" i="4"/>
  <c r="H56" i="4"/>
  <c r="K56" i="4" s="1"/>
  <c r="K51" i="4"/>
  <c r="H55" i="4" l="1"/>
  <c r="K55" i="4" s="1"/>
  <c r="J50" i="4"/>
  <c r="K50" i="4" s="1"/>
  <c r="K58" i="4"/>
  <c r="J49" i="4"/>
  <c r="K49" i="4" s="1"/>
  <c r="K53" i="4"/>
  <c r="F59" i="4"/>
  <c r="F24" i="4" s="1"/>
  <c r="K48" i="4"/>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<sst xmlns="http://schemas.openxmlformats.org/spreadsheetml/2006/main" count="449" uniqueCount="164">
  <si>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</si>
  <si>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</si>
  <si>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</si>
  <si>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</si>
  <si>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</si>
  <si>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</si>
  <si>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</si>
  <si>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</si>
  <si>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</si>
  <si>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</si>
  <si>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</si>
  <si>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</si>
  <si>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</si>
  <si>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</si>
  <si>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</si>
  <si>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</si>
  <si>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</si>
  <si>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</si>
  <si>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</si>
  <si>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</si>
  <si>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</si>
  <si>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</si>
  <si>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</si>
  <si>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</si>
  <si>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</si>
  <si>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</si>
  <si>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</si>
  <si>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</si>
  <si>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</si>
  <si>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</si>
  <si>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</si>
  <si>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</si>
  <si>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</si>
  <si>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</si>
  <si>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</si>
  <si>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</si>
  <si>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</si>
  <si>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</si>
  <si>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</si>
  <si>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</si>
  <si>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</si>
  <si>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</si>
  <si>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</si>
  <si>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</si>
  <si>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</si>
  <si>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</si>
  <si>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</si>
  <si>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</si>
  <si>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</si>
  <si>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</si>
  <si>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</si>
  <si>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</si>
  <si>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</si>
  <si>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</si>
  <si>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</si>
  <si>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</si>
  <si>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</si>
  <si>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</si>
  <si>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</si>
  <si>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</si>
  <si>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</si>
  <si>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</si>
  <si>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</si>
  <si>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</si>
  <si>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</si>
  <si>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</si>
  <si>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</si>
  <si>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</si>
  <si>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</si>
  <si>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</si>
  <si>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</si>
  <si>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</si>
  <si>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</si>
  <si>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</si>
  <si>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</si>
  <si>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</si>
  <si>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</si>
  <si>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</si>
  <si>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</si>
  <si>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</si>
  <si>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</si>
  <si>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</si>
  <si>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</si>
  <si>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</si>
  <si>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</si>
  <si>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</si>
  <si>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</si>
  <si>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</si>
  <si>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</si>
  <si>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</si>
  <si>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</si>
  <si>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</si>
  <si>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</si>
  <si>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</si>
  <si>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</si>
  <si>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</si>
  <si>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</si>
  <si>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</si>
  <si>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</si>
  <si>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</si>
  <si>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</si>
  <si>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</si>
  <si>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</si>
  <si>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</si>
  <si>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</si>
  <si>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</si>
  <si>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</si>
  <si>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</si>
  <si>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</si>
  <si>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</si>
  <si>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</si>
  <si>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</si>
  <si>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</si>
  <si>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</si>
  <si>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</si>
  <si>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</si>
  <si>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</si>
  <si>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</si>
  <si>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</si>
  <si>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</si>
  <si>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</si>
  <si>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</si>
  <si>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</si>
  <si>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</si>
  <si>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</si>
  <si>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</si>
  <si>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</si>
  <si>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</si>
  <si>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</si>
  <si>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</si>
  <si>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</si>
  <si>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</si>
  <si>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</si>
  <si>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</si>
  <si>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</si>
  <si>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</si>
  <si>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</si>
  <si>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</si>
  <si>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</si>
  <si>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</si>
  <si>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</si>
  <si>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</si>
  <si>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</si>
  <si>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</si>
  <si>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</si>
  <si>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</si>
  <si>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</si>
  <si>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</si>
  <si>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</si>
  <si>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</si>
  <si>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</si>
  <si>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</si>
  <si>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</si>
  <si>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</si>
  <si>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</si>
  <si>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</si>
  <si>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</si>
  <si>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</si>
  <si>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</si>
  <si>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</si>
  <si>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</si>
  <si>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</si>
  <si>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</si>
  <si>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2014, 2015 and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</si>
</sst>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3" fillId="0" borderId="2" xfId="0" applyFont="1" applyBorder="1" applyAlignment="1">
      <alignment horizontal="center"/>
    </xf>
    <xf numFmtId="0" fontId="6" fillId="0" borderId="2" xfId="0"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center"/>
    </xf>
    <xf numFmtId="168" fontId="2" fillId="0" borderId="2" xfId="0"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167" fontId="2" fillId="0" borderId="0" xfId="1" applyNumberFormat="1" applyFont="1" applyFill="1" applyBorder="1" applyAlignment="1">
      <alignment horizontal="center"/>
    </xf>
  </cellXfs>
  <cellStyles count="6">
    <cellStyle name="Comma" xfId="5" builtinId="3"/>
    <cellStyle name="Currency" xfId="1" builtinId="4"/>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ysClr val="windowText" lastClr="000000"/>
              </a:solidFill>
              <a:effectLst/>
              <a:latin typeface="+mn-lt"/>
              <a:ea typeface="+mn-ea"/>
              <a:cs typeface="+mn-cs"/>
            </a:rPr>
            <a:t>All</a:t>
          </a:r>
          <a:r>
            <a:rPr lang="en-CA" sz="1100" baseline="0">
              <a:solidFill>
                <a:sysClr val="windowText" lastClr="000000"/>
              </a:solidFill>
              <a:effectLst/>
              <a:latin typeface="+mn-lt"/>
              <a:ea typeface="+mn-ea"/>
              <a:cs typeface="+mn-cs"/>
            </a:rPr>
            <a:t> non-RPP Class B customers are billed on the first GA estimate.  From January to August, Customers were billed based on the mid point of each month and some customers were billed every two months. They were all transitioned to a calendar month basis in September. </a:t>
          </a:r>
          <a:endParaRPr lang="en-CA"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F3C87051-05C4-4DA6-92AD-A6ABB658612D}"/>
            </a:ext>
          </a:extLst>
        </xdr:cNvPr>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54B2BD72-9729-47EB-A529-8D2514CAC555}"/>
            </a:ext>
          </a:extLst>
        </xdr:cNvPr>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46C7DDE0-34D4-46AA-A09F-1588ADFE434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2448289A-2562-4F08-903D-6C333195842C}"/>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E18B6793-8444-43CF-81D1-366CDBC734BD}"/>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209D1170-D00B-44B4-8ABE-A1AF1B9816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B757AB65-5311-45EB-AE41-E4FEA348E563}"/>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2FBF76A1-FD69-420C-A267-ABB9386CEE0A}"/>
            </a:ext>
          </a:extLst>
        </xdr:cNvPr>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D8F47FD8-B369-4D2C-8D9A-6C6937532C12}"/>
            </a:ext>
          </a:extLst>
        </xdr:cNvPr>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342B9622-3059-43C3-BFBB-84AAC57A16A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6827577F-7805-4310-93FE-35F2817D7243}"/>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4A7D2F96-31B9-4A93-B382-962C18A6445B}"/>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3247A434-D9D3-44D6-81E7-E897C4B849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E1439025-F38A-4E6B-873A-13B8A2F8CC18}"/>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opLeftCell="A25"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7" t="s">
        <v>161</v>
      </c>
    </row>
    <row r="11" spans="1:3" ht="15.75" x14ac:dyDescent="0.2">
      <c r="A11" s="43" t="s">
        <v>122</v>
      </c>
    </row>
    <row r="13" spans="1:3" ht="15.75" x14ac:dyDescent="0.2">
      <c r="A13" s="44" t="s">
        <v>31</v>
      </c>
    </row>
    <row r="14" spans="1:3" ht="34.5" customHeight="1" x14ac:dyDescent="0.2">
      <c r="A14" s="143" t="s">
        <v>154</v>
      </c>
      <c r="B14" s="143"/>
      <c r="C14" s="143"/>
    </row>
    <row r="16" spans="1:3" ht="15.75" x14ac:dyDescent="0.2">
      <c r="A16" s="44" t="s">
        <v>46</v>
      </c>
    </row>
    <row r="17" spans="1:26" x14ac:dyDescent="0.2">
      <c r="A17" s="42" t="s">
        <v>47</v>
      </c>
    </row>
    <row r="18" spans="1:26" ht="33" customHeight="1" x14ac:dyDescent="0.2">
      <c r="A18" s="144" t="s">
        <v>85</v>
      </c>
      <c r="B18" s="144"/>
      <c r="C18" s="144"/>
    </row>
    <row r="20" spans="1:26" x14ac:dyDescent="0.2">
      <c r="A20" s="42">
        <v>1</v>
      </c>
      <c r="B20" s="146" t="s">
        <v>140</v>
      </c>
      <c r="C20" s="146"/>
    </row>
    <row r="21" spans="1:26" x14ac:dyDescent="0.2">
      <c r="B21" s="133"/>
      <c r="C21" s="133"/>
    </row>
    <row r="23" spans="1:26" ht="31.5" customHeight="1" x14ac:dyDescent="0.2">
      <c r="A23" s="42">
        <v>2</v>
      </c>
      <c r="B23" s="143" t="s">
        <v>86</v>
      </c>
      <c r="C23" s="143"/>
    </row>
    <row r="24" spans="1:26" x14ac:dyDescent="0.2">
      <c r="B24" s="132"/>
      <c r="C24" s="132"/>
    </row>
    <row r="26" spans="1:26" x14ac:dyDescent="0.2">
      <c r="A26" s="42">
        <v>3</v>
      </c>
      <c r="B26" s="145" t="s">
        <v>109</v>
      </c>
      <c r="C26" s="145"/>
    </row>
    <row r="27" spans="1:26" ht="32.25" customHeight="1" x14ac:dyDescent="0.2">
      <c r="B27" s="143" t="s">
        <v>117</v>
      </c>
      <c r="C27" s="143"/>
    </row>
    <row r="28" spans="1:26" ht="63" customHeight="1" x14ac:dyDescent="0.2">
      <c r="B28" s="143" t="s">
        <v>129</v>
      </c>
      <c r="C28" s="143"/>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3" t="s">
        <v>118</v>
      </c>
      <c r="C29" s="143"/>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3" t="s">
        <v>155</v>
      </c>
      <c r="B33" s="143"/>
      <c r="C33" s="143"/>
    </row>
    <row r="34" spans="1:3" x14ac:dyDescent="0.2">
      <c r="B34" s="132"/>
      <c r="C34" s="132"/>
    </row>
    <row r="35" spans="1:3" x14ac:dyDescent="0.2">
      <c r="B35" s="85"/>
    </row>
    <row r="36" spans="1:3" x14ac:dyDescent="0.2">
      <c r="A36" s="42">
        <v>4</v>
      </c>
      <c r="B36" s="145" t="s">
        <v>141</v>
      </c>
      <c r="C36" s="145"/>
    </row>
    <row r="37" spans="1:3" ht="78.75" customHeight="1" x14ac:dyDescent="0.2">
      <c r="B37" s="143" t="s">
        <v>142</v>
      </c>
      <c r="C37" s="143"/>
    </row>
    <row r="38" spans="1:3" ht="65.25" customHeight="1" x14ac:dyDescent="0.2">
      <c r="B38" s="143" t="s">
        <v>124</v>
      </c>
      <c r="C38" s="143"/>
    </row>
    <row r="39" spans="1:3" ht="31.5" customHeight="1" x14ac:dyDescent="0.2">
      <c r="B39" s="143" t="s">
        <v>123</v>
      </c>
      <c r="C39" s="143"/>
    </row>
    <row r="40" spans="1:3" ht="30" customHeight="1" x14ac:dyDescent="0.2">
      <c r="B40" s="143" t="s">
        <v>125</v>
      </c>
      <c r="C40" s="143"/>
    </row>
    <row r="41" spans="1:3" x14ac:dyDescent="0.2">
      <c r="B41" s="132"/>
      <c r="C41" s="132"/>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3" t="s">
        <v>135</v>
      </c>
      <c r="C49" s="143"/>
    </row>
    <row r="51" spans="2:3" ht="30" customHeight="1" x14ac:dyDescent="0.2">
      <c r="B51" s="143" t="s">
        <v>120</v>
      </c>
      <c r="C51" s="143"/>
    </row>
    <row r="52" spans="2:3" ht="30" customHeight="1" x14ac:dyDescent="0.2">
      <c r="B52" s="143" t="s">
        <v>88</v>
      </c>
      <c r="C52" s="143"/>
    </row>
    <row r="53" spans="2:3" x14ac:dyDescent="0.2">
      <c r="B53" s="132"/>
      <c r="C53" s="132"/>
    </row>
    <row r="54" spans="2:3" x14ac:dyDescent="0.2">
      <c r="B54" s="135"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2"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2" t="s">
        <v>144</v>
      </c>
    </row>
    <row r="69" spans="1:3" ht="30" x14ac:dyDescent="0.2">
      <c r="B69" s="93"/>
      <c r="C69" s="132" t="s">
        <v>145</v>
      </c>
    </row>
    <row r="70" spans="1:3" x14ac:dyDescent="0.2">
      <c r="B70" s="93" t="s">
        <v>106</v>
      </c>
      <c r="C70" s="40" t="s">
        <v>105</v>
      </c>
    </row>
    <row r="71" spans="1:3" ht="30" x14ac:dyDescent="0.2">
      <c r="B71" s="93"/>
      <c r="C71" s="132" t="s">
        <v>107</v>
      </c>
    </row>
    <row r="72" spans="1:3" x14ac:dyDescent="0.2">
      <c r="B72" s="93" t="s">
        <v>146</v>
      </c>
      <c r="C72" s="132" t="s">
        <v>137</v>
      </c>
    </row>
    <row r="73" spans="1:3" ht="45" x14ac:dyDescent="0.2">
      <c r="B73" s="93"/>
      <c r="C73" s="132" t="s">
        <v>148</v>
      </c>
    </row>
    <row r="74" spans="1:3" x14ac:dyDescent="0.2">
      <c r="B74" s="93" t="s">
        <v>147</v>
      </c>
      <c r="C74" s="132" t="s">
        <v>149</v>
      </c>
    </row>
    <row r="75" spans="1:3" ht="30" x14ac:dyDescent="0.2">
      <c r="B75" s="93"/>
      <c r="C75" s="132" t="s">
        <v>127</v>
      </c>
    </row>
    <row r="76" spans="1:3" x14ac:dyDescent="0.2">
      <c r="B76" s="93"/>
      <c r="C76" s="132"/>
    </row>
    <row r="77" spans="1:3" x14ac:dyDescent="0.2">
      <c r="A77" s="42">
        <v>6</v>
      </c>
      <c r="B77" s="136" t="s">
        <v>151</v>
      </c>
      <c r="C77" s="132"/>
    </row>
    <row r="78" spans="1:3" ht="59.25" customHeight="1" x14ac:dyDescent="0.2">
      <c r="B78" s="144" t="s">
        <v>152</v>
      </c>
      <c r="C78" s="144"/>
    </row>
    <row r="79" spans="1:3" x14ac:dyDescent="0.2">
      <c r="B79" s="87"/>
      <c r="C79" s="132"/>
    </row>
    <row r="81" spans="1:3" ht="30.75" customHeight="1" x14ac:dyDescent="0.2">
      <c r="A81" s="42">
        <v>7</v>
      </c>
      <c r="B81" s="143" t="s">
        <v>153</v>
      </c>
      <c r="C81" s="143"/>
    </row>
    <row r="82" spans="1:3" x14ac:dyDescent="0.2">
      <c r="B82" s="132"/>
      <c r="C82" s="132"/>
    </row>
    <row r="83" spans="1:3" ht="15.75" customHeight="1" x14ac:dyDescent="0.2">
      <c r="B83" s="146" t="s">
        <v>108</v>
      </c>
      <c r="C83" s="146"/>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2:X103"/>
  <sheetViews>
    <sheetView tabSelected="1" topLeftCell="A64" zoomScaleNormal="100" zoomScaleSheetLayoutView="100" workbookViewId="0">
      <selection activeCell="D82" sqref="D82"/>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163</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5" t="s">
        <v>25</v>
      </c>
      <c r="C21" s="155"/>
      <c r="D21" s="24"/>
      <c r="E21" s="156"/>
      <c r="F21" s="157"/>
      <c r="G21" s="79"/>
      <c r="H21" s="79"/>
      <c r="I21" s="79"/>
      <c r="J21" s="79"/>
      <c r="K21" s="79"/>
      <c r="L21" s="79"/>
      <c r="M21" s="79"/>
      <c r="N21" s="79"/>
      <c r="O21" s="79"/>
      <c r="P21" s="79"/>
      <c r="Q21" s="79"/>
    </row>
    <row r="22" spans="1:24" ht="15" thickBot="1" x14ac:dyDescent="0.25">
      <c r="A22" s="4"/>
      <c r="B22" s="5" t="s">
        <v>3</v>
      </c>
      <c r="C22" s="5" t="s">
        <v>2</v>
      </c>
      <c r="D22" s="116">
        <v>26298695.629999999</v>
      </c>
      <c r="E22" s="6" t="s">
        <v>0</v>
      </c>
      <c r="F22" s="7">
        <v>1</v>
      </c>
      <c r="G22" s="79"/>
      <c r="H22" s="79"/>
      <c r="I22" s="79"/>
      <c r="J22" s="79"/>
      <c r="K22" s="79"/>
      <c r="L22" s="79"/>
      <c r="M22" s="79"/>
      <c r="N22" s="79"/>
      <c r="O22" s="79"/>
      <c r="P22" s="79"/>
      <c r="Q22" s="79"/>
    </row>
    <row r="23" spans="1:24" x14ac:dyDescent="0.2">
      <c r="B23" s="5" t="s">
        <v>7</v>
      </c>
      <c r="C23" s="5" t="s">
        <v>1</v>
      </c>
      <c r="D23" s="117">
        <v>18418860</v>
      </c>
      <c r="E23" s="6" t="s">
        <v>0</v>
      </c>
      <c r="F23" s="8">
        <f>IFERROR(D23/$D$22,0)</f>
        <v>0.70037161763220124</v>
      </c>
    </row>
    <row r="24" spans="1:24" ht="15" thickBot="1" x14ac:dyDescent="0.25">
      <c r="B24" s="5" t="s">
        <v>8</v>
      </c>
      <c r="C24" s="5" t="s">
        <v>6</v>
      </c>
      <c r="D24" s="116">
        <f>D25+D26</f>
        <v>7879835.7400000002</v>
      </c>
      <c r="E24" s="6" t="s">
        <v>0</v>
      </c>
      <c r="F24" s="8">
        <f>IFERROR(D24/$D$22,0)</f>
        <v>0.29962838655051577</v>
      </c>
    </row>
    <row r="25" spans="1:24" x14ac:dyDescent="0.2">
      <c r="B25" s="5" t="s">
        <v>9</v>
      </c>
      <c r="C25" s="5" t="s">
        <v>4</v>
      </c>
      <c r="D25" s="117">
        <v>0</v>
      </c>
      <c r="E25" s="6" t="s">
        <v>0</v>
      </c>
      <c r="F25" s="8">
        <f>IFERROR(D25/$D$22,0)</f>
        <v>0</v>
      </c>
    </row>
    <row r="26" spans="1:24" x14ac:dyDescent="0.2">
      <c r="B26" s="5" t="s">
        <v>61</v>
      </c>
      <c r="C26" s="5" t="s">
        <v>5</v>
      </c>
      <c r="D26" s="118">
        <v>7879835.7400000002</v>
      </c>
      <c r="E26" s="6" t="s">
        <v>0</v>
      </c>
      <c r="F26" s="8">
        <f>IFERROR(D26/$D$22,0)</f>
        <v>0.29962838655051577</v>
      </c>
      <c r="G26" s="29"/>
      <c r="H26" s="29"/>
    </row>
    <row r="27" spans="1:24" ht="34.5" customHeight="1" x14ac:dyDescent="0.2">
      <c r="B27" s="158" t="s">
        <v>77</v>
      </c>
      <c r="C27" s="158"/>
      <c r="D27" s="158"/>
      <c r="E27" s="158"/>
      <c r="F27" s="158"/>
      <c r="G27" s="159"/>
      <c r="H27" s="159"/>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2014</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51">
        <v>2016</v>
      </c>
      <c r="P45" s="151"/>
      <c r="Q45" s="151"/>
      <c r="R45" s="151">
        <v>2015</v>
      </c>
      <c r="S45" s="151"/>
      <c r="T45" s="151"/>
      <c r="U45" s="151">
        <v>2014</v>
      </c>
      <c r="V45" s="151"/>
      <c r="W45" s="151"/>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4">
        <v>853544.42</v>
      </c>
      <c r="D47" s="94">
        <f>C47</f>
        <v>853544.42</v>
      </c>
      <c r="E47" s="60">
        <v>910574.58</v>
      </c>
      <c r="F47" s="51">
        <f>C47-D47+E47</f>
        <v>910574.58</v>
      </c>
      <c r="G47" s="142"/>
      <c r="H47" s="15">
        <v>53326.35</v>
      </c>
      <c r="I47" s="110">
        <f>W47</f>
        <v>1.261E-2</v>
      </c>
      <c r="J47" s="17">
        <f>F47*I47</f>
        <v>11482.345453799999</v>
      </c>
      <c r="K47" s="16">
        <f>J47-H47</f>
        <v>-41844.004546199998</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E47</f>
        <v>910574.58</v>
      </c>
      <c r="D48" s="94">
        <f>C48</f>
        <v>910574.58</v>
      </c>
      <c r="E48" s="60">
        <v>857643</v>
      </c>
      <c r="F48" s="51">
        <f t="shared" ref="F48:F58" si="0">C48-D48+E48</f>
        <v>857643</v>
      </c>
      <c r="G48" s="110"/>
      <c r="H48" s="15">
        <v>25985.45</v>
      </c>
      <c r="I48" s="110">
        <f t="shared" ref="I48:I58" si="1">W48</f>
        <v>1.3300000000000001E-2</v>
      </c>
      <c r="J48" s="17">
        <f t="shared" ref="J48:J58" si="2">F48*I48</f>
        <v>11406.651900000001</v>
      </c>
      <c r="K48" s="16">
        <f t="shared" ref="K48:K58" si="3">J48-H48</f>
        <v>-14578.7981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 t="shared" ref="C49:C58" si="4">E48</f>
        <v>857643</v>
      </c>
      <c r="D49" s="94">
        <f t="shared" ref="D49:D58" si="5">C49</f>
        <v>857643</v>
      </c>
      <c r="E49" s="60">
        <v>914600.49</v>
      </c>
      <c r="F49" s="51">
        <f t="shared" si="0"/>
        <v>914600.49</v>
      </c>
      <c r="G49" s="110"/>
      <c r="H49" s="15">
        <v>15119.49</v>
      </c>
      <c r="I49" s="110">
        <f t="shared" si="1"/>
        <v>-2.7E-4</v>
      </c>
      <c r="J49" s="17">
        <f t="shared" si="2"/>
        <v>-246.9421323</v>
      </c>
      <c r="K49" s="16">
        <f t="shared" si="3"/>
        <v>-15366.4321323</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 t="shared" si="4"/>
        <v>914600.49</v>
      </c>
      <c r="D50" s="94">
        <f t="shared" si="5"/>
        <v>914600.49</v>
      </c>
      <c r="E50" s="60">
        <v>668707.78</v>
      </c>
      <c r="F50" s="51">
        <f t="shared" si="0"/>
        <v>668707.78</v>
      </c>
      <c r="G50" s="110"/>
      <c r="H50" s="15">
        <v>563.55999999999995</v>
      </c>
      <c r="I50" s="110">
        <f t="shared" si="1"/>
        <v>5.1979999999999998E-2</v>
      </c>
      <c r="J50" s="17">
        <f t="shared" si="2"/>
        <v>34759.430404400002</v>
      </c>
      <c r="K50" s="16">
        <f t="shared" si="3"/>
        <v>34195.870404400004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 t="shared" si="4"/>
        <v>668707.78</v>
      </c>
      <c r="D51" s="94">
        <f t="shared" si="5"/>
        <v>668707.78</v>
      </c>
      <c r="E51" s="60">
        <v>561854.05000000005</v>
      </c>
      <c r="F51" s="51">
        <f t="shared" si="0"/>
        <v>561854.05000000005</v>
      </c>
      <c r="G51" s="110"/>
      <c r="H51" s="15">
        <v>11079.78</v>
      </c>
      <c r="I51" s="110">
        <f t="shared" si="1"/>
        <v>7.1959999999999996E-2</v>
      </c>
      <c r="J51" s="17">
        <f t="shared" si="2"/>
        <v>40431.017438000003</v>
      </c>
      <c r="K51" s="16">
        <f t="shared" si="3"/>
        <v>29351.237438000004</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 t="shared" si="4"/>
        <v>561854.05000000005</v>
      </c>
      <c r="D52" s="94">
        <f t="shared" si="5"/>
        <v>561854.05000000005</v>
      </c>
      <c r="E52" s="60">
        <v>494180.71</v>
      </c>
      <c r="F52" s="51">
        <f t="shared" si="0"/>
        <v>494180.71</v>
      </c>
      <c r="G52" s="110"/>
      <c r="H52" s="15">
        <v>30702.63</v>
      </c>
      <c r="I52" s="110">
        <f t="shared" si="1"/>
        <v>6.0249999999999998E-2</v>
      </c>
      <c r="J52" s="17">
        <f t="shared" si="2"/>
        <v>29774.3877775</v>
      </c>
      <c r="K52" s="16">
        <f t="shared" si="3"/>
        <v>-928.24222250000093</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4">
        <f t="shared" si="4"/>
        <v>494180.71</v>
      </c>
      <c r="D53" s="94">
        <f t="shared" si="5"/>
        <v>494180.71</v>
      </c>
      <c r="E53" s="60">
        <v>676511.39</v>
      </c>
      <c r="F53" s="51">
        <f t="shared" si="0"/>
        <v>676511.39</v>
      </c>
      <c r="G53" s="110"/>
      <c r="H53" s="15">
        <v>42487.41</v>
      </c>
      <c r="I53" s="110">
        <f t="shared" si="1"/>
        <v>6.2560000000000004E-2</v>
      </c>
      <c r="J53" s="17">
        <f t="shared" si="2"/>
        <v>42322.552558400006</v>
      </c>
      <c r="K53" s="16">
        <f t="shared" si="3"/>
        <v>-164.8574415999974</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4">
        <f t="shared" si="4"/>
        <v>676511.39</v>
      </c>
      <c r="D54" s="94">
        <f t="shared" si="5"/>
        <v>676511.39</v>
      </c>
      <c r="E54" s="60">
        <v>489963.53</v>
      </c>
      <c r="F54" s="51">
        <f t="shared" si="0"/>
        <v>489963.53</v>
      </c>
      <c r="G54" s="110">
        <f>U54</f>
        <v>6.1079999999999995E-2</v>
      </c>
      <c r="H54" s="15">
        <f t="shared" ref="H54:H58" si="6">F54*G54</f>
        <v>29926.972412399999</v>
      </c>
      <c r="I54" s="110">
        <f t="shared" si="1"/>
        <v>6.7610000000000003E-2</v>
      </c>
      <c r="J54" s="17">
        <f t="shared" si="2"/>
        <v>33126.434263300005</v>
      </c>
      <c r="K54" s="16">
        <f t="shared" si="3"/>
        <v>3199.4618509000065</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4">
        <f t="shared" si="4"/>
        <v>489963.53</v>
      </c>
      <c r="D55" s="94">
        <f t="shared" si="5"/>
        <v>489963.53</v>
      </c>
      <c r="E55" s="60">
        <v>538767.29</v>
      </c>
      <c r="F55" s="51">
        <f t="shared" si="0"/>
        <v>538767.29</v>
      </c>
      <c r="G55" s="110">
        <f>U55</f>
        <v>8.0489999999999992E-2</v>
      </c>
      <c r="H55" s="15">
        <f t="shared" si="6"/>
        <v>43365.379172100002</v>
      </c>
      <c r="I55" s="110">
        <f t="shared" si="1"/>
        <v>7.9629999999999992E-2</v>
      </c>
      <c r="J55" s="17">
        <f t="shared" si="2"/>
        <v>42902.039302699995</v>
      </c>
      <c r="K55" s="16">
        <f t="shared" si="3"/>
        <v>-463.33986940000614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4">
        <f t="shared" si="4"/>
        <v>538767.29</v>
      </c>
      <c r="D56" s="94">
        <f t="shared" si="5"/>
        <v>538767.29</v>
      </c>
      <c r="E56" s="60">
        <v>647769.07999999996</v>
      </c>
      <c r="F56" s="51">
        <f t="shared" si="0"/>
        <v>647769.07999999996</v>
      </c>
      <c r="G56" s="110">
        <f>U56</f>
        <v>7.492E-2</v>
      </c>
      <c r="H56" s="15">
        <f t="shared" si="6"/>
        <v>48530.859473599994</v>
      </c>
      <c r="I56" s="110">
        <f t="shared" si="1"/>
        <v>0.10014000000000001</v>
      </c>
      <c r="J56" s="17">
        <f t="shared" si="2"/>
        <v>64867.595671199997</v>
      </c>
      <c r="K56" s="16">
        <f t="shared" si="3"/>
        <v>16336.736197600003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4">
        <f t="shared" si="4"/>
        <v>647769.07999999996</v>
      </c>
      <c r="D57" s="94">
        <f t="shared" si="5"/>
        <v>647769.07999999996</v>
      </c>
      <c r="E57" s="60">
        <v>813879.21</v>
      </c>
      <c r="F57" s="51">
        <f t="shared" si="0"/>
        <v>813879.21</v>
      </c>
      <c r="G57" s="110">
        <f>U57</f>
        <v>9.9010000000000001E-2</v>
      </c>
      <c r="H57" s="15">
        <f t="shared" si="6"/>
        <v>80582.180582100002</v>
      </c>
      <c r="I57" s="110">
        <f t="shared" si="1"/>
        <v>8.231999999999999E-2</v>
      </c>
      <c r="J57" s="17">
        <f t="shared" si="2"/>
        <v>66998.53656719999</v>
      </c>
      <c r="K57" s="16">
        <f t="shared" si="3"/>
        <v>-13583.644014900012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f t="shared" si="4"/>
        <v>813879.21</v>
      </c>
      <c r="D58" s="94">
        <f t="shared" si="5"/>
        <v>813879.21</v>
      </c>
      <c r="E58" s="60">
        <v>820726.12</v>
      </c>
      <c r="F58" s="51">
        <f t="shared" si="0"/>
        <v>820726.12</v>
      </c>
      <c r="G58" s="110">
        <f>U58</f>
        <v>7.3180000000000009E-2</v>
      </c>
      <c r="H58" s="15">
        <f t="shared" si="6"/>
        <v>60060.737461600009</v>
      </c>
      <c r="I58" s="110">
        <f t="shared" si="1"/>
        <v>7.4439999999999992E-2</v>
      </c>
      <c r="J58" s="17">
        <f t="shared" si="2"/>
        <v>61094.852372799993</v>
      </c>
      <c r="K58" s="16">
        <f t="shared" si="3"/>
        <v>1034.1149111999839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8427995.5300000012</v>
      </c>
      <c r="D59" s="96">
        <f>SUM(D47:D58)</f>
        <v>8427995.5300000012</v>
      </c>
      <c r="E59" s="96">
        <f>SUM(E47:E58)</f>
        <v>8395177.2300000004</v>
      </c>
      <c r="F59" s="96">
        <f>SUM(F47:F58)</f>
        <v>8395177.2300000004</v>
      </c>
      <c r="G59" s="37"/>
      <c r="H59" s="38">
        <f>SUM(H47:H58)</f>
        <v>441730.79910180002</v>
      </c>
      <c r="I59" s="37"/>
      <c r="J59" s="38">
        <f>SUM(J47:J58)</f>
        <v>438918.90157699998</v>
      </c>
      <c r="K59" s="39">
        <f>SUM(K47:K58)</f>
        <v>-2811.897524800017</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01" t="s">
        <v>45</v>
      </c>
      <c r="C64" s="48" t="s">
        <v>67</v>
      </c>
      <c r="D64" s="48" t="s">
        <v>121</v>
      </c>
      <c r="E64" s="160" t="s">
        <v>44</v>
      </c>
      <c r="F64" s="160"/>
      <c r="G64" s="160"/>
      <c r="H64" s="160"/>
      <c r="I64" s="160"/>
      <c r="K64" s="120"/>
      <c r="O64" s="29"/>
      <c r="P64" s="29"/>
      <c r="Q64" s="29"/>
      <c r="R64" s="29"/>
      <c r="S64" s="29"/>
      <c r="T64" s="29"/>
      <c r="U64" s="29"/>
      <c r="V64" s="29"/>
      <c r="W64" s="29"/>
      <c r="X64" s="29"/>
    </row>
    <row r="65" spans="1:24" ht="30.75" customHeight="1" x14ac:dyDescent="0.25">
      <c r="A65" s="161" t="s">
        <v>134</v>
      </c>
      <c r="B65" s="162"/>
      <c r="C65" s="163"/>
      <c r="D65" s="126">
        <v>-1073.73</v>
      </c>
      <c r="E65" s="152"/>
      <c r="F65" s="153"/>
      <c r="G65" s="153"/>
      <c r="H65" s="153"/>
      <c r="I65" s="154"/>
      <c r="K65" s="120"/>
      <c r="O65" s="29"/>
      <c r="P65" s="29"/>
      <c r="Q65" s="29"/>
      <c r="R65" s="29"/>
      <c r="S65" s="29"/>
      <c r="T65" s="29"/>
      <c r="U65" s="29"/>
      <c r="V65" s="29"/>
      <c r="W65" s="29"/>
      <c r="X65" s="29"/>
    </row>
    <row r="66" spans="1:24" ht="28.5" x14ac:dyDescent="0.2">
      <c r="A66" s="70" t="s">
        <v>51</v>
      </c>
      <c r="B66" s="49" t="s">
        <v>62</v>
      </c>
      <c r="C66" s="111"/>
      <c r="D66" s="97"/>
      <c r="E66" s="150"/>
      <c r="F66" s="150"/>
      <c r="G66" s="150"/>
      <c r="H66" s="150"/>
      <c r="I66" s="150"/>
      <c r="K66" s="120"/>
      <c r="O66" s="29"/>
      <c r="P66" s="29"/>
      <c r="Q66" s="29"/>
      <c r="R66" s="29"/>
      <c r="S66" s="29"/>
      <c r="T66" s="29"/>
      <c r="U66" s="29"/>
      <c r="V66" s="29"/>
      <c r="W66" s="29"/>
      <c r="X66" s="29"/>
    </row>
    <row r="67" spans="1:24" ht="28.5" x14ac:dyDescent="0.2">
      <c r="A67" s="70" t="s">
        <v>52</v>
      </c>
      <c r="B67" s="49" t="s">
        <v>79</v>
      </c>
      <c r="C67" s="112"/>
      <c r="D67" s="113"/>
      <c r="E67" s="147"/>
      <c r="F67" s="148"/>
      <c r="G67" s="148"/>
      <c r="H67" s="148"/>
      <c r="I67" s="149"/>
      <c r="J67" s="79"/>
      <c r="K67" s="121"/>
      <c r="L67" s="79"/>
      <c r="M67" s="79"/>
      <c r="N67" s="79"/>
      <c r="O67" s="79"/>
      <c r="P67" s="79"/>
      <c r="Q67" s="79"/>
    </row>
    <row r="68" spans="1:24" ht="28.5" x14ac:dyDescent="0.2">
      <c r="A68" s="70" t="s">
        <v>65</v>
      </c>
      <c r="B68" s="49" t="s">
        <v>64</v>
      </c>
      <c r="C68" s="111"/>
      <c r="D68" s="113"/>
      <c r="E68" s="150"/>
      <c r="F68" s="150"/>
      <c r="G68" s="150"/>
      <c r="H68" s="150"/>
      <c r="I68" s="150"/>
      <c r="J68" s="79"/>
      <c r="K68" s="121"/>
      <c r="L68" s="79"/>
      <c r="M68" s="79"/>
      <c r="N68" s="79"/>
      <c r="O68" s="79"/>
      <c r="P68" s="79"/>
      <c r="Q68" s="79"/>
    </row>
    <row r="69" spans="1:24" ht="28.5" x14ac:dyDescent="0.2">
      <c r="A69" s="70" t="s">
        <v>66</v>
      </c>
      <c r="B69" s="49" t="s">
        <v>63</v>
      </c>
      <c r="C69" s="112"/>
      <c r="D69" s="113"/>
      <c r="E69" s="147"/>
      <c r="F69" s="148"/>
      <c r="G69" s="148"/>
      <c r="H69" s="148"/>
      <c r="I69" s="149"/>
      <c r="J69" s="79"/>
      <c r="K69" s="124"/>
      <c r="L69" s="79"/>
      <c r="M69" s="79"/>
      <c r="N69" s="79"/>
      <c r="O69" s="79"/>
      <c r="P69" s="79"/>
      <c r="Q69" s="79"/>
    </row>
    <row r="70" spans="1:24" ht="28.5" x14ac:dyDescent="0.2">
      <c r="A70" s="70" t="s">
        <v>69</v>
      </c>
      <c r="B70" s="49" t="s">
        <v>71</v>
      </c>
      <c r="C70" s="111"/>
      <c r="D70" s="97"/>
      <c r="E70" s="150"/>
      <c r="F70" s="150"/>
      <c r="G70" s="150"/>
      <c r="H70" s="150"/>
      <c r="I70" s="150"/>
      <c r="J70" s="79"/>
      <c r="K70" s="124"/>
      <c r="L70" s="79"/>
      <c r="M70" s="79"/>
      <c r="N70" s="79"/>
      <c r="O70" s="79"/>
      <c r="P70" s="79"/>
      <c r="Q70" s="79"/>
    </row>
    <row r="71" spans="1:24" ht="28.5" x14ac:dyDescent="0.2">
      <c r="A71" s="70" t="s">
        <v>70</v>
      </c>
      <c r="B71" s="49" t="s">
        <v>72</v>
      </c>
      <c r="C71" s="111"/>
      <c r="D71" s="97"/>
      <c r="E71" s="150"/>
      <c r="F71" s="150"/>
      <c r="G71" s="150"/>
      <c r="H71" s="150"/>
      <c r="I71" s="150"/>
      <c r="J71" s="79"/>
      <c r="K71" s="124"/>
      <c r="L71" s="79"/>
      <c r="M71" s="79"/>
      <c r="N71" s="79"/>
      <c r="O71" s="79"/>
      <c r="P71" s="79"/>
      <c r="Q71" s="79"/>
    </row>
    <row r="72" spans="1:24" ht="33.75" customHeight="1" x14ac:dyDescent="0.2">
      <c r="A72" s="70">
        <v>4</v>
      </c>
      <c r="B72" s="49" t="s">
        <v>68</v>
      </c>
      <c r="C72" s="111"/>
      <c r="D72" s="97"/>
      <c r="E72" s="150"/>
      <c r="F72" s="150"/>
      <c r="G72" s="150"/>
      <c r="H72" s="150"/>
      <c r="I72" s="150"/>
      <c r="J72" s="79"/>
      <c r="K72" s="124"/>
      <c r="L72" s="79"/>
      <c r="M72" s="79"/>
      <c r="N72" s="79"/>
      <c r="O72" s="79"/>
      <c r="P72" s="79"/>
      <c r="Q72" s="79"/>
    </row>
    <row r="73" spans="1:24" ht="42.75" x14ac:dyDescent="0.2">
      <c r="A73" s="70">
        <v>5</v>
      </c>
      <c r="B73" s="49" t="s">
        <v>81</v>
      </c>
      <c r="C73" s="111"/>
      <c r="D73" s="97"/>
      <c r="E73" s="150"/>
      <c r="F73" s="150"/>
      <c r="G73" s="150"/>
      <c r="H73" s="150"/>
      <c r="I73" s="150"/>
      <c r="J73" s="79"/>
      <c r="K73" s="124"/>
      <c r="L73" s="79"/>
      <c r="M73" s="79"/>
      <c r="N73" s="79"/>
      <c r="O73" s="79"/>
      <c r="P73" s="79"/>
      <c r="Q73" s="79"/>
    </row>
    <row r="74" spans="1:24" ht="28.5" x14ac:dyDescent="0.2">
      <c r="A74" s="54">
        <v>6</v>
      </c>
      <c r="B74" s="128" t="s">
        <v>137</v>
      </c>
      <c r="C74" s="111"/>
      <c r="D74" s="97"/>
      <c r="E74" s="150"/>
      <c r="F74" s="150"/>
      <c r="G74" s="150"/>
      <c r="H74" s="150"/>
      <c r="I74" s="150"/>
      <c r="K74" s="29"/>
    </row>
    <row r="75" spans="1:24" x14ac:dyDescent="0.2">
      <c r="A75" s="54">
        <v>7</v>
      </c>
      <c r="B75" s="46"/>
      <c r="C75" s="10"/>
      <c r="D75" s="97"/>
      <c r="E75" s="150"/>
      <c r="F75" s="150"/>
      <c r="G75" s="150"/>
      <c r="H75" s="150"/>
      <c r="I75" s="150"/>
    </row>
    <row r="76" spans="1:24" x14ac:dyDescent="0.2">
      <c r="A76" s="54">
        <v>8</v>
      </c>
      <c r="B76" s="46"/>
      <c r="C76" s="10"/>
      <c r="D76" s="97"/>
      <c r="E76" s="150"/>
      <c r="F76" s="150"/>
      <c r="G76" s="150"/>
      <c r="H76" s="150"/>
      <c r="I76" s="150"/>
    </row>
    <row r="77" spans="1:24" x14ac:dyDescent="0.2">
      <c r="A77" s="54">
        <v>9</v>
      </c>
      <c r="B77" s="46"/>
      <c r="C77" s="10"/>
      <c r="D77" s="97"/>
      <c r="E77" s="147"/>
      <c r="F77" s="148"/>
      <c r="G77" s="148"/>
      <c r="H77" s="148"/>
      <c r="I77" s="149"/>
    </row>
    <row r="78" spans="1:24" x14ac:dyDescent="0.2">
      <c r="A78" s="54">
        <v>10</v>
      </c>
      <c r="B78" s="46"/>
      <c r="C78" s="10"/>
      <c r="D78" s="97"/>
      <c r="E78" s="150"/>
      <c r="F78" s="150"/>
      <c r="G78" s="150"/>
      <c r="H78" s="150"/>
      <c r="I78" s="150"/>
    </row>
    <row r="79" spans="1:24" ht="15" x14ac:dyDescent="0.25">
      <c r="A79" s="1" t="s">
        <v>150</v>
      </c>
      <c r="B79" s="2" t="s">
        <v>131</v>
      </c>
      <c r="C79" s="2"/>
      <c r="D79" s="98">
        <f>SUM(D65:D78)</f>
        <v>-1073.73</v>
      </c>
      <c r="E79" s="25"/>
      <c r="F79" s="25"/>
      <c r="G79" s="25"/>
      <c r="H79" s="25"/>
    </row>
    <row r="80" spans="1:24" ht="15" x14ac:dyDescent="0.25">
      <c r="B80" s="123" t="s">
        <v>132</v>
      </c>
      <c r="C80" s="71"/>
      <c r="D80" s="98">
        <f>K59</f>
        <v>-2811.897524800017</v>
      </c>
      <c r="E80" s="25"/>
      <c r="F80" s="25"/>
      <c r="G80" s="25"/>
      <c r="H80" s="25"/>
    </row>
    <row r="81" spans="1:19" ht="15" x14ac:dyDescent="0.25">
      <c r="B81" s="71" t="s">
        <v>24</v>
      </c>
      <c r="C81" s="71"/>
      <c r="D81" s="99">
        <f>D79-D80</f>
        <v>1738.167524800017</v>
      </c>
    </row>
    <row r="82" spans="1:19" ht="15.75" thickBot="1" x14ac:dyDescent="0.3">
      <c r="B82" s="134" t="s">
        <v>73</v>
      </c>
      <c r="C82" s="72"/>
      <c r="D82" s="61">
        <f>IF(ISERROR(D81/J59),0,D81/J59)</f>
        <v>3.9601108964661177E-3</v>
      </c>
      <c r="E82" s="103"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2"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v>2014</v>
      </c>
      <c r="C88" s="106">
        <f>K59</f>
        <v>-2811.897524800017</v>
      </c>
      <c r="D88" s="106">
        <f>D65</f>
        <v>-1073.73</v>
      </c>
      <c r="E88" s="107">
        <f>SUM(D66:D78)</f>
        <v>0</v>
      </c>
      <c r="F88" s="130">
        <f>SUM(D88:E88)</f>
        <v>-1073.73</v>
      </c>
      <c r="G88" s="108">
        <f>F88-C88</f>
        <v>1738.167524800017</v>
      </c>
      <c r="H88" s="107">
        <f>J59</f>
        <v>438918.90157699998</v>
      </c>
      <c r="I88" s="104">
        <f>IF(ISERROR(G88/H88),0,G88/H88)</f>
        <v>3.9601108964661177E-3</v>
      </c>
      <c r="J88" s="79"/>
      <c r="K88" s="79"/>
      <c r="L88" s="35"/>
      <c r="M88" s="35"/>
      <c r="N88" s="35"/>
      <c r="O88" s="35"/>
      <c r="P88" s="35"/>
      <c r="Q88" s="35"/>
      <c r="R88" s="35"/>
      <c r="S88" s="35"/>
    </row>
    <row r="89" spans="1:19" x14ac:dyDescent="0.2">
      <c r="B89" s="115"/>
      <c r="C89" s="106"/>
      <c r="D89" s="106"/>
      <c r="E89" s="107"/>
      <c r="F89" s="130">
        <f t="shared" ref="F89:F91" si="7">SUM(D89:E89)</f>
        <v>0</v>
      </c>
      <c r="G89" s="108">
        <f>F89-C89</f>
        <v>0</v>
      </c>
      <c r="H89" s="107"/>
      <c r="I89" s="104">
        <f>IF(ISERROR(G89/H89),0,G89/H89)</f>
        <v>0</v>
      </c>
      <c r="J89" s="79"/>
      <c r="K89" s="79"/>
      <c r="L89" s="35"/>
      <c r="M89" s="35"/>
      <c r="N89" s="35"/>
      <c r="O89" s="35"/>
      <c r="P89" s="35"/>
      <c r="Q89" s="35"/>
      <c r="R89" s="35"/>
      <c r="S89" s="35"/>
    </row>
    <row r="90" spans="1:19" x14ac:dyDescent="0.2">
      <c r="B90" s="115"/>
      <c r="C90" s="106"/>
      <c r="D90" s="106"/>
      <c r="E90" s="107"/>
      <c r="F90" s="130">
        <f t="shared" si="7"/>
        <v>0</v>
      </c>
      <c r="G90" s="108">
        <f>F90-C90</f>
        <v>0</v>
      </c>
      <c r="H90" s="107"/>
      <c r="I90" s="104">
        <f>IF(ISERROR(G90/H90),0,G90/H90)</f>
        <v>0</v>
      </c>
      <c r="J90" s="79"/>
      <c r="K90" s="79"/>
      <c r="L90" s="35"/>
      <c r="M90" s="35"/>
      <c r="N90" s="35"/>
      <c r="O90" s="35"/>
      <c r="P90" s="35"/>
      <c r="Q90" s="35"/>
      <c r="R90" s="35"/>
      <c r="S90" s="35"/>
    </row>
    <row r="91" spans="1:19" ht="15" thickBot="1" x14ac:dyDescent="0.25">
      <c r="B91" s="115"/>
      <c r="C91" s="109"/>
      <c r="D91" s="109"/>
      <c r="E91" s="109"/>
      <c r="F91" s="130">
        <f t="shared" si="7"/>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9">
        <f t="shared" ref="C92:H92" si="8">SUM(C88:C91)</f>
        <v>-2811.897524800017</v>
      </c>
      <c r="D92" s="129">
        <f t="shared" si="8"/>
        <v>-1073.73</v>
      </c>
      <c r="E92" s="129">
        <f t="shared" si="8"/>
        <v>0</v>
      </c>
      <c r="F92" s="131">
        <f t="shared" si="8"/>
        <v>-1073.73</v>
      </c>
      <c r="G92" s="129">
        <f>SUM(G88:G91)</f>
        <v>1738.167524800017</v>
      </c>
      <c r="H92" s="77">
        <f t="shared" si="8"/>
        <v>438918.90157699998</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C94DC-97B6-4ABB-9478-3AD646CBF384}">
  <dimension ref="A12:X103"/>
  <sheetViews>
    <sheetView topLeftCell="A34" zoomScaleNormal="100" zoomScaleSheetLayoutView="100" workbookViewId="0">
      <selection activeCell="D69" sqref="D69"/>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163</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5" t="s">
        <v>25</v>
      </c>
      <c r="C21" s="155"/>
      <c r="D21" s="24">
        <v>2015</v>
      </c>
      <c r="E21" s="156"/>
      <c r="F21" s="157"/>
      <c r="G21" s="79"/>
      <c r="H21" s="79"/>
      <c r="I21" s="79"/>
      <c r="J21" s="79"/>
      <c r="K21" s="79"/>
      <c r="L21" s="79"/>
      <c r="M21" s="79"/>
      <c r="N21" s="79"/>
      <c r="O21" s="79"/>
      <c r="P21" s="79"/>
      <c r="Q21" s="79"/>
    </row>
    <row r="22" spans="1:24" ht="15" thickBot="1" x14ac:dyDescent="0.25">
      <c r="A22" s="4"/>
      <c r="B22" s="5" t="s">
        <v>3</v>
      </c>
      <c r="C22" s="5" t="s">
        <v>2</v>
      </c>
      <c r="D22" s="116">
        <v>23511446.760000002</v>
      </c>
      <c r="E22" s="6" t="s">
        <v>0</v>
      </c>
      <c r="F22" s="7">
        <v>1</v>
      </c>
      <c r="G22" s="79"/>
      <c r="H22" s="79"/>
      <c r="I22" s="79"/>
      <c r="J22" s="79"/>
      <c r="K22" s="79"/>
      <c r="L22" s="79"/>
      <c r="M22" s="79"/>
      <c r="N22" s="79"/>
      <c r="O22" s="79"/>
      <c r="P22" s="79"/>
      <c r="Q22" s="79"/>
    </row>
    <row r="23" spans="1:24" x14ac:dyDescent="0.2">
      <c r="B23" s="5" t="s">
        <v>7</v>
      </c>
      <c r="C23" s="5" t="s">
        <v>1</v>
      </c>
      <c r="D23" s="117">
        <v>16445797.75</v>
      </c>
      <c r="E23" s="6" t="s">
        <v>0</v>
      </c>
      <c r="F23" s="8">
        <f>IFERROR(D23/$D$22,0)</f>
        <v>0.69948046659464691</v>
      </c>
    </row>
    <row r="24" spans="1:24" ht="15" thickBot="1" x14ac:dyDescent="0.25">
      <c r="B24" s="5" t="s">
        <v>8</v>
      </c>
      <c r="C24" s="5" t="s">
        <v>6</v>
      </c>
      <c r="D24" s="116">
        <f>D25+D26</f>
        <v>7065649.0099999998</v>
      </c>
      <c r="E24" s="6" t="s">
        <v>0</v>
      </c>
      <c r="F24" s="8">
        <f>IFERROR(D24/$D$22,0)</f>
        <v>0.30051953340535303</v>
      </c>
    </row>
    <row r="25" spans="1:24" x14ac:dyDescent="0.2">
      <c r="B25" s="5" t="s">
        <v>9</v>
      </c>
      <c r="C25" s="5" t="s">
        <v>4</v>
      </c>
      <c r="D25" s="117">
        <v>0</v>
      </c>
      <c r="E25" s="6" t="s">
        <v>0</v>
      </c>
      <c r="F25" s="8">
        <f>IFERROR(D25/$D$22,0)</f>
        <v>0</v>
      </c>
    </row>
    <row r="26" spans="1:24" x14ac:dyDescent="0.2">
      <c r="B26" s="5" t="s">
        <v>61</v>
      </c>
      <c r="C26" s="5" t="s">
        <v>5</v>
      </c>
      <c r="D26" s="118">
        <v>7065649.0099999998</v>
      </c>
      <c r="E26" s="6" t="s">
        <v>0</v>
      </c>
      <c r="F26" s="8">
        <f>IFERROR(D26/$D$22,0)</f>
        <v>0.30051953340535303</v>
      </c>
      <c r="G26" s="29"/>
      <c r="H26" s="29"/>
    </row>
    <row r="27" spans="1:24" ht="34.5" customHeight="1" x14ac:dyDescent="0.2">
      <c r="B27" s="158" t="s">
        <v>77</v>
      </c>
      <c r="C27" s="158"/>
      <c r="D27" s="158"/>
      <c r="E27" s="158"/>
      <c r="F27" s="158"/>
      <c r="G27" s="159"/>
      <c r="H27" s="159"/>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2015</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51">
        <v>2016</v>
      </c>
      <c r="P45" s="151"/>
      <c r="Q45" s="151"/>
      <c r="R45" s="151">
        <v>2015</v>
      </c>
      <c r="S45" s="151"/>
      <c r="T45" s="151"/>
      <c r="U45" s="151">
        <v>2014</v>
      </c>
      <c r="V45" s="151"/>
      <c r="W45" s="151"/>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4">
        <v>820726</v>
      </c>
      <c r="D47" s="94">
        <v>820726</v>
      </c>
      <c r="E47" s="60">
        <v>894725.53599999996</v>
      </c>
      <c r="F47" s="51">
        <f>C47-D47+E47</f>
        <v>894725.53599999996</v>
      </c>
      <c r="G47" s="110">
        <f>R47</f>
        <v>5.5490000000000005E-2</v>
      </c>
      <c r="H47" s="15">
        <f>F47*G47</f>
        <v>49648.319992640005</v>
      </c>
      <c r="I47" s="110">
        <f>T47</f>
        <v>5.0680000000000003E-2</v>
      </c>
      <c r="J47" s="17">
        <f>F47*I47</f>
        <v>45344.690164480002</v>
      </c>
      <c r="K47" s="16">
        <f>J47-H47</f>
        <v>-4303.6298281600029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E47</f>
        <v>894725.53599999996</v>
      </c>
      <c r="D48" s="94">
        <f>C48</f>
        <v>894725.53599999996</v>
      </c>
      <c r="E48" s="60">
        <v>954926.94</v>
      </c>
      <c r="F48" s="51">
        <f t="shared" ref="F48:F58" si="0">C48-D48+E48</f>
        <v>954926.94</v>
      </c>
      <c r="G48" s="110">
        <f t="shared" ref="G48:G58" si="1">R48</f>
        <v>6.9809999999999997E-2</v>
      </c>
      <c r="H48" s="15">
        <f t="shared" ref="H48:H58" si="2">F48*G48</f>
        <v>66663.449681399987</v>
      </c>
      <c r="I48" s="110">
        <f t="shared" ref="I48:I58" si="3">T48</f>
        <v>3.9609999999999999E-2</v>
      </c>
      <c r="J48" s="17">
        <f t="shared" ref="J48:J58" si="4">F48*I48</f>
        <v>37824.656093400001</v>
      </c>
      <c r="K48" s="16">
        <f t="shared" ref="K48:K58" si="5">J48-H48</f>
        <v>-28838.793587999986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 t="shared" ref="C49:C58" si="6">E48</f>
        <v>954926.94</v>
      </c>
      <c r="D49" s="94">
        <f t="shared" ref="D49:D58" si="7">C49</f>
        <v>954926.94</v>
      </c>
      <c r="E49" s="60">
        <v>776239.18</v>
      </c>
      <c r="F49" s="51">
        <f t="shared" si="0"/>
        <v>776239.18</v>
      </c>
      <c r="G49" s="110">
        <f t="shared" si="1"/>
        <v>3.6040000000000003E-2</v>
      </c>
      <c r="H49" s="15">
        <f t="shared" si="2"/>
        <v>27975.660047200003</v>
      </c>
      <c r="I49" s="110">
        <f t="shared" si="3"/>
        <v>6.2899999999999998E-2</v>
      </c>
      <c r="J49" s="17">
        <f t="shared" si="4"/>
        <v>48825.444422</v>
      </c>
      <c r="K49" s="16">
        <f t="shared" si="5"/>
        <v>20849.784374799998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 t="shared" si="6"/>
        <v>776239.18</v>
      </c>
      <c r="D50" s="94">
        <f t="shared" si="7"/>
        <v>776239.18</v>
      </c>
      <c r="E50" s="60">
        <v>555656.79</v>
      </c>
      <c r="F50" s="51">
        <f t="shared" si="0"/>
        <v>555656.79</v>
      </c>
      <c r="G50" s="110">
        <f t="shared" si="1"/>
        <v>6.7049999999999998E-2</v>
      </c>
      <c r="H50" s="15">
        <f t="shared" si="2"/>
        <v>37256.787769499999</v>
      </c>
      <c r="I50" s="110">
        <f t="shared" si="3"/>
        <v>9.5590000000000008E-2</v>
      </c>
      <c r="J50" s="17">
        <f t="shared" si="4"/>
        <v>53115.232556100011</v>
      </c>
      <c r="K50" s="16">
        <f t="shared" si="5"/>
        <v>15858.444786600012</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 t="shared" si="6"/>
        <v>555656.79</v>
      </c>
      <c r="D51" s="94">
        <f t="shared" si="7"/>
        <v>555656.79</v>
      </c>
      <c r="E51" s="60">
        <v>482108.42</v>
      </c>
      <c r="F51" s="51">
        <f t="shared" si="0"/>
        <v>482108.42</v>
      </c>
      <c r="G51" s="110">
        <f t="shared" si="1"/>
        <v>9.4159999999999994E-2</v>
      </c>
      <c r="H51" s="15">
        <f t="shared" si="2"/>
        <v>45395.328827199992</v>
      </c>
      <c r="I51" s="110">
        <f t="shared" si="3"/>
        <v>9.6680000000000002E-2</v>
      </c>
      <c r="J51" s="17">
        <f t="shared" si="4"/>
        <v>46610.242045599996</v>
      </c>
      <c r="K51" s="16">
        <f t="shared" si="5"/>
        <v>1214.9132184000046</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 t="shared" si="6"/>
        <v>482108.42</v>
      </c>
      <c r="D52" s="94">
        <f t="shared" si="7"/>
        <v>482108.42</v>
      </c>
      <c r="E52" s="60">
        <v>435231.44</v>
      </c>
      <c r="F52" s="51">
        <f t="shared" si="0"/>
        <v>435231.44</v>
      </c>
      <c r="G52" s="110">
        <f t="shared" si="1"/>
        <v>9.2280000000000001E-2</v>
      </c>
      <c r="H52" s="15">
        <f t="shared" si="2"/>
        <v>40163.157283200002</v>
      </c>
      <c r="I52" s="110">
        <f t="shared" si="3"/>
        <v>9.5400000000000013E-2</v>
      </c>
      <c r="J52" s="17">
        <f t="shared" si="4"/>
        <v>41521.079376000009</v>
      </c>
      <c r="K52" s="16">
        <f t="shared" si="5"/>
        <v>1357.9220928000068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4">
        <f t="shared" si="6"/>
        <v>435231.44</v>
      </c>
      <c r="D53" s="94">
        <f t="shared" si="7"/>
        <v>435231.44</v>
      </c>
      <c r="E53" s="60">
        <v>450117.51</v>
      </c>
      <c r="F53" s="51">
        <f t="shared" si="0"/>
        <v>450117.51</v>
      </c>
      <c r="G53" s="110">
        <f t="shared" si="1"/>
        <v>8.8880000000000001E-2</v>
      </c>
      <c r="H53" s="15">
        <f t="shared" si="2"/>
        <v>40006.444288799998</v>
      </c>
      <c r="I53" s="110">
        <f t="shared" si="3"/>
        <v>7.8829999999999997E-2</v>
      </c>
      <c r="J53" s="17">
        <f t="shared" si="4"/>
        <v>35482.763313299998</v>
      </c>
      <c r="K53" s="16">
        <f t="shared" si="5"/>
        <v>-4523.6809754999995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4">
        <f t="shared" si="6"/>
        <v>450117.51</v>
      </c>
      <c r="D54" s="94">
        <f t="shared" si="7"/>
        <v>450117.51</v>
      </c>
      <c r="E54" s="60">
        <v>453918.54</v>
      </c>
      <c r="F54" s="51">
        <f t="shared" si="0"/>
        <v>453918.54</v>
      </c>
      <c r="G54" s="110">
        <f t="shared" si="1"/>
        <v>8.8050000000000003E-2</v>
      </c>
      <c r="H54" s="15">
        <f t="shared" si="2"/>
        <v>39967.527447</v>
      </c>
      <c r="I54" s="110">
        <f t="shared" si="3"/>
        <v>8.0099999999999991E-2</v>
      </c>
      <c r="J54" s="17">
        <f t="shared" si="4"/>
        <v>36358.875053999996</v>
      </c>
      <c r="K54" s="16">
        <f t="shared" si="5"/>
        <v>-3608.6523930000039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4">
        <f t="shared" si="6"/>
        <v>453918.54</v>
      </c>
      <c r="D55" s="94">
        <f t="shared" si="7"/>
        <v>453918.54</v>
      </c>
      <c r="E55" s="60">
        <v>511300.99</v>
      </c>
      <c r="F55" s="51">
        <f t="shared" si="0"/>
        <v>511300.99</v>
      </c>
      <c r="G55" s="110">
        <f t="shared" si="1"/>
        <v>8.270000000000001E-2</v>
      </c>
      <c r="H55" s="15">
        <f t="shared" si="2"/>
        <v>42284.591873000005</v>
      </c>
      <c r="I55" s="110">
        <f t="shared" si="3"/>
        <v>6.7030000000000006E-2</v>
      </c>
      <c r="J55" s="17">
        <f t="shared" si="4"/>
        <v>34272.505359700001</v>
      </c>
      <c r="K55" s="16">
        <f t="shared" si="5"/>
        <v>-8012.0865133000043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4">
        <f t="shared" si="6"/>
        <v>511300.99</v>
      </c>
      <c r="D56" s="94">
        <f t="shared" si="7"/>
        <v>511300.99</v>
      </c>
      <c r="E56" s="60">
        <v>602912.65</v>
      </c>
      <c r="F56" s="51">
        <f t="shared" si="0"/>
        <v>602912.65</v>
      </c>
      <c r="G56" s="110">
        <f t="shared" si="1"/>
        <v>6.3710000000000003E-2</v>
      </c>
      <c r="H56" s="15">
        <f t="shared" si="2"/>
        <v>38411.564931500005</v>
      </c>
      <c r="I56" s="110">
        <f t="shared" si="3"/>
        <v>7.5439999999999993E-2</v>
      </c>
      <c r="J56" s="17">
        <f t="shared" si="4"/>
        <v>45483.730316000001</v>
      </c>
      <c r="K56" s="16">
        <f t="shared" si="5"/>
        <v>7072.1653844999964</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4">
        <f t="shared" si="6"/>
        <v>602912.65</v>
      </c>
      <c r="D57" s="94">
        <f t="shared" si="7"/>
        <v>602912.65</v>
      </c>
      <c r="E57" s="60">
        <v>662636.16</v>
      </c>
      <c r="F57" s="51">
        <f t="shared" si="0"/>
        <v>662636.16</v>
      </c>
      <c r="G57" s="110">
        <f t="shared" si="1"/>
        <v>7.6230000000000006E-2</v>
      </c>
      <c r="H57" s="15">
        <f t="shared" si="2"/>
        <v>50512.754476800008</v>
      </c>
      <c r="I57" s="110">
        <f t="shared" si="3"/>
        <v>0.11320000000000001</v>
      </c>
      <c r="J57" s="17">
        <f t="shared" si="4"/>
        <v>75010.413312000004</v>
      </c>
      <c r="K57" s="16">
        <f t="shared" si="5"/>
        <v>24497.658835199996</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f t="shared" si="6"/>
        <v>662636.16</v>
      </c>
      <c r="D58" s="94">
        <f t="shared" si="7"/>
        <v>662636.16</v>
      </c>
      <c r="E58" s="60">
        <v>747968.3</v>
      </c>
      <c r="F58" s="51">
        <f t="shared" si="0"/>
        <v>747968.3</v>
      </c>
      <c r="G58" s="110">
        <f t="shared" si="1"/>
        <v>0.11462</v>
      </c>
      <c r="H58" s="15">
        <f t="shared" si="2"/>
        <v>85732.126546</v>
      </c>
      <c r="I58" s="110">
        <f t="shared" si="3"/>
        <v>9.4709999999999989E-2</v>
      </c>
      <c r="J58" s="17">
        <f t="shared" si="4"/>
        <v>70840.077692999999</v>
      </c>
      <c r="K58" s="16">
        <f t="shared" si="5"/>
        <v>-14892.048853</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7600500.1560000014</v>
      </c>
      <c r="D59" s="96">
        <f>SUM(D47:D58)</f>
        <v>7600500.1560000014</v>
      </c>
      <c r="E59" s="96">
        <f>SUM(E47:E58)</f>
        <v>7527742.4560000002</v>
      </c>
      <c r="F59" s="96">
        <f>SUM(F47:F58)</f>
        <v>7527742.4560000002</v>
      </c>
      <c r="G59" s="37"/>
      <c r="H59" s="38">
        <f>SUM(H47:H58)</f>
        <v>564017.71316424001</v>
      </c>
      <c r="I59" s="37"/>
      <c r="J59" s="38">
        <f>SUM(J47:J58)</f>
        <v>570689.70970558003</v>
      </c>
      <c r="K59" s="39">
        <f>SUM(K47:K58)</f>
        <v>6671.9965413400168</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38" t="s">
        <v>45</v>
      </c>
      <c r="C64" s="48" t="s">
        <v>67</v>
      </c>
      <c r="D64" s="48" t="s">
        <v>121</v>
      </c>
      <c r="E64" s="160" t="s">
        <v>44</v>
      </c>
      <c r="F64" s="160"/>
      <c r="G64" s="160"/>
      <c r="H64" s="160"/>
      <c r="I64" s="160"/>
      <c r="K64" s="120"/>
      <c r="O64" s="29"/>
      <c r="P64" s="29"/>
      <c r="Q64" s="29"/>
      <c r="R64" s="29"/>
      <c r="S64" s="29"/>
      <c r="T64" s="29"/>
      <c r="U64" s="29"/>
      <c r="V64" s="29"/>
      <c r="W64" s="29"/>
      <c r="X64" s="29"/>
    </row>
    <row r="65" spans="1:24" ht="30.75" customHeight="1" x14ac:dyDescent="0.25">
      <c r="A65" s="161" t="s">
        <v>134</v>
      </c>
      <c r="B65" s="162"/>
      <c r="C65" s="163"/>
      <c r="D65" s="126">
        <v>-13135.03</v>
      </c>
      <c r="E65" s="152"/>
      <c r="F65" s="153"/>
      <c r="G65" s="153"/>
      <c r="H65" s="153"/>
      <c r="I65" s="154"/>
      <c r="K65" s="120"/>
      <c r="O65" s="29"/>
      <c r="P65" s="29"/>
      <c r="Q65" s="29"/>
      <c r="R65" s="29"/>
      <c r="S65" s="29"/>
      <c r="T65" s="29"/>
      <c r="U65" s="29"/>
      <c r="V65" s="29"/>
      <c r="W65" s="29"/>
      <c r="X65" s="29"/>
    </row>
    <row r="66" spans="1:24" ht="28.5" x14ac:dyDescent="0.2">
      <c r="A66" s="70" t="s">
        <v>51</v>
      </c>
      <c r="B66" s="49" t="s">
        <v>62</v>
      </c>
      <c r="C66" s="111"/>
      <c r="D66" s="97"/>
      <c r="E66" s="150"/>
      <c r="F66" s="150"/>
      <c r="G66" s="150"/>
      <c r="H66" s="150"/>
      <c r="I66" s="150"/>
      <c r="K66" s="120"/>
      <c r="O66" s="29"/>
      <c r="P66" s="29"/>
      <c r="Q66" s="29"/>
      <c r="R66" s="29"/>
      <c r="S66" s="29"/>
      <c r="T66" s="29"/>
      <c r="U66" s="29"/>
      <c r="V66" s="29"/>
      <c r="W66" s="29"/>
      <c r="X66" s="29"/>
    </row>
    <row r="67" spans="1:24" ht="28.5" x14ac:dyDescent="0.2">
      <c r="A67" s="70" t="s">
        <v>52</v>
      </c>
      <c r="B67" s="49" t="s">
        <v>79</v>
      </c>
      <c r="C67" s="112"/>
      <c r="D67" s="113"/>
      <c r="E67" s="147"/>
      <c r="F67" s="148"/>
      <c r="G67" s="148"/>
      <c r="H67" s="148"/>
      <c r="I67" s="149"/>
      <c r="J67" s="79"/>
      <c r="K67" s="121"/>
      <c r="L67" s="79"/>
      <c r="M67" s="79"/>
      <c r="N67" s="79"/>
      <c r="O67" s="79"/>
      <c r="P67" s="79"/>
      <c r="Q67" s="79"/>
    </row>
    <row r="68" spans="1:24" ht="28.5" x14ac:dyDescent="0.2">
      <c r="A68" s="70" t="s">
        <v>65</v>
      </c>
      <c r="B68" s="49" t="s">
        <v>64</v>
      </c>
      <c r="C68" s="111"/>
      <c r="D68" s="113"/>
      <c r="E68" s="150"/>
      <c r="F68" s="150"/>
      <c r="G68" s="150"/>
      <c r="H68" s="150"/>
      <c r="I68" s="150"/>
      <c r="J68" s="79"/>
      <c r="K68" s="121"/>
      <c r="L68" s="79"/>
      <c r="M68" s="79"/>
      <c r="N68" s="79"/>
      <c r="O68" s="79"/>
      <c r="P68" s="79"/>
      <c r="Q68" s="79"/>
    </row>
    <row r="69" spans="1:24" ht="28.5" x14ac:dyDescent="0.2">
      <c r="A69" s="70" t="s">
        <v>66</v>
      </c>
      <c r="B69" s="49" t="s">
        <v>63</v>
      </c>
      <c r="C69" s="112"/>
      <c r="D69" s="113"/>
      <c r="E69" s="147"/>
      <c r="F69" s="148"/>
      <c r="G69" s="148"/>
      <c r="H69" s="148"/>
      <c r="I69" s="149"/>
      <c r="J69" s="79"/>
      <c r="K69" s="124"/>
      <c r="L69" s="79"/>
      <c r="M69" s="79"/>
      <c r="N69" s="79"/>
      <c r="O69" s="79"/>
      <c r="P69" s="79"/>
      <c r="Q69" s="79"/>
    </row>
    <row r="70" spans="1:24" ht="28.5" x14ac:dyDescent="0.2">
      <c r="A70" s="70" t="s">
        <v>69</v>
      </c>
      <c r="B70" s="49" t="s">
        <v>71</v>
      </c>
      <c r="C70" s="111"/>
      <c r="D70" s="97"/>
      <c r="E70" s="150"/>
      <c r="F70" s="150"/>
      <c r="G70" s="150"/>
      <c r="H70" s="150"/>
      <c r="I70" s="150"/>
      <c r="J70" s="79"/>
      <c r="K70" s="124"/>
      <c r="L70" s="79"/>
      <c r="M70" s="79"/>
      <c r="N70" s="79"/>
      <c r="O70" s="79"/>
      <c r="P70" s="79"/>
      <c r="Q70" s="79"/>
    </row>
    <row r="71" spans="1:24" ht="28.5" x14ac:dyDescent="0.2">
      <c r="A71" s="70" t="s">
        <v>70</v>
      </c>
      <c r="B71" s="49" t="s">
        <v>72</v>
      </c>
      <c r="C71" s="111"/>
      <c r="D71" s="97"/>
      <c r="E71" s="150"/>
      <c r="F71" s="150"/>
      <c r="G71" s="150"/>
      <c r="H71" s="150"/>
      <c r="I71" s="150"/>
      <c r="J71" s="79"/>
      <c r="K71" s="124"/>
      <c r="L71" s="79"/>
      <c r="M71" s="79"/>
      <c r="N71" s="79"/>
      <c r="O71" s="79"/>
      <c r="P71" s="79"/>
      <c r="Q71" s="79"/>
    </row>
    <row r="72" spans="1:24" ht="33.75" customHeight="1" x14ac:dyDescent="0.2">
      <c r="A72" s="70">
        <v>4</v>
      </c>
      <c r="B72" s="49" t="s">
        <v>68</v>
      </c>
      <c r="C72" s="111"/>
      <c r="D72" s="97"/>
      <c r="E72" s="150"/>
      <c r="F72" s="150"/>
      <c r="G72" s="150"/>
      <c r="H72" s="150"/>
      <c r="I72" s="150"/>
      <c r="J72" s="79"/>
      <c r="K72" s="124"/>
      <c r="L72" s="79"/>
      <c r="M72" s="79"/>
      <c r="N72" s="79"/>
      <c r="O72" s="79"/>
      <c r="P72" s="79"/>
      <c r="Q72" s="79"/>
    </row>
    <row r="73" spans="1:24" ht="42.75" x14ac:dyDescent="0.2">
      <c r="A73" s="70">
        <v>5</v>
      </c>
      <c r="B73" s="49" t="s">
        <v>81</v>
      </c>
      <c r="C73" s="111"/>
      <c r="D73" s="97"/>
      <c r="E73" s="150"/>
      <c r="F73" s="150"/>
      <c r="G73" s="150"/>
      <c r="H73" s="150"/>
      <c r="I73" s="150"/>
      <c r="J73" s="79"/>
      <c r="K73" s="124"/>
      <c r="L73" s="79"/>
      <c r="M73" s="79"/>
      <c r="N73" s="79"/>
      <c r="O73" s="79"/>
      <c r="P73" s="79"/>
      <c r="Q73" s="79"/>
    </row>
    <row r="74" spans="1:24" ht="28.5" x14ac:dyDescent="0.2">
      <c r="A74" s="54">
        <v>6</v>
      </c>
      <c r="B74" s="128" t="s">
        <v>137</v>
      </c>
      <c r="C74" s="111"/>
      <c r="D74" s="97"/>
      <c r="E74" s="150"/>
      <c r="F74" s="150"/>
      <c r="G74" s="150"/>
      <c r="H74" s="150"/>
      <c r="I74" s="150"/>
      <c r="K74" s="29"/>
    </row>
    <row r="75" spans="1:24" x14ac:dyDescent="0.2">
      <c r="A75" s="54">
        <v>7</v>
      </c>
      <c r="B75" s="46"/>
      <c r="C75" s="10"/>
      <c r="D75" s="97"/>
      <c r="E75" s="150"/>
      <c r="F75" s="150"/>
      <c r="G75" s="150"/>
      <c r="H75" s="150"/>
      <c r="I75" s="150"/>
    </row>
    <row r="76" spans="1:24" x14ac:dyDescent="0.2">
      <c r="A76" s="54">
        <v>8</v>
      </c>
      <c r="B76" s="46"/>
      <c r="C76" s="10"/>
      <c r="D76" s="97"/>
      <c r="E76" s="150"/>
      <c r="F76" s="150"/>
      <c r="G76" s="150"/>
      <c r="H76" s="150"/>
      <c r="I76" s="150"/>
    </row>
    <row r="77" spans="1:24" x14ac:dyDescent="0.2">
      <c r="A77" s="54">
        <v>9</v>
      </c>
      <c r="B77" s="46"/>
      <c r="C77" s="10"/>
      <c r="D77" s="97"/>
      <c r="E77" s="147"/>
      <c r="F77" s="148"/>
      <c r="G77" s="148"/>
      <c r="H77" s="148"/>
      <c r="I77" s="149"/>
    </row>
    <row r="78" spans="1:24" x14ac:dyDescent="0.2">
      <c r="A78" s="54">
        <v>10</v>
      </c>
      <c r="B78" s="46"/>
      <c r="C78" s="10"/>
      <c r="D78" s="97"/>
      <c r="E78" s="150"/>
      <c r="F78" s="150"/>
      <c r="G78" s="150"/>
      <c r="H78" s="150"/>
      <c r="I78" s="150"/>
    </row>
    <row r="79" spans="1:24" ht="15" x14ac:dyDescent="0.25">
      <c r="A79" s="1" t="s">
        <v>150</v>
      </c>
      <c r="B79" s="2" t="s">
        <v>131</v>
      </c>
      <c r="C79" s="2"/>
      <c r="D79" s="98">
        <f>SUM(D65:D78)</f>
        <v>-13135.03</v>
      </c>
      <c r="E79" s="25"/>
      <c r="F79" s="25"/>
      <c r="G79" s="25"/>
      <c r="H79" s="25"/>
    </row>
    <row r="80" spans="1:24" ht="15" x14ac:dyDescent="0.25">
      <c r="B80" s="123" t="s">
        <v>132</v>
      </c>
      <c r="C80" s="71"/>
      <c r="D80" s="98">
        <f>K59</f>
        <v>6671.9965413400168</v>
      </c>
      <c r="E80" s="25"/>
      <c r="F80" s="25"/>
      <c r="G80" s="25"/>
      <c r="H80" s="25"/>
    </row>
    <row r="81" spans="1:19" ht="15" x14ac:dyDescent="0.25">
      <c r="B81" s="71" t="s">
        <v>24</v>
      </c>
      <c r="C81" s="71"/>
      <c r="D81" s="99">
        <f>D79-D80</f>
        <v>-19807.026541340019</v>
      </c>
    </row>
    <row r="82" spans="1:19" ht="15.75" thickBot="1" x14ac:dyDescent="0.3">
      <c r="B82" s="134" t="s">
        <v>73</v>
      </c>
      <c r="C82" s="72"/>
      <c r="D82" s="61">
        <f>IF(ISERROR(D81/J59),0,D81/J59)</f>
        <v>-3.4707173100349931E-2</v>
      </c>
      <c r="E82" s="103" t="str">
        <f>IF(AND(D82&lt;0.01,D82&gt;-0.01),"","Unresolved differences of greater than + or - 1% should be explained")</f>
        <v>Unresolved differences of greater than + or - 1% should be explained</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39"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v>2014</v>
      </c>
      <c r="C88" s="106">
        <f>'GA Analysis 2014 '!C88</f>
        <v>-2811.897524800017</v>
      </c>
      <c r="D88" s="106">
        <f>'GA Analysis 2014 '!D88</f>
        <v>-1073.73</v>
      </c>
      <c r="E88" s="106">
        <f>'GA Analysis 2014 '!E88</f>
        <v>0</v>
      </c>
      <c r="F88" s="130">
        <f>SUM(D88:E88)</f>
        <v>-1073.73</v>
      </c>
      <c r="G88" s="108">
        <f>F88-C88</f>
        <v>1738.167524800017</v>
      </c>
      <c r="H88" s="107">
        <f>'GA Analysis 2014 '!H88</f>
        <v>438918.90157699998</v>
      </c>
      <c r="I88" s="104">
        <f>IF(ISERROR(G88/H88),0,G88/H88)</f>
        <v>3.9601108964661177E-3</v>
      </c>
      <c r="J88" s="79"/>
      <c r="K88" s="79"/>
      <c r="L88" s="35"/>
      <c r="M88" s="35"/>
      <c r="N88" s="35"/>
      <c r="O88" s="35"/>
      <c r="P88" s="35"/>
      <c r="Q88" s="35"/>
      <c r="R88" s="35"/>
      <c r="S88" s="35"/>
    </row>
    <row r="89" spans="1:19" x14ac:dyDescent="0.2">
      <c r="B89" s="115">
        <v>2015</v>
      </c>
      <c r="C89" s="106">
        <f>K59</f>
        <v>6671.9965413400168</v>
      </c>
      <c r="D89" s="106">
        <f>D65</f>
        <v>-13135.03</v>
      </c>
      <c r="E89" s="107">
        <f>SUM(D66:D78)</f>
        <v>0</v>
      </c>
      <c r="F89" s="130">
        <f t="shared" ref="F89:F91" si="8">SUM(D89:E89)</f>
        <v>-13135.03</v>
      </c>
      <c r="G89" s="108">
        <f>F89-C89</f>
        <v>-19807.026541340019</v>
      </c>
      <c r="H89" s="107">
        <f>J59</f>
        <v>570689.70970558003</v>
      </c>
      <c r="I89" s="104">
        <f>IF(ISERROR(G89/H89),0,G89/H89)</f>
        <v>-3.4707173100349931E-2</v>
      </c>
      <c r="J89" s="79"/>
      <c r="K89" s="79"/>
      <c r="L89" s="35"/>
      <c r="M89" s="35"/>
      <c r="N89" s="35"/>
      <c r="O89" s="35"/>
      <c r="P89" s="35"/>
      <c r="Q89" s="35"/>
      <c r="R89" s="35"/>
      <c r="S89" s="35"/>
    </row>
    <row r="90" spans="1:19" x14ac:dyDescent="0.2">
      <c r="B90" s="115"/>
      <c r="C90" s="106"/>
      <c r="D90" s="106"/>
      <c r="E90" s="107"/>
      <c r="F90" s="130">
        <f t="shared" si="8"/>
        <v>0</v>
      </c>
      <c r="G90" s="108">
        <f>F90-C90</f>
        <v>0</v>
      </c>
      <c r="H90" s="107"/>
      <c r="I90" s="104">
        <f>IF(ISERROR(G90/H90),0,G90/H90)</f>
        <v>0</v>
      </c>
      <c r="J90" s="79"/>
      <c r="K90" s="79"/>
      <c r="L90" s="35"/>
      <c r="M90" s="35"/>
      <c r="N90" s="35"/>
      <c r="O90" s="35"/>
      <c r="P90" s="35"/>
      <c r="Q90" s="35"/>
      <c r="R90" s="35"/>
      <c r="S90" s="35"/>
    </row>
    <row r="91" spans="1:19" ht="15" thickBot="1" x14ac:dyDescent="0.25">
      <c r="B91" s="115"/>
      <c r="C91" s="109"/>
      <c r="D91" s="109"/>
      <c r="E91" s="109"/>
      <c r="F91" s="130">
        <f t="shared" si="8"/>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9">
        <f t="shared" ref="C92:H92" si="9">SUM(C88:C91)</f>
        <v>3860.0990165399999</v>
      </c>
      <c r="D92" s="129">
        <f t="shared" si="9"/>
        <v>-14208.76</v>
      </c>
      <c r="E92" s="129">
        <f t="shared" si="9"/>
        <v>0</v>
      </c>
      <c r="F92" s="131">
        <f t="shared" si="9"/>
        <v>-14208.76</v>
      </c>
      <c r="G92" s="129">
        <f>SUM(G88:G91)</f>
        <v>-18068.859016540002</v>
      </c>
      <c r="H92" s="77">
        <f t="shared" si="9"/>
        <v>1009608.6112825801</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R45:T45"/>
    <mergeCell ref="U45:W45"/>
    <mergeCell ref="E68:I68"/>
    <mergeCell ref="B21:C21"/>
    <mergeCell ref="E21:F21"/>
    <mergeCell ref="B27:H27"/>
    <mergeCell ref="O45:Q45"/>
    <mergeCell ref="E64:I64"/>
    <mergeCell ref="A65:C65"/>
    <mergeCell ref="E65:I65"/>
    <mergeCell ref="E66:I66"/>
    <mergeCell ref="E67:I67"/>
  </mergeCells>
  <dataValidations count="1">
    <dataValidation type="list" sqref="C31" xr:uid="{D60580B8-C39E-4E32-91B6-0BB8DACCA353}">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36EFD-4B0F-46BF-BBD4-5DA4E20384D0}">
  <dimension ref="A12:X103"/>
  <sheetViews>
    <sheetView topLeftCell="A65" zoomScaleNormal="100" zoomScaleSheetLayoutView="100" workbookViewId="0">
      <selection activeCell="C75" sqref="C75"/>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163</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5" t="s">
        <v>25</v>
      </c>
      <c r="C21" s="155"/>
      <c r="D21" s="24">
        <v>2016</v>
      </c>
      <c r="E21" s="156"/>
      <c r="F21" s="157"/>
      <c r="G21" s="79"/>
      <c r="H21" s="79"/>
      <c r="I21" s="79"/>
      <c r="J21" s="79"/>
      <c r="K21" s="79"/>
      <c r="L21" s="79"/>
      <c r="M21" s="79"/>
      <c r="N21" s="79"/>
      <c r="O21" s="79"/>
      <c r="P21" s="79"/>
      <c r="Q21" s="79"/>
    </row>
    <row r="22" spans="1:24" ht="15" thickBot="1" x14ac:dyDescent="0.25">
      <c r="A22" s="4"/>
      <c r="B22" s="5" t="s">
        <v>3</v>
      </c>
      <c r="C22" s="5" t="s">
        <v>2</v>
      </c>
      <c r="D22" s="116">
        <v>24268799.239999998</v>
      </c>
      <c r="E22" s="6" t="s">
        <v>0</v>
      </c>
      <c r="F22" s="7">
        <v>1</v>
      </c>
      <c r="G22" s="79"/>
      <c r="H22" s="79"/>
      <c r="I22" s="79"/>
      <c r="J22" s="79"/>
      <c r="K22" s="79"/>
      <c r="L22" s="79"/>
      <c r="M22" s="79"/>
      <c r="N22" s="79"/>
      <c r="O22" s="79"/>
      <c r="P22" s="79"/>
      <c r="Q22" s="79"/>
    </row>
    <row r="23" spans="1:24" x14ac:dyDescent="0.2">
      <c r="B23" s="5" t="s">
        <v>7</v>
      </c>
      <c r="C23" s="5" t="s">
        <v>1</v>
      </c>
      <c r="D23" s="117">
        <v>17142548.07</v>
      </c>
      <c r="E23" s="6" t="s">
        <v>0</v>
      </c>
      <c r="F23" s="8">
        <f>IFERROR(D23/$D$22,0)</f>
        <v>0.70636160860177777</v>
      </c>
    </row>
    <row r="24" spans="1:24" ht="15" thickBot="1" x14ac:dyDescent="0.25">
      <c r="B24" s="5" t="s">
        <v>8</v>
      </c>
      <c r="C24" s="5" t="s">
        <v>6</v>
      </c>
      <c r="D24" s="116">
        <f>D25+D26</f>
        <v>7126251.1699999999</v>
      </c>
      <c r="E24" s="6" t="s">
        <v>0</v>
      </c>
      <c r="F24" s="8">
        <f>IFERROR(D24/$D$22,0)</f>
        <v>0.29363839139822234</v>
      </c>
    </row>
    <row r="25" spans="1:24" x14ac:dyDescent="0.2">
      <c r="B25" s="5" t="s">
        <v>9</v>
      </c>
      <c r="C25" s="5" t="s">
        <v>4</v>
      </c>
      <c r="D25" s="117">
        <v>0</v>
      </c>
      <c r="E25" s="6" t="s">
        <v>0</v>
      </c>
      <c r="F25" s="8">
        <f>IFERROR(D25/$D$22,0)</f>
        <v>0</v>
      </c>
    </row>
    <row r="26" spans="1:24" x14ac:dyDescent="0.2">
      <c r="B26" s="5" t="s">
        <v>61</v>
      </c>
      <c r="C26" s="5" t="s">
        <v>5</v>
      </c>
      <c r="D26" s="118">
        <v>7126251.1699999999</v>
      </c>
      <c r="E26" s="6" t="s">
        <v>0</v>
      </c>
      <c r="F26" s="8">
        <f>IFERROR(D26/$D$22,0)</f>
        <v>0.29363839139822234</v>
      </c>
      <c r="G26" s="29"/>
      <c r="H26" s="29"/>
    </row>
    <row r="27" spans="1:24" ht="34.5" customHeight="1" x14ac:dyDescent="0.2">
      <c r="B27" s="158" t="s">
        <v>77</v>
      </c>
      <c r="C27" s="158"/>
      <c r="D27" s="158"/>
      <c r="E27" s="158"/>
      <c r="F27" s="158"/>
      <c r="G27" s="159"/>
      <c r="H27" s="159"/>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51">
        <v>2016</v>
      </c>
      <c r="P45" s="151"/>
      <c r="Q45" s="151"/>
      <c r="R45" s="151">
        <v>2015</v>
      </c>
      <c r="S45" s="151"/>
      <c r="T45" s="151"/>
      <c r="U45" s="151">
        <v>2014</v>
      </c>
      <c r="V45" s="151"/>
      <c r="W45" s="151"/>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4">
        <v>747968.3</v>
      </c>
      <c r="D47" s="94">
        <v>747968</v>
      </c>
      <c r="E47" s="60">
        <v>968647.19</v>
      </c>
      <c r="F47" s="51">
        <f>C47-D47+E47</f>
        <v>968647.49</v>
      </c>
      <c r="G47" s="110">
        <f>O47</f>
        <v>8.4229999999999999E-2</v>
      </c>
      <c r="H47" s="15">
        <f>F47*G47</f>
        <v>81589.178082700004</v>
      </c>
      <c r="I47" s="110">
        <f>Q47</f>
        <v>9.1789999999999997E-2</v>
      </c>
      <c r="J47" s="17">
        <f>F47*I47</f>
        <v>88912.153107099992</v>
      </c>
      <c r="K47" s="16">
        <f>J47-H47</f>
        <v>7322.9750243999879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E47</f>
        <v>968647.19</v>
      </c>
      <c r="D48" s="94">
        <f>C48</f>
        <v>968647.19</v>
      </c>
      <c r="E48" s="60">
        <v>778620.26</v>
      </c>
      <c r="F48" s="51">
        <f t="shared" ref="F48:F58" si="0">C48-D48+E48</f>
        <v>778620.26</v>
      </c>
      <c r="G48" s="110">
        <f t="shared" ref="G48:G58" si="1">O48</f>
        <v>0.10384</v>
      </c>
      <c r="H48" s="15">
        <f t="shared" ref="H48:H58" si="2">F48*G48</f>
        <v>80851.927798400007</v>
      </c>
      <c r="I48" s="110">
        <f t="shared" ref="I48:I58" si="3">Q48</f>
        <v>9.851E-2</v>
      </c>
      <c r="J48" s="17">
        <f t="shared" ref="J48:J58" si="4">F48*I48</f>
        <v>76701.881812599997</v>
      </c>
      <c r="K48" s="16">
        <f t="shared" ref="K48:K58" si="5">J48-H48</f>
        <v>-4150.0459858000104</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 t="shared" ref="C49:C58" si="6">E48</f>
        <v>778620.26</v>
      </c>
      <c r="D49" s="94">
        <f t="shared" ref="D49:D58" si="7">C49</f>
        <v>778620.26</v>
      </c>
      <c r="E49" s="60">
        <v>787343.2</v>
      </c>
      <c r="F49" s="51">
        <f t="shared" si="0"/>
        <v>787343.2</v>
      </c>
      <c r="G49" s="110">
        <f t="shared" si="1"/>
        <v>9.0219999999999995E-2</v>
      </c>
      <c r="H49" s="15">
        <f t="shared" si="2"/>
        <v>71034.103503999999</v>
      </c>
      <c r="I49" s="110">
        <f t="shared" si="3"/>
        <v>0.1061</v>
      </c>
      <c r="J49" s="17">
        <f t="shared" si="4"/>
        <v>83537.113519999999</v>
      </c>
      <c r="K49" s="16">
        <f t="shared" si="5"/>
        <v>12503.010016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 t="shared" si="6"/>
        <v>787343.2</v>
      </c>
      <c r="D50" s="94">
        <f t="shared" si="7"/>
        <v>787343.2</v>
      </c>
      <c r="E50" s="60">
        <v>663238.86</v>
      </c>
      <c r="F50" s="51">
        <f t="shared" si="0"/>
        <v>663238.86</v>
      </c>
      <c r="G50" s="110">
        <f t="shared" si="1"/>
        <v>0.12114999999999999</v>
      </c>
      <c r="H50" s="15">
        <f t="shared" si="2"/>
        <v>80351.387888999991</v>
      </c>
      <c r="I50" s="110">
        <f t="shared" si="3"/>
        <v>0.11132</v>
      </c>
      <c r="J50" s="17">
        <f t="shared" si="4"/>
        <v>73831.749895200002</v>
      </c>
      <c r="K50" s="16">
        <f t="shared" si="5"/>
        <v>-6519.6379937999882</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 t="shared" si="6"/>
        <v>663238.86</v>
      </c>
      <c r="D51" s="94">
        <f t="shared" si="7"/>
        <v>663238.86</v>
      </c>
      <c r="E51" s="60">
        <v>496414.03</v>
      </c>
      <c r="F51" s="51">
        <f t="shared" si="0"/>
        <v>496414.03</v>
      </c>
      <c r="G51" s="110">
        <f t="shared" si="1"/>
        <v>0.10405</v>
      </c>
      <c r="H51" s="15">
        <f t="shared" si="2"/>
        <v>51651.879821500006</v>
      </c>
      <c r="I51" s="110">
        <f t="shared" si="3"/>
        <v>0.10749</v>
      </c>
      <c r="J51" s="17">
        <f t="shared" si="4"/>
        <v>53359.544084700006</v>
      </c>
      <c r="K51" s="16">
        <f t="shared" si="5"/>
        <v>1707.6642632000003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 t="shared" si="6"/>
        <v>496414.03</v>
      </c>
      <c r="D52" s="94">
        <f t="shared" si="7"/>
        <v>496414.03</v>
      </c>
      <c r="E52" s="60">
        <v>444169.38</v>
      </c>
      <c r="F52" s="51">
        <f t="shared" si="0"/>
        <v>444169.38</v>
      </c>
      <c r="G52" s="110">
        <f t="shared" si="1"/>
        <v>0.11650000000000001</v>
      </c>
      <c r="H52" s="15">
        <f t="shared" si="2"/>
        <v>51745.732770000002</v>
      </c>
      <c r="I52" s="110">
        <f t="shared" si="3"/>
        <v>9.5449999999999993E-2</v>
      </c>
      <c r="J52" s="17">
        <f t="shared" si="4"/>
        <v>42395.967320999996</v>
      </c>
      <c r="K52" s="16">
        <f t="shared" si="5"/>
        <v>-9349.7654490000059</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4">
        <f t="shared" si="6"/>
        <v>444169.38</v>
      </c>
      <c r="D53" s="94">
        <f t="shared" si="7"/>
        <v>444169.38</v>
      </c>
      <c r="E53" s="60">
        <v>480653.51</v>
      </c>
      <c r="F53" s="51">
        <f t="shared" si="0"/>
        <v>480653.51</v>
      </c>
      <c r="G53" s="110">
        <f t="shared" si="1"/>
        <v>7.6670000000000002E-2</v>
      </c>
      <c r="H53" s="15">
        <f t="shared" si="2"/>
        <v>36851.704611699999</v>
      </c>
      <c r="I53" s="110">
        <f t="shared" si="3"/>
        <v>8.3059999999999995E-2</v>
      </c>
      <c r="J53" s="17">
        <f t="shared" si="4"/>
        <v>39923.0805406</v>
      </c>
      <c r="K53" s="16">
        <f t="shared" si="5"/>
        <v>3071.3759289000009</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4">
        <f t="shared" si="6"/>
        <v>480653.51</v>
      </c>
      <c r="D54" s="94">
        <f t="shared" si="7"/>
        <v>480653.51</v>
      </c>
      <c r="E54" s="60">
        <v>435273.57</v>
      </c>
      <c r="F54" s="51">
        <f t="shared" si="0"/>
        <v>435273.57</v>
      </c>
      <c r="G54" s="110">
        <f t="shared" si="1"/>
        <v>8.5690000000000002E-2</v>
      </c>
      <c r="H54" s="15">
        <f t="shared" si="2"/>
        <v>37298.592213299999</v>
      </c>
      <c r="I54" s="110">
        <f t="shared" si="3"/>
        <v>7.1029999999999996E-2</v>
      </c>
      <c r="J54" s="17">
        <f t="shared" si="4"/>
        <v>30917.481677100001</v>
      </c>
      <c r="K54" s="16">
        <f t="shared" si="5"/>
        <v>-6381.110536199998</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4">
        <f t="shared" si="6"/>
        <v>435273.57</v>
      </c>
      <c r="D55" s="94">
        <f t="shared" si="7"/>
        <v>435273.57</v>
      </c>
      <c r="E55" s="60">
        <v>491360.04</v>
      </c>
      <c r="F55" s="51">
        <f t="shared" si="0"/>
        <v>491360.04</v>
      </c>
      <c r="G55" s="110">
        <f t="shared" si="1"/>
        <v>7.0599999999999996E-2</v>
      </c>
      <c r="H55" s="15">
        <f t="shared" si="2"/>
        <v>34690.018823999999</v>
      </c>
      <c r="I55" s="110">
        <f t="shared" si="3"/>
        <v>9.5310000000000006E-2</v>
      </c>
      <c r="J55" s="17">
        <f t="shared" si="4"/>
        <v>46831.525412399998</v>
      </c>
      <c r="K55" s="16">
        <f t="shared" si="5"/>
        <v>12141.5065884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4">
        <f t="shared" si="6"/>
        <v>491360.04</v>
      </c>
      <c r="D56" s="94">
        <f t="shared" si="7"/>
        <v>491360.04</v>
      </c>
      <c r="E56" s="60">
        <v>606276.56000000006</v>
      </c>
      <c r="F56" s="51">
        <f t="shared" si="0"/>
        <v>606276.56000000006</v>
      </c>
      <c r="G56" s="110">
        <f t="shared" si="1"/>
        <v>9.7199999999999995E-2</v>
      </c>
      <c r="H56" s="15">
        <f t="shared" si="2"/>
        <v>58930.081632000001</v>
      </c>
      <c r="I56" s="110">
        <f t="shared" si="3"/>
        <v>0.11226</v>
      </c>
      <c r="J56" s="17">
        <f t="shared" si="4"/>
        <v>68060.606625600005</v>
      </c>
      <c r="K56" s="16">
        <f t="shared" si="5"/>
        <v>9130.5249936000037</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4">
        <f t="shared" si="6"/>
        <v>606276.56000000006</v>
      </c>
      <c r="D57" s="94">
        <f t="shared" si="7"/>
        <v>606276.56000000006</v>
      </c>
      <c r="E57" s="60">
        <v>680582.47</v>
      </c>
      <c r="F57" s="51">
        <f t="shared" si="0"/>
        <v>680582.47</v>
      </c>
      <c r="G57" s="110">
        <f t="shared" si="1"/>
        <v>0.12271</v>
      </c>
      <c r="H57" s="15">
        <f t="shared" si="2"/>
        <v>83514.2748937</v>
      </c>
      <c r="I57" s="110">
        <f t="shared" si="3"/>
        <v>0.11108999999999999</v>
      </c>
      <c r="J57" s="17">
        <f t="shared" si="4"/>
        <v>75605.906592299987</v>
      </c>
      <c r="K57" s="16">
        <f t="shared" si="5"/>
        <v>-7908.3683014000126</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f t="shared" si="6"/>
        <v>680582.47</v>
      </c>
      <c r="D58" s="94">
        <f t="shared" si="7"/>
        <v>680582.47</v>
      </c>
      <c r="E58" s="60">
        <v>759728.39</v>
      </c>
      <c r="F58" s="51">
        <f t="shared" si="0"/>
        <v>759728.39</v>
      </c>
      <c r="G58" s="110">
        <f t="shared" si="1"/>
        <v>0.10594000000000001</v>
      </c>
      <c r="H58" s="15">
        <f t="shared" si="2"/>
        <v>80485.625636600002</v>
      </c>
      <c r="I58" s="110">
        <f t="shared" si="3"/>
        <v>8.7080000000000005E-2</v>
      </c>
      <c r="J58" s="17">
        <f t="shared" si="4"/>
        <v>66157.148201200005</v>
      </c>
      <c r="K58" s="16">
        <f t="shared" si="5"/>
        <v>-14328.477435399996</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7580547.3700000001</v>
      </c>
      <c r="D59" s="96">
        <f>SUM(D47:D58)</f>
        <v>7580547.0699999994</v>
      </c>
      <c r="E59" s="96">
        <f>SUM(E47:E58)</f>
        <v>7592307.459999999</v>
      </c>
      <c r="F59" s="96">
        <f>SUM(F47:F58)</f>
        <v>7592307.7599999998</v>
      </c>
      <c r="G59" s="37"/>
      <c r="H59" s="38">
        <f>SUM(H47:H58)</f>
        <v>748994.50767690002</v>
      </c>
      <c r="I59" s="37"/>
      <c r="J59" s="38">
        <f>SUM(J47:J58)</f>
        <v>746234.15878980001</v>
      </c>
      <c r="K59" s="39">
        <f>SUM(K47:K58)</f>
        <v>-2760.3488871000191</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40" t="s">
        <v>45</v>
      </c>
      <c r="C64" s="48" t="s">
        <v>67</v>
      </c>
      <c r="D64" s="48" t="s">
        <v>121</v>
      </c>
      <c r="E64" s="160" t="s">
        <v>44</v>
      </c>
      <c r="F64" s="160"/>
      <c r="G64" s="160"/>
      <c r="H64" s="160"/>
      <c r="I64" s="160"/>
      <c r="K64" s="120"/>
      <c r="O64" s="29"/>
      <c r="P64" s="29"/>
      <c r="Q64" s="29"/>
      <c r="R64" s="29"/>
      <c r="S64" s="29"/>
      <c r="T64" s="29"/>
      <c r="U64" s="29"/>
      <c r="V64" s="29"/>
      <c r="W64" s="29"/>
      <c r="X64" s="29"/>
    </row>
    <row r="65" spans="1:24" ht="30.75" customHeight="1" x14ac:dyDescent="0.25">
      <c r="A65" s="161" t="s">
        <v>134</v>
      </c>
      <c r="B65" s="162"/>
      <c r="C65" s="163"/>
      <c r="D65" s="126">
        <v>-8974.4</v>
      </c>
      <c r="E65" s="152"/>
      <c r="F65" s="153"/>
      <c r="G65" s="153"/>
      <c r="H65" s="153"/>
      <c r="I65" s="154"/>
      <c r="K65" s="120"/>
      <c r="O65" s="29"/>
      <c r="P65" s="29"/>
      <c r="Q65" s="29"/>
      <c r="R65" s="29"/>
      <c r="S65" s="29"/>
      <c r="T65" s="29"/>
      <c r="U65" s="29"/>
      <c r="V65" s="29"/>
      <c r="W65" s="29"/>
      <c r="X65" s="29"/>
    </row>
    <row r="66" spans="1:24" ht="28.5" x14ac:dyDescent="0.2">
      <c r="A66" s="70" t="s">
        <v>51</v>
      </c>
      <c r="B66" s="49" t="s">
        <v>62</v>
      </c>
      <c r="C66" s="111"/>
      <c r="D66" s="97"/>
      <c r="E66" s="150"/>
      <c r="F66" s="150"/>
      <c r="G66" s="150"/>
      <c r="H66" s="150"/>
      <c r="I66" s="150"/>
      <c r="K66" s="120"/>
      <c r="O66" s="29"/>
      <c r="P66" s="29"/>
      <c r="Q66" s="29"/>
      <c r="R66" s="29"/>
      <c r="S66" s="29"/>
      <c r="T66" s="29"/>
      <c r="U66" s="29"/>
      <c r="V66" s="29"/>
      <c r="W66" s="29"/>
      <c r="X66" s="29"/>
    </row>
    <row r="67" spans="1:24" ht="28.5" x14ac:dyDescent="0.2">
      <c r="A67" s="70" t="s">
        <v>52</v>
      </c>
      <c r="B67" s="49" t="s">
        <v>79</v>
      </c>
      <c r="C67" s="112"/>
      <c r="D67" s="113"/>
      <c r="E67" s="147"/>
      <c r="F67" s="148"/>
      <c r="G67" s="148"/>
      <c r="H67" s="148"/>
      <c r="I67" s="149"/>
      <c r="J67" s="79"/>
      <c r="K67" s="121"/>
      <c r="L67" s="79"/>
      <c r="M67" s="79"/>
      <c r="N67" s="79"/>
      <c r="O67" s="79"/>
      <c r="P67" s="79"/>
      <c r="Q67" s="79"/>
    </row>
    <row r="68" spans="1:24" ht="28.5" x14ac:dyDescent="0.2">
      <c r="A68" s="70" t="s">
        <v>65</v>
      </c>
      <c r="B68" s="49" t="s">
        <v>64</v>
      </c>
      <c r="C68" s="111"/>
      <c r="D68" s="113"/>
      <c r="E68" s="150"/>
      <c r="F68" s="150"/>
      <c r="G68" s="150"/>
      <c r="H68" s="150"/>
      <c r="I68" s="150"/>
      <c r="J68" s="79"/>
      <c r="K68" s="164"/>
      <c r="L68" s="79"/>
      <c r="M68" s="79"/>
      <c r="N68" s="79"/>
      <c r="O68" s="79"/>
      <c r="P68" s="79"/>
      <c r="Q68" s="79"/>
    </row>
    <row r="69" spans="1:24" ht="28.5" x14ac:dyDescent="0.2">
      <c r="A69" s="70" t="s">
        <v>66</v>
      </c>
      <c r="B69" s="49" t="s">
        <v>63</v>
      </c>
      <c r="C69" s="112"/>
      <c r="D69" s="113"/>
      <c r="E69" s="147"/>
      <c r="F69" s="148"/>
      <c r="G69" s="148"/>
      <c r="H69" s="148"/>
      <c r="I69" s="149"/>
      <c r="J69" s="79"/>
      <c r="K69" s="164"/>
      <c r="L69" s="79"/>
      <c r="M69" s="79"/>
      <c r="N69" s="79"/>
      <c r="O69" s="79"/>
      <c r="P69" s="79"/>
      <c r="Q69" s="79"/>
    </row>
    <row r="70" spans="1:24" ht="28.5" x14ac:dyDescent="0.2">
      <c r="A70" s="70" t="s">
        <v>69</v>
      </c>
      <c r="B70" s="49" t="s">
        <v>71</v>
      </c>
      <c r="C70" s="111"/>
      <c r="D70" s="97"/>
      <c r="E70" s="150"/>
      <c r="F70" s="150"/>
      <c r="G70" s="150"/>
      <c r="H70" s="150"/>
      <c r="I70" s="150"/>
      <c r="J70" s="79"/>
      <c r="K70" s="124"/>
      <c r="L70" s="79"/>
      <c r="M70" s="79"/>
      <c r="N70" s="79"/>
      <c r="O70" s="79"/>
      <c r="P70" s="79"/>
      <c r="Q70" s="79"/>
    </row>
    <row r="71" spans="1:24" ht="28.5" x14ac:dyDescent="0.2">
      <c r="A71" s="70" t="s">
        <v>70</v>
      </c>
      <c r="B71" s="49" t="s">
        <v>72</v>
      </c>
      <c r="C71" s="111"/>
      <c r="D71" s="97"/>
      <c r="E71" s="150"/>
      <c r="F71" s="150"/>
      <c r="G71" s="150"/>
      <c r="H71" s="150"/>
      <c r="I71" s="150"/>
      <c r="J71" s="79"/>
      <c r="K71" s="124"/>
      <c r="L71" s="79"/>
      <c r="M71" s="79"/>
      <c r="N71" s="79"/>
      <c r="O71" s="79"/>
      <c r="P71" s="79"/>
      <c r="Q71" s="79"/>
    </row>
    <row r="72" spans="1:24" ht="33.75" customHeight="1" x14ac:dyDescent="0.2">
      <c r="A72" s="70">
        <v>4</v>
      </c>
      <c r="B72" s="49" t="s">
        <v>68</v>
      </c>
      <c r="C72" s="111"/>
      <c r="D72" s="97"/>
      <c r="E72" s="150"/>
      <c r="F72" s="150"/>
      <c r="G72" s="150"/>
      <c r="H72" s="150"/>
      <c r="I72" s="150"/>
      <c r="J72" s="79"/>
      <c r="K72" s="124"/>
      <c r="L72" s="79"/>
      <c r="M72" s="79"/>
      <c r="N72" s="79"/>
      <c r="O72" s="79"/>
      <c r="P72" s="79"/>
      <c r="Q72" s="79"/>
    </row>
    <row r="73" spans="1:24" ht="42.75" x14ac:dyDescent="0.2">
      <c r="A73" s="70">
        <v>5</v>
      </c>
      <c r="B73" s="49" t="s">
        <v>81</v>
      </c>
      <c r="C73" s="111"/>
      <c r="D73" s="97"/>
      <c r="E73" s="150"/>
      <c r="F73" s="150"/>
      <c r="G73" s="150"/>
      <c r="H73" s="150"/>
      <c r="I73" s="150"/>
      <c r="J73" s="79"/>
      <c r="K73" s="124"/>
      <c r="L73" s="79"/>
      <c r="M73" s="79"/>
      <c r="N73" s="79"/>
      <c r="O73" s="79"/>
      <c r="P73" s="79"/>
      <c r="Q73" s="79"/>
    </row>
    <row r="74" spans="1:24" ht="28.5" x14ac:dyDescent="0.2">
      <c r="A74" s="54">
        <v>6</v>
      </c>
      <c r="B74" s="128" t="s">
        <v>137</v>
      </c>
      <c r="C74" s="111"/>
      <c r="D74" s="97"/>
      <c r="E74" s="150"/>
      <c r="F74" s="150"/>
      <c r="G74" s="150"/>
      <c r="H74" s="150"/>
      <c r="I74" s="150"/>
      <c r="K74" s="29"/>
    </row>
    <row r="75" spans="1:24" x14ac:dyDescent="0.2">
      <c r="A75" s="54">
        <v>7</v>
      </c>
      <c r="B75" s="46"/>
      <c r="C75" s="10"/>
      <c r="D75" s="97"/>
      <c r="E75" s="150"/>
      <c r="F75" s="150"/>
      <c r="G75" s="150"/>
      <c r="H75" s="150"/>
      <c r="I75" s="150"/>
    </row>
    <row r="76" spans="1:24" x14ac:dyDescent="0.2">
      <c r="A76" s="54">
        <v>8</v>
      </c>
      <c r="B76" s="46"/>
      <c r="C76" s="10"/>
      <c r="D76" s="97"/>
      <c r="E76" s="150"/>
      <c r="F76" s="150"/>
      <c r="G76" s="150"/>
      <c r="H76" s="150"/>
      <c r="I76" s="150"/>
    </row>
    <row r="77" spans="1:24" x14ac:dyDescent="0.2">
      <c r="A77" s="54">
        <v>9</v>
      </c>
      <c r="B77" s="46"/>
      <c r="C77" s="10"/>
      <c r="D77" s="97"/>
      <c r="E77" s="147"/>
      <c r="F77" s="148"/>
      <c r="G77" s="148"/>
      <c r="H77" s="148"/>
      <c r="I77" s="149"/>
    </row>
    <row r="78" spans="1:24" x14ac:dyDescent="0.2">
      <c r="A78" s="54">
        <v>10</v>
      </c>
      <c r="B78" s="46"/>
      <c r="C78" s="10"/>
      <c r="D78" s="97"/>
      <c r="E78" s="150"/>
      <c r="F78" s="150"/>
      <c r="G78" s="150"/>
      <c r="H78" s="150"/>
      <c r="I78" s="150"/>
    </row>
    <row r="79" spans="1:24" ht="15" x14ac:dyDescent="0.25">
      <c r="A79" s="1" t="s">
        <v>150</v>
      </c>
      <c r="B79" s="2" t="s">
        <v>131</v>
      </c>
      <c r="C79" s="2"/>
      <c r="D79" s="98">
        <f>SUM(D65:D78)</f>
        <v>-8974.4</v>
      </c>
      <c r="E79" s="25"/>
      <c r="F79" s="25"/>
      <c r="G79" s="25"/>
      <c r="H79" s="25"/>
    </row>
    <row r="80" spans="1:24" ht="15" x14ac:dyDescent="0.25">
      <c r="B80" s="123" t="s">
        <v>132</v>
      </c>
      <c r="C80" s="71"/>
      <c r="D80" s="98">
        <f>K59</f>
        <v>-2760.3488871000191</v>
      </c>
      <c r="E80" s="25"/>
      <c r="F80" s="25"/>
      <c r="G80" s="25"/>
      <c r="H80" s="25"/>
    </row>
    <row r="81" spans="1:19" ht="15" x14ac:dyDescent="0.25">
      <c r="B81" s="71" t="s">
        <v>24</v>
      </c>
      <c r="C81" s="71"/>
      <c r="D81" s="99">
        <f>D79-D80</f>
        <v>-6214.0511128999806</v>
      </c>
    </row>
    <row r="82" spans="1:19" ht="15.75" thickBot="1" x14ac:dyDescent="0.3">
      <c r="B82" s="134" t="s">
        <v>73</v>
      </c>
      <c r="C82" s="72"/>
      <c r="D82" s="61">
        <f>IF(ISERROR(D81/J59),0,D81/J59)</f>
        <v>-8.3272134352273212E-3</v>
      </c>
      <c r="E82" s="103"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41"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v>2014</v>
      </c>
      <c r="C88" s="106">
        <f>'GA Analysis 2014 '!C88</f>
        <v>-2811.897524800017</v>
      </c>
      <c r="D88" s="106">
        <f>'GA Analysis 2014 '!D88</f>
        <v>-1073.73</v>
      </c>
      <c r="E88" s="107">
        <f>'GA Analysis 2014 '!E88</f>
        <v>0</v>
      </c>
      <c r="F88" s="130">
        <f>SUM(D88:E88)</f>
        <v>-1073.73</v>
      </c>
      <c r="G88" s="108">
        <f>F88-C88</f>
        <v>1738.167524800017</v>
      </c>
      <c r="H88" s="107">
        <f>'GA Analysis 2014 '!H88</f>
        <v>438918.90157699998</v>
      </c>
      <c r="I88" s="104">
        <f>IF(ISERROR(G88/H88),0,G88/H88)</f>
        <v>3.9601108964661177E-3</v>
      </c>
      <c r="J88" s="79"/>
      <c r="K88" s="79"/>
      <c r="L88" s="35"/>
      <c r="M88" s="35"/>
      <c r="N88" s="35"/>
      <c r="O88" s="35"/>
      <c r="P88" s="35"/>
      <c r="Q88" s="35"/>
      <c r="R88" s="35"/>
      <c r="S88" s="35"/>
    </row>
    <row r="89" spans="1:19" x14ac:dyDescent="0.2">
      <c r="B89" s="115">
        <v>2015</v>
      </c>
      <c r="C89" s="106">
        <f>'GA Analysis 2015'!C89</f>
        <v>6671.9965413400168</v>
      </c>
      <c r="D89" s="106">
        <f>'GA Analysis 2015'!D89</f>
        <v>-13135.03</v>
      </c>
      <c r="E89" s="107">
        <f>'GA Analysis 2015'!E89</f>
        <v>0</v>
      </c>
      <c r="F89" s="130">
        <f t="shared" ref="F89:F91" si="8">SUM(D89:E89)</f>
        <v>-13135.03</v>
      </c>
      <c r="G89" s="108">
        <f>F89-C89</f>
        <v>-19807.026541340019</v>
      </c>
      <c r="H89" s="107">
        <f>'GA Analysis 2015'!H89</f>
        <v>570689.70970558003</v>
      </c>
      <c r="I89" s="104">
        <f>IF(ISERROR(G89/H89),0,G89/H89)</f>
        <v>-3.4707173100349931E-2</v>
      </c>
      <c r="J89" s="79"/>
      <c r="K89" s="79"/>
      <c r="L89" s="35"/>
      <c r="M89" s="35"/>
      <c r="N89" s="35"/>
      <c r="O89" s="35"/>
      <c r="P89" s="35"/>
      <c r="Q89" s="35"/>
      <c r="R89" s="35"/>
      <c r="S89" s="35"/>
    </row>
    <row r="90" spans="1:19" x14ac:dyDescent="0.2">
      <c r="B90" s="115">
        <v>2016</v>
      </c>
      <c r="C90" s="106">
        <f>K59</f>
        <v>-2760.3488871000191</v>
      </c>
      <c r="D90" s="106">
        <f>D65</f>
        <v>-8974.4</v>
      </c>
      <c r="E90" s="107">
        <f>SUM(D66:D78)</f>
        <v>0</v>
      </c>
      <c r="F90" s="130">
        <f t="shared" si="8"/>
        <v>-8974.4</v>
      </c>
      <c r="G90" s="108">
        <f>F90-C90</f>
        <v>-6214.0511128999806</v>
      </c>
      <c r="H90" s="107">
        <f>J59</f>
        <v>746234.15878980001</v>
      </c>
      <c r="I90" s="104">
        <f>IF(ISERROR(G90/H90),0,G90/H90)</f>
        <v>-8.3272134352273212E-3</v>
      </c>
      <c r="J90" s="79"/>
      <c r="K90" s="79"/>
      <c r="L90" s="35"/>
      <c r="M90" s="35"/>
      <c r="N90" s="35"/>
      <c r="O90" s="35"/>
      <c r="P90" s="35"/>
      <c r="Q90" s="35"/>
      <c r="R90" s="35"/>
      <c r="S90" s="35"/>
    </row>
    <row r="91" spans="1:19" ht="15" thickBot="1" x14ac:dyDescent="0.25">
      <c r="B91" s="115"/>
      <c r="C91" s="109"/>
      <c r="D91" s="109"/>
      <c r="E91" s="109"/>
      <c r="F91" s="130">
        <f t="shared" si="8"/>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9">
        <f t="shared" ref="C92:H92" si="9">SUM(C88:C91)</f>
        <v>1099.7501294399808</v>
      </c>
      <c r="D92" s="129">
        <f t="shared" si="9"/>
        <v>-23183.16</v>
      </c>
      <c r="E92" s="129">
        <f t="shared" si="9"/>
        <v>0</v>
      </c>
      <c r="F92" s="131">
        <f t="shared" si="9"/>
        <v>-23183.16</v>
      </c>
      <c r="G92" s="129">
        <f>SUM(G88:G91)</f>
        <v>-24282.910129439981</v>
      </c>
      <c r="H92" s="77">
        <f t="shared" si="9"/>
        <v>1755842.7700723801</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xr:uid="{05539F2E-CE56-46B8-8C16-460F3BD98D3D}">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GA Analysis 2014 </vt:lpstr>
      <vt:lpstr>GA Analysis 2015</vt:lpstr>
      <vt:lpstr>GA Analysis 2016</vt:lpstr>
      <vt:lpstr>'GA Analysis 2014 '!Print_Area</vt:lpstr>
      <vt:lpstr>'GA Analysis 2015'!Print_Area</vt:lpstr>
      <vt:lpstr>'GA Analysis 2016'!Print_Area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Marita</cp:lastModifiedBy>
  <cp:lastPrinted>2017-07-19T17:11:44Z</cp:lastPrinted>
  <dcterms:created xsi:type="dcterms:W3CDTF">2017-05-01T19:29:01Z</dcterms:created>
  <dcterms:modified xsi:type="dcterms:W3CDTF">2018-02-05T22:06:33Z</dcterms:modified>
</cp:coreProperties>
</file>