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0" windowWidth="13230" windowHeight="4065"/>
  </bookViews>
  <sheets>
    <sheet name="I-46-CME-070-01" sheetId="1" r:id="rId1"/>
  </sheets>
  <definedNames>
    <definedName name="_xlnm.Print_Area" localSheetId="0">'I-46-CME-070-01'!$A$1:$W$247</definedName>
  </definedNames>
  <calcPr calcId="145621"/>
</workbook>
</file>

<file path=xl/calcChain.xml><?xml version="1.0" encoding="utf-8"?>
<calcChain xmlns="http://schemas.openxmlformats.org/spreadsheetml/2006/main">
  <c r="B211" i="1" l="1"/>
  <c r="B227" i="1" s="1"/>
  <c r="B209" i="1"/>
  <c r="B225" i="1" s="1"/>
  <c r="G208" i="1"/>
  <c r="G224" i="1" s="1"/>
  <c r="F208" i="1"/>
  <c r="F224" i="1" s="1"/>
  <c r="E208" i="1"/>
  <c r="E224" i="1" s="1"/>
  <c r="D208" i="1"/>
  <c r="D224" i="1" s="1"/>
  <c r="C208" i="1"/>
  <c r="C224" i="1" s="1"/>
  <c r="B208" i="1"/>
  <c r="B224" i="1" s="1"/>
  <c r="G207" i="1"/>
  <c r="G223" i="1" s="1"/>
  <c r="F207" i="1"/>
  <c r="F223" i="1" s="1"/>
  <c r="E207" i="1"/>
  <c r="E223" i="1" s="1"/>
  <c r="D207" i="1"/>
  <c r="D223" i="1" s="1"/>
  <c r="C207" i="1"/>
  <c r="C223" i="1" s="1"/>
  <c r="B207" i="1"/>
  <c r="B223" i="1" s="1"/>
  <c r="G206" i="1"/>
  <c r="G222" i="1" s="1"/>
  <c r="F206" i="1"/>
  <c r="F222" i="1" s="1"/>
  <c r="E206" i="1"/>
  <c r="E222" i="1" s="1"/>
  <c r="D206" i="1"/>
  <c r="D222" i="1" s="1"/>
  <c r="C206" i="1"/>
  <c r="C222" i="1" s="1"/>
  <c r="B206" i="1"/>
  <c r="B222" i="1" s="1"/>
  <c r="B198" i="1"/>
  <c r="B193" i="1"/>
  <c r="B202" i="1" s="1"/>
  <c r="B190" i="1"/>
  <c r="L188" i="1" s="1"/>
  <c r="G200" i="1"/>
  <c r="F200" i="1"/>
  <c r="E200" i="1"/>
  <c r="D200" i="1"/>
  <c r="C200" i="1"/>
  <c r="B200" i="1"/>
  <c r="G199" i="1"/>
  <c r="F199" i="1"/>
  <c r="E211" i="1"/>
  <c r="E227" i="1" s="1"/>
  <c r="D211" i="1"/>
  <c r="D227" i="1" s="1"/>
  <c r="C199" i="1"/>
  <c r="B199" i="1"/>
  <c r="G210" i="1"/>
  <c r="G226" i="1" s="1"/>
  <c r="F210" i="1"/>
  <c r="F226" i="1" s="1"/>
  <c r="E198" i="1"/>
  <c r="D198" i="1"/>
  <c r="C210" i="1"/>
  <c r="C226" i="1" s="1"/>
  <c r="B210" i="1"/>
  <c r="B226" i="1" s="1"/>
  <c r="G197" i="1"/>
  <c r="F197" i="1"/>
  <c r="E209" i="1"/>
  <c r="E225" i="1" s="1"/>
  <c r="D209" i="1"/>
  <c r="D225" i="1" s="1"/>
  <c r="C197" i="1"/>
  <c r="B197" i="1"/>
  <c r="A152" i="1"/>
  <c r="A151" i="1"/>
  <c r="A150" i="1"/>
  <c r="G149" i="1"/>
  <c r="F149" i="1"/>
  <c r="E149" i="1"/>
  <c r="D149" i="1"/>
  <c r="C149" i="1"/>
  <c r="B149" i="1"/>
  <c r="A149" i="1"/>
  <c r="G148" i="1"/>
  <c r="F148" i="1"/>
  <c r="E148" i="1"/>
  <c r="D148" i="1"/>
  <c r="C148" i="1"/>
  <c r="B148" i="1"/>
  <c r="A148" i="1"/>
  <c r="G147" i="1"/>
  <c r="F147" i="1"/>
  <c r="E147" i="1"/>
  <c r="D147" i="1"/>
  <c r="C147" i="1"/>
  <c r="B147" i="1"/>
  <c r="A147" i="1"/>
  <c r="B144" i="1"/>
  <c r="B150" i="1" s="1"/>
  <c r="B141" i="1"/>
  <c r="C141" i="1" s="1"/>
  <c r="C140" i="1"/>
  <c r="C151" i="1" s="1"/>
  <c r="B140" i="1"/>
  <c r="B151" i="1" s="1"/>
  <c r="A104" i="1"/>
  <c r="A103" i="1"/>
  <c r="A102" i="1"/>
  <c r="G101" i="1"/>
  <c r="F101" i="1"/>
  <c r="E101" i="1"/>
  <c r="D101" i="1"/>
  <c r="C101" i="1"/>
  <c r="B101" i="1"/>
  <c r="A101" i="1"/>
  <c r="G100" i="1"/>
  <c r="F100" i="1"/>
  <c r="E100" i="1"/>
  <c r="D100" i="1"/>
  <c r="C100" i="1"/>
  <c r="B100" i="1"/>
  <c r="A100" i="1"/>
  <c r="G99" i="1"/>
  <c r="F99" i="1"/>
  <c r="E99" i="1"/>
  <c r="D99" i="1"/>
  <c r="C99" i="1"/>
  <c r="B99" i="1"/>
  <c r="A99" i="1"/>
  <c r="B96" i="1"/>
  <c r="B95" i="1"/>
  <c r="B94" i="1"/>
  <c r="B230" i="1" s="1"/>
  <c r="G37" i="1"/>
  <c r="F37" i="1"/>
  <c r="E37" i="1"/>
  <c r="D37" i="1"/>
  <c r="C37" i="1"/>
  <c r="B37" i="1"/>
  <c r="G17" i="1"/>
  <c r="G56" i="1" s="1"/>
  <c r="F17" i="1"/>
  <c r="F56" i="1" s="1"/>
  <c r="E17" i="1"/>
  <c r="E56" i="1" s="1"/>
  <c r="D17" i="1"/>
  <c r="D56" i="1" s="1"/>
  <c r="C17" i="1"/>
  <c r="C56" i="1" s="1"/>
  <c r="B17" i="1"/>
  <c r="B56" i="1" s="1"/>
  <c r="G16" i="1"/>
  <c r="G55" i="1" s="1"/>
  <c r="F16" i="1"/>
  <c r="F55" i="1" s="1"/>
  <c r="E16" i="1"/>
  <c r="E55" i="1" s="1"/>
  <c r="D16" i="1"/>
  <c r="D55" i="1" s="1"/>
  <c r="C16" i="1"/>
  <c r="C55" i="1" s="1"/>
  <c r="B16" i="1"/>
  <c r="B55" i="1" s="1"/>
  <c r="G15" i="1"/>
  <c r="G54" i="1" s="1"/>
  <c r="F15" i="1"/>
  <c r="F54" i="1" s="1"/>
  <c r="E15" i="1"/>
  <c r="E54" i="1" s="1"/>
  <c r="D15" i="1"/>
  <c r="D54" i="1" s="1"/>
  <c r="C15" i="1"/>
  <c r="C54" i="1" s="1"/>
  <c r="B15" i="1"/>
  <c r="B54" i="1" s="1"/>
  <c r="G14" i="1"/>
  <c r="G53" i="1" s="1"/>
  <c r="F14" i="1"/>
  <c r="F53" i="1" s="1"/>
  <c r="E14" i="1"/>
  <c r="E53" i="1" s="1"/>
  <c r="D14" i="1"/>
  <c r="D53" i="1" s="1"/>
  <c r="C14" i="1"/>
  <c r="C53" i="1" s="1"/>
  <c r="B14" i="1"/>
  <c r="B53" i="1" s="1"/>
  <c r="G13" i="1"/>
  <c r="G52" i="1" s="1"/>
  <c r="F13" i="1"/>
  <c r="F52" i="1" s="1"/>
  <c r="E13" i="1"/>
  <c r="E52" i="1" s="1"/>
  <c r="D13" i="1"/>
  <c r="D52" i="1" s="1"/>
  <c r="C13" i="1"/>
  <c r="C52" i="1" s="1"/>
  <c r="B13" i="1"/>
  <c r="B52" i="1" s="1"/>
  <c r="G12" i="1"/>
  <c r="G51" i="1" s="1"/>
  <c r="F12" i="1"/>
  <c r="F51" i="1" s="1"/>
  <c r="E12" i="1"/>
  <c r="E51" i="1" s="1"/>
  <c r="D12" i="1"/>
  <c r="D51" i="1" s="1"/>
  <c r="C12" i="1"/>
  <c r="C51" i="1" s="1"/>
  <c r="B12" i="1"/>
  <c r="B51" i="1" s="1"/>
  <c r="G11" i="1"/>
  <c r="G50" i="1" s="1"/>
  <c r="F11" i="1"/>
  <c r="F50" i="1" s="1"/>
  <c r="E11" i="1"/>
  <c r="E50" i="1" s="1"/>
  <c r="D11" i="1"/>
  <c r="D50" i="1" s="1"/>
  <c r="C11" i="1"/>
  <c r="C50" i="1" s="1"/>
  <c r="B11" i="1"/>
  <c r="B50" i="1" s="1"/>
  <c r="G10" i="1"/>
  <c r="G49" i="1" s="1"/>
  <c r="F10" i="1"/>
  <c r="F49" i="1" s="1"/>
  <c r="E10" i="1"/>
  <c r="E49" i="1" s="1"/>
  <c r="D10" i="1"/>
  <c r="D49" i="1" s="1"/>
  <c r="C10" i="1"/>
  <c r="C49" i="1" s="1"/>
  <c r="B10" i="1"/>
  <c r="B49" i="1" s="1"/>
  <c r="G9" i="1"/>
  <c r="G48" i="1" s="1"/>
  <c r="F9" i="1"/>
  <c r="F48" i="1" s="1"/>
  <c r="E9" i="1"/>
  <c r="E48" i="1" s="1"/>
  <c r="D9" i="1"/>
  <c r="D48" i="1" s="1"/>
  <c r="C9" i="1"/>
  <c r="C48" i="1" s="1"/>
  <c r="B9" i="1"/>
  <c r="B48" i="1" s="1"/>
  <c r="G8" i="1"/>
  <c r="G47" i="1" s="1"/>
  <c r="F8" i="1"/>
  <c r="F47" i="1" s="1"/>
  <c r="E8" i="1"/>
  <c r="E47" i="1" s="1"/>
  <c r="D8" i="1"/>
  <c r="D47" i="1" s="1"/>
  <c r="C8" i="1"/>
  <c r="C47" i="1" s="1"/>
  <c r="B8" i="1"/>
  <c r="B47" i="1" s="1"/>
  <c r="G7" i="1"/>
  <c r="G46" i="1" s="1"/>
  <c r="F7" i="1"/>
  <c r="F46" i="1" s="1"/>
  <c r="E7" i="1"/>
  <c r="E46" i="1" s="1"/>
  <c r="D7" i="1"/>
  <c r="D46" i="1" s="1"/>
  <c r="C7" i="1"/>
  <c r="C46" i="1" s="1"/>
  <c r="B7" i="1"/>
  <c r="B46" i="1" s="1"/>
  <c r="G6" i="1"/>
  <c r="G45" i="1" s="1"/>
  <c r="F6" i="1"/>
  <c r="F45" i="1" s="1"/>
  <c r="E6" i="1"/>
  <c r="E45" i="1" s="1"/>
  <c r="D6" i="1"/>
  <c r="D45" i="1" s="1"/>
  <c r="C6" i="1"/>
  <c r="C45" i="1" s="1"/>
  <c r="B6" i="1"/>
  <c r="B45" i="1" s="1"/>
  <c r="G5" i="1"/>
  <c r="F5" i="1"/>
  <c r="F44" i="1" s="1"/>
  <c r="E5" i="1"/>
  <c r="D5" i="1"/>
  <c r="C5" i="1"/>
  <c r="C44" i="1" s="1"/>
  <c r="B5" i="1"/>
  <c r="B44" i="1" s="1"/>
  <c r="L196" i="1" l="1"/>
  <c r="B232" i="1"/>
  <c r="C94" i="1"/>
  <c r="D140" i="1"/>
  <c r="C96" i="1"/>
  <c r="B104" i="1"/>
  <c r="C190" i="1"/>
  <c r="D190" i="1" s="1"/>
  <c r="C144" i="1"/>
  <c r="G211" i="1"/>
  <c r="G227" i="1" s="1"/>
  <c r="E210" i="1"/>
  <c r="E226" i="1" s="1"/>
  <c r="C209" i="1"/>
  <c r="C225" i="1" s="1"/>
  <c r="D94" i="1"/>
  <c r="E94" i="1" s="1"/>
  <c r="C95" i="1"/>
  <c r="C103" i="1" s="1"/>
  <c r="F209" i="1"/>
  <c r="F225" i="1" s="1"/>
  <c r="D199" i="1"/>
  <c r="G209" i="1"/>
  <c r="G225" i="1" s="1"/>
  <c r="C211" i="1"/>
  <c r="C227" i="1" s="1"/>
  <c r="D210" i="1"/>
  <c r="D226" i="1" s="1"/>
  <c r="F211" i="1"/>
  <c r="F227" i="1" s="1"/>
  <c r="B235" i="1"/>
  <c r="G18" i="1"/>
  <c r="G44" i="1"/>
  <c r="G57" i="1" s="1"/>
  <c r="B237" i="1"/>
  <c r="D141" i="1"/>
  <c r="C152" i="1"/>
  <c r="B103" i="1"/>
  <c r="C201" i="1"/>
  <c r="D44" i="1"/>
  <c r="D57" i="1" s="1"/>
  <c r="D18" i="1"/>
  <c r="B18" i="1"/>
  <c r="B57" i="1"/>
  <c r="D96" i="1"/>
  <c r="C104" i="1"/>
  <c r="B152" i="1"/>
  <c r="C198" i="1"/>
  <c r="C18" i="1"/>
  <c r="C57" i="1"/>
  <c r="D197" i="1"/>
  <c r="F198" i="1"/>
  <c r="C230" i="1"/>
  <c r="C235" i="1" s="1"/>
  <c r="C102" i="1"/>
  <c r="B231" i="1"/>
  <c r="B236" i="1" s="1"/>
  <c r="E199" i="1"/>
  <c r="E44" i="1"/>
  <c r="E57" i="1" s="1"/>
  <c r="E18" i="1"/>
  <c r="F18" i="1"/>
  <c r="F57" i="1"/>
  <c r="B201" i="1"/>
  <c r="C193" i="1"/>
  <c r="E197" i="1"/>
  <c r="G198" i="1"/>
  <c r="B102" i="1"/>
  <c r="C150" i="1" l="1"/>
  <c r="D144" i="1"/>
  <c r="D151" i="1"/>
  <c r="E140" i="1"/>
  <c r="C231" i="1"/>
  <c r="C236" i="1" s="1"/>
  <c r="D95" i="1"/>
  <c r="D230" i="1"/>
  <c r="D235" i="1" s="1"/>
  <c r="D102" i="1"/>
  <c r="D104" i="1"/>
  <c r="E96" i="1"/>
  <c r="F94" i="1"/>
  <c r="E230" i="1"/>
  <c r="E235" i="1" s="1"/>
  <c r="E102" i="1"/>
  <c r="C202" i="1"/>
  <c r="D193" i="1"/>
  <c r="D232" i="1" s="1"/>
  <c r="D237" i="1" s="1"/>
  <c r="E190" i="1"/>
  <c r="D201" i="1"/>
  <c r="C232" i="1"/>
  <c r="C237" i="1" s="1"/>
  <c r="E141" i="1"/>
  <c r="D152" i="1"/>
  <c r="D103" i="1"/>
  <c r="E95" i="1"/>
  <c r="D231" i="1"/>
  <c r="D236" i="1" s="1"/>
  <c r="F140" i="1" l="1"/>
  <c r="E151" i="1"/>
  <c r="D150" i="1"/>
  <c r="E144" i="1"/>
  <c r="E152" i="1"/>
  <c r="F141" i="1"/>
  <c r="E201" i="1"/>
  <c r="F190" i="1"/>
  <c r="E231" i="1"/>
  <c r="E236" i="1" s="1"/>
  <c r="E103" i="1"/>
  <c r="F95" i="1"/>
  <c r="D202" i="1"/>
  <c r="E193" i="1"/>
  <c r="E232" i="1" s="1"/>
  <c r="E237" i="1" s="1"/>
  <c r="G94" i="1"/>
  <c r="F102" i="1"/>
  <c r="E104" i="1"/>
  <c r="F96" i="1"/>
  <c r="G140" i="1" l="1"/>
  <c r="G151" i="1" s="1"/>
  <c r="F151" i="1"/>
  <c r="F144" i="1"/>
  <c r="E150" i="1"/>
  <c r="F230" i="1"/>
  <c r="F235" i="1" s="1"/>
  <c r="F245" i="1" s="1"/>
  <c r="F152" i="1"/>
  <c r="G141" i="1"/>
  <c r="G152" i="1" s="1"/>
  <c r="G96" i="1"/>
  <c r="F104" i="1"/>
  <c r="G102" i="1"/>
  <c r="G95" i="1"/>
  <c r="F231" i="1"/>
  <c r="F236" i="1" s="1"/>
  <c r="F246" i="1" s="1"/>
  <c r="F103" i="1"/>
  <c r="F201" i="1"/>
  <c r="G190" i="1"/>
  <c r="E202" i="1"/>
  <c r="F193" i="1"/>
  <c r="G144" i="1" l="1"/>
  <c r="G150" i="1" s="1"/>
  <c r="F150" i="1"/>
  <c r="G230" i="1"/>
  <c r="G235" i="1" s="1"/>
  <c r="G245" i="1" s="1"/>
  <c r="G201" i="1"/>
  <c r="G193" i="1"/>
  <c r="G232" i="1" s="1"/>
  <c r="G237" i="1" s="1"/>
  <c r="G247" i="1" s="1"/>
  <c r="F202" i="1"/>
  <c r="G103" i="1"/>
  <c r="F232" i="1"/>
  <c r="F237" i="1" s="1"/>
  <c r="F247" i="1" s="1"/>
  <c r="G104" i="1"/>
  <c r="G231" i="1" l="1"/>
  <c r="G236" i="1" s="1"/>
  <c r="G246" i="1" s="1"/>
  <c r="G202" i="1"/>
</calcChain>
</file>

<file path=xl/sharedStrings.xml><?xml version="1.0" encoding="utf-8"?>
<sst xmlns="http://schemas.openxmlformats.org/spreadsheetml/2006/main" count="249" uniqueCount="74">
  <si>
    <t>Forecast of Sales by Rate Classe, Excluding Acquired Utilities, Before Customer Reclassification (GWh)</t>
  </si>
  <si>
    <t>Allocation Factors for Sales by Rate Classe, Excluding Acquired Utilities, Before Reclassification</t>
  </si>
  <si>
    <t>Rate Class</t>
  </si>
  <si>
    <t>Generator</t>
  </si>
  <si>
    <t>General Service - Demand Billed</t>
  </si>
  <si>
    <t>General Service - Energy Billed</t>
  </si>
  <si>
    <t>Residential - Medium Density</t>
  </si>
  <si>
    <t>Residential - Low Density</t>
  </si>
  <si>
    <t>Seasonal</t>
  </si>
  <si>
    <t>Sub-transmission</t>
  </si>
  <si>
    <t>Urban General Service - Demand Billed</t>
  </si>
  <si>
    <t>Urban General Service - Energy Billed</t>
  </si>
  <si>
    <t>Urban Residential</t>
  </si>
  <si>
    <t>Street Light</t>
  </si>
  <si>
    <t>Sentinel Light</t>
  </si>
  <si>
    <t>Unmetered Scattered Load</t>
  </si>
  <si>
    <t>Total</t>
  </si>
  <si>
    <t>Impact of Customer Reclassification on Sales by Rate Class (GWh)</t>
  </si>
  <si>
    <t>Forecast of Sales by Rate Classe, Excluding Acquired Utilities, After Customer Reclassification (GWh)</t>
  </si>
  <si>
    <t>ST</t>
  </si>
  <si>
    <t>Forecast of Sales for Acquired Utilities</t>
  </si>
  <si>
    <t>Haldimand</t>
  </si>
  <si>
    <t>Sales Based on Regression Model</t>
  </si>
  <si>
    <t>Residential</t>
  </si>
  <si>
    <t>General Service &lt;50kW Customers</t>
  </si>
  <si>
    <t>GS&gt;50 kW</t>
  </si>
  <si>
    <t>Residential Regression Results:</t>
  </si>
  <si>
    <t>Standard</t>
  </si>
  <si>
    <t>Coefficients</t>
  </si>
  <si>
    <t>Error</t>
  </si>
  <si>
    <t>t Stat</t>
  </si>
  <si>
    <t>R Square</t>
  </si>
  <si>
    <t>Intercept</t>
  </si>
  <si>
    <t>Adjusted R Square</t>
  </si>
  <si>
    <t>%GDP</t>
  </si>
  <si>
    <t>F Ratio</t>
  </si>
  <si>
    <t>General Service &lt;50kW Customers Regression Results</t>
  </si>
  <si>
    <t>GS&gt;50 kW Regression Results</t>
  </si>
  <si>
    <t>Change is Sales Based on Historical Average</t>
  </si>
  <si>
    <t>Sen Lgt</t>
  </si>
  <si>
    <t>Assumed to decline in absolute value by 5%</t>
  </si>
  <si>
    <t>Street Lighting</t>
  </si>
  <si>
    <t>USL</t>
  </si>
  <si>
    <t>Assumed to decline in absolute value by 8%</t>
  </si>
  <si>
    <t>Sales Based on Rate of Historical Change</t>
  </si>
  <si>
    <t>Summary Table</t>
  </si>
  <si>
    <t>Norfolk</t>
  </si>
  <si>
    <t>Growth Rates Based on Historical relation Between Norfolk and Hydro One</t>
  </si>
  <si>
    <t>The annual growth rate is lower by 0.12% compared to Hydro One.</t>
  </si>
  <si>
    <t>The annual growth rate is lower by 0.14% compared to Hydro One.</t>
  </si>
  <si>
    <t xml:space="preserve">Based on the Historical Growth Between Street Lighting and Residential + Generel Service </t>
  </si>
  <si>
    <t>Street Ligthing</t>
  </si>
  <si>
    <t>Woodstock</t>
  </si>
  <si>
    <t>ST Regression Results</t>
  </si>
  <si>
    <t xml:space="preserve">Street Lighting Based on Elasticity (0.4) with Respect to Ontario GDP </t>
  </si>
  <si>
    <t>% Change</t>
  </si>
  <si>
    <t>Level</t>
  </si>
  <si>
    <t xml:space="preserve">Based on the Historical Growth Between USL and Residential + Generel Service </t>
  </si>
  <si>
    <t>Grouping Acquired Utility Sales by Proposed New Rate Classes</t>
  </si>
  <si>
    <t>Acquired Residential</t>
  </si>
  <si>
    <t>Acquired General Service - Energy Billed</t>
  </si>
  <si>
    <t>Acquired General Service - Demand Billed</t>
  </si>
  <si>
    <t>Acquired Urban Residential</t>
  </si>
  <si>
    <t>Acquired Urban General Service - Energy Billed</t>
  </si>
  <si>
    <t>Acquired Urban General Service - Demand Billed</t>
  </si>
  <si>
    <t>From Table E.7</t>
  </si>
  <si>
    <t>Test</t>
  </si>
  <si>
    <t>Test Sentinel Lighting, Street Lighting and USL</t>
  </si>
  <si>
    <t>Hydro One Retail and Acquired Utilities:</t>
  </si>
  <si>
    <t>From Table E.7 (where only the total for 2021 and 2022 was shown)</t>
  </si>
  <si>
    <t>Sentinel Light *</t>
  </si>
  <si>
    <t>Street Light *</t>
  </si>
  <si>
    <t>Unmetered Scattered Load *</t>
  </si>
  <si>
    <t>Sum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</si>
</sst>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00"/>
    <numFmt numFmtId="165" formatCode="0.00000"/>
    <numFmt numFmtId="166" formatCode="#,##0.0"/>
    <numFmt numFmtId="167" formatCode="#,##0.000"/>
    <numFmt numFmtId="168" formatCode="0.0"/>
  </numFmts>
  <fonts count="3" x14ac:knownFonts="1">
    <font>
      <sz val="11"/>
      <color theme="1"/>
      <name val="Calibri"/>
      <family val="2"/>
      <scheme val="minor"/>
    </font>
    <font>
      <b/>
      <sz val="11"/>
      <color theme="1"/>
      <name val="Calibri"/>
      <family val="2"/>
      <scheme val="minor"/>
    </font>
    <font>
      <u/>
      <sz val="11"/>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18">
    <xf numFmtId="0" fontId="0" fillId="0" borderId="0" xfId="0"/>
    <xf numFmtId="0" fontId="1" fillId="0" borderId="0" xfId="0" applyFont="1"/>
    <xf numFmtId="3" fontId="0" fillId="0" borderId="0" xfId="0" applyNumberFormat="1"/>
    <xf numFmtId="164" fontId="0" fillId="0" borderId="0" xfId="0" applyNumberFormat="1"/>
    <xf numFmtId="165" fontId="0" fillId="0" borderId="0" xfId="0" applyNumberFormat="1"/>
    <xf numFmtId="1" fontId="0" fillId="0" borderId="0" xfId="0" applyNumberFormat="1"/>
    <xf numFmtId="166" fontId="0" fillId="0" borderId="0" xfId="0" applyNumberFormat="1"/>
    <xf numFmtId="0" fontId="2" fillId="0" borderId="0" xfId="0" applyFont="1"/>
    <xf numFmtId="0" fontId="0" fillId="0" borderId="0" xfId="0" applyFont="1"/>
    <xf numFmtId="0" fontId="0" fillId="0" borderId="1" xfId="0" applyBorder="1"/>
    <xf numFmtId="167" fontId="0" fillId="0" borderId="0" xfId="0" applyNumberFormat="1"/>
    <xf numFmtId="4" fontId="0" fillId="0" borderId="0" xfId="0" applyNumberFormat="1"/>
    <xf numFmtId="0" fontId="2" fillId="0" borderId="0" xfId="0" applyFont="1" applyBorder="1"/>
    <xf numFmtId="0" fontId="0" fillId="0" borderId="0" xfId="0" applyFill="1" applyBorder="1"/>
    <xf numFmtId="2" fontId="0" fillId="0" borderId="0" xfId="0" applyNumberFormat="1"/>
    <xf numFmtId="2" fontId="0" fillId="0" borderId="0" xfId="0" applyNumberFormat="1" applyFill="1"/>
    <xf numFmtId="168" fontId="0" fillId="0" borderId="0" xfId="0" applyNumberFormat="1"/>
    <xf numFmtId="0" fontId="0" fillId="0" borderId="0"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47"/>
  <sheetViews>
    <sheetView tabSelected="1" view="pageBreakPreview" topLeftCell="A31" zoomScale="60" zoomScaleNormal="90" workbookViewId="0">
      <selection activeCell="N35" sqref="N35"/>
    </sheetView>
  </sheetViews>
  <sheetFormatPr defaultRowHeight="15" x14ac:dyDescent="0.25"/>
  <cols>
    <col min="1" max="1" width="33.42578125" bestFit="1" customWidth="1"/>
    <col min="2" max="2" width="10.28515625" customWidth="1"/>
    <col min="3" max="7" width="10.7109375" bestFit="1" customWidth="1"/>
    <col min="11" max="11" width="33.42578125" customWidth="1"/>
    <col min="12" max="17" width="11.28515625" bestFit="1" customWidth="1"/>
    <col min="26" max="26" width="12.5703125" bestFit="1" customWidth="1"/>
  </cols>
  <sheetData>
    <row r="1" spans="1:38" ht="14.65" x14ac:dyDescent="0.35">
      <c r="K1" s="1" t="s">
        <v>1</v>
      </c>
    </row>
    <row r="2" spans="1:38" ht="14.65" x14ac:dyDescent="0.35">
      <c r="A2" s="1" t="s">
        <v>0</v>
      </c>
      <c r="K2" t="s">
        <v>2</v>
      </c>
    </row>
    <row r="3" spans="1:38" ht="14.65" x14ac:dyDescent="0.35">
      <c r="B3">
        <v>2017</v>
      </c>
      <c r="C3">
        <v>2018</v>
      </c>
      <c r="D3">
        <v>2019</v>
      </c>
      <c r="E3">
        <v>2020</v>
      </c>
      <c r="F3">
        <v>2021</v>
      </c>
      <c r="G3">
        <v>2022</v>
      </c>
      <c r="L3">
        <v>2011</v>
      </c>
      <c r="M3">
        <v>2012</v>
      </c>
      <c r="N3">
        <v>2013</v>
      </c>
      <c r="O3">
        <v>2014</v>
      </c>
      <c r="P3">
        <v>2015</v>
      </c>
      <c r="Q3">
        <v>2016</v>
      </c>
      <c r="R3">
        <v>2017</v>
      </c>
      <c r="S3">
        <v>2018</v>
      </c>
      <c r="T3">
        <v>2019</v>
      </c>
      <c r="U3">
        <v>2020</v>
      </c>
      <c r="V3">
        <v>2021</v>
      </c>
      <c r="W3">
        <v>2022</v>
      </c>
      <c r="Z3" t="s">
        <v>2</v>
      </c>
      <c r="AA3">
        <v>2011</v>
      </c>
      <c r="AB3">
        <v>2012</v>
      </c>
      <c r="AC3">
        <v>2013</v>
      </c>
      <c r="AD3">
        <v>2014</v>
      </c>
      <c r="AE3">
        <v>2015</v>
      </c>
      <c r="AF3">
        <v>2016</v>
      </c>
      <c r="AG3">
        <v>2017</v>
      </c>
      <c r="AH3">
        <v>2018</v>
      </c>
      <c r="AI3">
        <v>2019</v>
      </c>
      <c r="AJ3">
        <v>2020</v>
      </c>
      <c r="AK3">
        <v>2021</v>
      </c>
      <c r="AL3">
        <v>2022</v>
      </c>
    </row>
    <row r="4" spans="1:38" ht="14.65" x14ac:dyDescent="0.35">
      <c r="K4" t="s">
        <v>3</v>
      </c>
    </row>
    <row r="5" spans="1:38" ht="14.65" x14ac:dyDescent="0.35">
      <c r="A5" t="s">
        <v>3</v>
      </c>
      <c r="B5" s="2">
        <f t="shared" ref="B5:B17" si="0">R5*R$19</f>
        <v>17.719239448740083</v>
      </c>
      <c r="C5" s="2">
        <f t="shared" ref="C5:C17" si="1">S5*S$19</f>
        <v>18.368070328334294</v>
      </c>
      <c r="D5" s="2">
        <f t="shared" ref="D5:D17" si="2">T5*T$19</f>
        <v>19.001247814627561</v>
      </c>
      <c r="E5" s="2">
        <f t="shared" ref="E5:E17" si="3">U5*U$19</f>
        <v>19.766983417464015</v>
      </c>
      <c r="F5" s="2">
        <f t="shared" ref="F5:F17" si="4">V5*V$19</f>
        <v>20.331529690681741</v>
      </c>
      <c r="G5" s="2">
        <f t="shared" ref="G5:G17" si="5">W5*W$19</f>
        <v>20.936266143416013</v>
      </c>
      <c r="K5" t="s">
        <v>4</v>
      </c>
      <c r="L5">
        <v>2.1218706674024239E-4</v>
      </c>
      <c r="M5">
        <v>3.1401922273714325E-4</v>
      </c>
      <c r="N5">
        <v>4.1119047637269338E-4</v>
      </c>
      <c r="O5">
        <v>4.6568449103891332E-4</v>
      </c>
      <c r="P5">
        <v>4.7899719775111669E-4</v>
      </c>
      <c r="Q5">
        <v>5.0155375671861937E-4</v>
      </c>
      <c r="R5">
        <v>5.1856779185274619E-4</v>
      </c>
      <c r="S5">
        <v>5.4091400846612361E-4</v>
      </c>
      <c r="T5">
        <v>5.6488471422533803E-4</v>
      </c>
      <c r="U5">
        <v>5.877686539384441E-4</v>
      </c>
      <c r="V5">
        <v>6.061540887064065E-4</v>
      </c>
      <c r="W5">
        <v>6.2401061064519851E-4</v>
      </c>
    </row>
    <row r="6" spans="1:38" ht="14.65" x14ac:dyDescent="0.35">
      <c r="A6" t="s">
        <v>4</v>
      </c>
      <c r="B6" s="2">
        <f t="shared" si="0"/>
        <v>2378.1765832242845</v>
      </c>
      <c r="C6" s="2">
        <f t="shared" si="1"/>
        <v>2364.1507624832229</v>
      </c>
      <c r="D6" s="2">
        <f t="shared" si="2"/>
        <v>2343.4665318065927</v>
      </c>
      <c r="E6" s="2">
        <f t="shared" si="3"/>
        <v>2343.2504487749293</v>
      </c>
      <c r="F6" s="2">
        <f t="shared" si="4"/>
        <v>2336.8311693319197</v>
      </c>
      <c r="G6" s="2">
        <f t="shared" si="5"/>
        <v>2336.3843259636228</v>
      </c>
      <c r="K6" t="s">
        <v>5</v>
      </c>
      <c r="L6">
        <v>8.7554907004097793E-2</v>
      </c>
      <c r="M6">
        <v>8.2925371974023804E-2</v>
      </c>
      <c r="N6">
        <v>7.9871607562782498E-2</v>
      </c>
      <c r="O6">
        <v>8.0176076756884249E-2</v>
      </c>
      <c r="P6">
        <v>6.9113697261659515E-2</v>
      </c>
      <c r="Q6">
        <v>6.952104490351721E-2</v>
      </c>
      <c r="R6">
        <v>6.9599250180357772E-2</v>
      </c>
      <c r="S6">
        <v>6.9620936913573461E-2</v>
      </c>
      <c r="T6">
        <v>6.9668499407556317E-2</v>
      </c>
      <c r="U6">
        <v>6.9676244120297506E-2</v>
      </c>
      <c r="V6">
        <v>6.966911931650234E-2</v>
      </c>
      <c r="W6">
        <v>6.9636514933438448E-2</v>
      </c>
    </row>
    <row r="7" spans="1:38" ht="14.65" x14ac:dyDescent="0.35">
      <c r="A7" t="s">
        <v>5</v>
      </c>
      <c r="B7" s="2">
        <f t="shared" si="0"/>
        <v>2145.7915920423679</v>
      </c>
      <c r="C7" s="2">
        <f t="shared" si="1"/>
        <v>2114.7017372645823</v>
      </c>
      <c r="D7" s="2">
        <f t="shared" si="2"/>
        <v>2077.2725471061981</v>
      </c>
      <c r="E7" s="2">
        <f t="shared" si="3"/>
        <v>2057.9325544428784</v>
      </c>
      <c r="F7" s="2">
        <f t="shared" si="4"/>
        <v>2035.2484247638233</v>
      </c>
      <c r="G7" s="2">
        <f t="shared" si="5"/>
        <v>2019.583131854004</v>
      </c>
      <c r="K7" t="s">
        <v>6</v>
      </c>
      <c r="L7">
        <v>6.5122284407968245E-2</v>
      </c>
      <c r="M7">
        <v>7.2306452674071306E-2</v>
      </c>
      <c r="N7">
        <v>6.7811365838128621E-2</v>
      </c>
      <c r="O7">
        <v>6.4561955830471918E-2</v>
      </c>
      <c r="P7">
        <v>6.3176424057179742E-2</v>
      </c>
      <c r="Q7">
        <v>6.3251080029148685E-2</v>
      </c>
      <c r="R7">
        <v>6.2798316535009072E-2</v>
      </c>
      <c r="S7">
        <v>6.2275011635247388E-2</v>
      </c>
      <c r="T7">
        <v>6.1754865816596616E-2</v>
      </c>
      <c r="U7">
        <v>6.1192354031740136E-2</v>
      </c>
      <c r="V7">
        <v>6.0677881741936855E-2</v>
      </c>
      <c r="W7">
        <v>6.0194176684808587E-2</v>
      </c>
    </row>
    <row r="8" spans="1:38" ht="14.65" x14ac:dyDescent="0.35">
      <c r="A8" t="s">
        <v>6</v>
      </c>
      <c r="B8" s="2">
        <f t="shared" si="0"/>
        <v>4938.5986607491814</v>
      </c>
      <c r="C8" s="2">
        <f t="shared" si="1"/>
        <v>4951.124597736678</v>
      </c>
      <c r="D8" s="2">
        <f t="shared" si="2"/>
        <v>4952.2666400005528</v>
      </c>
      <c r="E8" s="2">
        <f t="shared" si="3"/>
        <v>4996.2573199343833</v>
      </c>
      <c r="F8" s="2">
        <f t="shared" si="4"/>
        <v>5022.2654831747341</v>
      </c>
      <c r="G8" s="2">
        <f t="shared" si="5"/>
        <v>5056.7696238159051</v>
      </c>
      <c r="K8" t="s">
        <v>7</v>
      </c>
      <c r="L8">
        <v>0.12412978999124173</v>
      </c>
      <c r="M8">
        <v>0.12599035230570407</v>
      </c>
      <c r="N8">
        <v>0.12902047653296975</v>
      </c>
      <c r="O8">
        <v>0.12895640569210051</v>
      </c>
      <c r="P8">
        <v>0.1427335799773744</v>
      </c>
      <c r="Q8">
        <v>0.1440466400304822</v>
      </c>
      <c r="R8">
        <v>0.14453206130885776</v>
      </c>
      <c r="S8">
        <v>0.14580370200596005</v>
      </c>
      <c r="T8">
        <v>0.14722505348047951</v>
      </c>
      <c r="U8">
        <v>0.1485630547488305</v>
      </c>
      <c r="V8">
        <v>0.1497313189666519</v>
      </c>
      <c r="W8">
        <v>0.15071827417716416</v>
      </c>
    </row>
    <row r="9" spans="1:38" ht="14.65" x14ac:dyDescent="0.35">
      <c r="A9" t="s">
        <v>7</v>
      </c>
      <c r="B9" s="2">
        <f t="shared" si="0"/>
        <v>4639.6778764757491</v>
      </c>
      <c r="C9" s="2">
        <f t="shared" si="1"/>
        <v>4588.272963844187</v>
      </c>
      <c r="D9" s="2">
        <f t="shared" si="2"/>
        <v>4527.2516482556584</v>
      </c>
      <c r="E9" s="2">
        <f t="shared" si="3"/>
        <v>4505.9043887474372</v>
      </c>
      <c r="F9" s="2">
        <f t="shared" si="4"/>
        <v>4474.8970575866178</v>
      </c>
      <c r="G9" s="2">
        <f t="shared" si="5"/>
        <v>4457.3427555753633</v>
      </c>
      <c r="K9" t="s">
        <v>8</v>
      </c>
      <c r="L9">
        <v>0.15484179246657492</v>
      </c>
      <c r="M9">
        <v>0.15807103068794059</v>
      </c>
      <c r="N9">
        <v>0.15763962716563498</v>
      </c>
      <c r="O9">
        <v>0.15883481021078724</v>
      </c>
      <c r="P9">
        <v>0.13800619433302583</v>
      </c>
      <c r="Q9">
        <v>0.1370160506056243</v>
      </c>
      <c r="R9">
        <v>0.13578390417220443</v>
      </c>
      <c r="S9">
        <v>0.13511822834112416</v>
      </c>
      <c r="T9">
        <v>0.13458985843984239</v>
      </c>
      <c r="U9">
        <v>0.13398247478720182</v>
      </c>
      <c r="V9">
        <v>0.13341234964920357</v>
      </c>
      <c r="W9">
        <v>0.13285220753826879</v>
      </c>
    </row>
    <row r="10" spans="1:38" ht="14.65" x14ac:dyDescent="0.35">
      <c r="A10" t="s">
        <v>8</v>
      </c>
      <c r="B10" s="2">
        <f t="shared" si="0"/>
        <v>642.81154014663173</v>
      </c>
      <c r="C10" s="2">
        <f t="shared" si="1"/>
        <v>631.92121602545399</v>
      </c>
      <c r="D10" s="2">
        <f t="shared" si="2"/>
        <v>619.77162082343193</v>
      </c>
      <c r="E10" s="2">
        <f t="shared" si="3"/>
        <v>613.0868325534716</v>
      </c>
      <c r="F10" s="2">
        <f t="shared" si="4"/>
        <v>605.49306129302579</v>
      </c>
      <c r="G10" s="2">
        <f t="shared" si="5"/>
        <v>600.08930238284825</v>
      </c>
      <c r="K10" t="s">
        <v>9</v>
      </c>
      <c r="L10">
        <v>1.9772687361951875E-2</v>
      </c>
      <c r="M10">
        <v>1.9096257236758816E-2</v>
      </c>
      <c r="N10">
        <v>1.979717557585059E-2</v>
      </c>
      <c r="O10">
        <v>1.9554157983162439E-2</v>
      </c>
      <c r="P10">
        <v>1.9425957320944678E-2</v>
      </c>
      <c r="Q10">
        <v>1.9026541338784311E-2</v>
      </c>
      <c r="R10">
        <v>1.8812396655941335E-2</v>
      </c>
      <c r="S10">
        <v>1.8609196931690591E-2</v>
      </c>
      <c r="T10">
        <v>1.842508020153839E-2</v>
      </c>
      <c r="U10">
        <v>1.8230056387813241E-2</v>
      </c>
      <c r="V10">
        <v>1.8051868224865458E-2</v>
      </c>
      <c r="W10">
        <v>1.7885810652981799E-2</v>
      </c>
    </row>
    <row r="11" spans="1:38" ht="14.65" x14ac:dyDescent="0.35">
      <c r="A11" t="s">
        <v>9</v>
      </c>
      <c r="B11" s="2">
        <f t="shared" si="0"/>
        <v>15624.829942235043</v>
      </c>
      <c r="C11" s="2">
        <f t="shared" si="1"/>
        <v>15528.383150724741</v>
      </c>
      <c r="D11" s="2">
        <f t="shared" si="2"/>
        <v>15367.77702693</v>
      </c>
      <c r="E11" s="2">
        <f t="shared" si="3"/>
        <v>15362.340280915885</v>
      </c>
      <c r="F11" s="2">
        <f t="shared" si="4"/>
        <v>15323.463772586209</v>
      </c>
      <c r="G11" s="2">
        <f t="shared" si="5"/>
        <v>15336.022379458491</v>
      </c>
      <c r="K11" t="s">
        <v>10</v>
      </c>
      <c r="L11">
        <v>0.46970381772110303</v>
      </c>
      <c r="M11">
        <v>0.46039103653680485</v>
      </c>
      <c r="N11">
        <v>0.46791953281722887</v>
      </c>
      <c r="O11">
        <v>0.47120497747143425</v>
      </c>
      <c r="P11">
        <v>0.456774648687785</v>
      </c>
      <c r="Q11">
        <v>0.45572929652030036</v>
      </c>
      <c r="R11">
        <v>0.45727321337122195</v>
      </c>
      <c r="S11">
        <v>0.45728918851640976</v>
      </c>
      <c r="T11">
        <v>0.45686590790386056</v>
      </c>
      <c r="U11">
        <v>0.45679716917659557</v>
      </c>
      <c r="V11">
        <v>0.45684610849298946</v>
      </c>
      <c r="W11">
        <v>0.45709395478256393</v>
      </c>
    </row>
    <row r="12" spans="1:38" ht="14.45" x14ac:dyDescent="0.3">
      <c r="A12" t="s">
        <v>10</v>
      </c>
      <c r="B12" s="2">
        <f t="shared" si="0"/>
        <v>1046.372417856056</v>
      </c>
      <c r="C12" s="2">
        <f t="shared" si="1"/>
        <v>1035.3543031267398</v>
      </c>
      <c r="D12" s="2">
        <f t="shared" si="2"/>
        <v>1021.2489150039009</v>
      </c>
      <c r="E12" s="2">
        <f t="shared" si="3"/>
        <v>1016.0697458734492</v>
      </c>
      <c r="F12" s="2">
        <f t="shared" si="4"/>
        <v>1008.7531021314225</v>
      </c>
      <c r="G12" s="2">
        <f t="shared" si="5"/>
        <v>1004.503252500061</v>
      </c>
      <c r="K12" t="s">
        <v>11</v>
      </c>
      <c r="L12">
        <v>1.9361521762811081E-2</v>
      </c>
      <c r="M12">
        <v>1.9443618364277177E-2</v>
      </c>
      <c r="N12">
        <v>1.7149512601474858E-2</v>
      </c>
      <c r="O12">
        <v>1.7187602386196675E-2</v>
      </c>
      <c r="P12">
        <v>3.0699610588454596E-2</v>
      </c>
      <c r="Q12">
        <v>3.0735265271392732E-2</v>
      </c>
      <c r="R12">
        <v>3.0622930276040506E-2</v>
      </c>
      <c r="S12">
        <v>3.0489737695691941E-2</v>
      </c>
      <c r="T12">
        <v>3.0360527220786766E-2</v>
      </c>
      <c r="U12">
        <v>3.0212700351232104E-2</v>
      </c>
      <c r="V12">
        <v>3.0074462013179197E-2</v>
      </c>
      <c r="W12">
        <v>2.9939468847685249E-2</v>
      </c>
    </row>
    <row r="13" spans="1:38" ht="14.45" x14ac:dyDescent="0.3">
      <c r="A13" t="s">
        <v>11</v>
      </c>
      <c r="B13" s="2">
        <f t="shared" si="0"/>
        <v>594.36274831426601</v>
      </c>
      <c r="C13" s="2">
        <f t="shared" si="1"/>
        <v>587.7000079363288</v>
      </c>
      <c r="D13" s="2">
        <f t="shared" si="2"/>
        <v>579.24512412149602</v>
      </c>
      <c r="E13" s="2">
        <f t="shared" si="3"/>
        <v>575.82694272551385</v>
      </c>
      <c r="F13" s="2">
        <f t="shared" si="4"/>
        <v>571.25802831208387</v>
      </c>
      <c r="G13" s="2">
        <f t="shared" si="5"/>
        <v>568.46464586853881</v>
      </c>
      <c r="K13" t="s">
        <v>12</v>
      </c>
      <c r="L13">
        <v>1.1217649733876152E-2</v>
      </c>
      <c r="M13">
        <v>1.1921547171543562E-2</v>
      </c>
      <c r="N13">
        <v>1.1299860187267124E-2</v>
      </c>
      <c r="O13">
        <v>1.0471329399128303E-2</v>
      </c>
      <c r="P13">
        <v>1.7319906127463824E-2</v>
      </c>
      <c r="Q13">
        <v>1.7469151548071993E-2</v>
      </c>
      <c r="R13">
        <v>1.7394503801616275E-2</v>
      </c>
      <c r="S13">
        <v>1.7306944136534157E-2</v>
      </c>
      <c r="T13">
        <v>1.7220275194448076E-2</v>
      </c>
      <c r="U13">
        <v>1.7122138460856074E-2</v>
      </c>
      <c r="V13">
        <v>1.7031202021480504E-2</v>
      </c>
      <c r="W13">
        <v>1.6943229913524357E-2</v>
      </c>
    </row>
    <row r="14" spans="1:38" ht="14.45" x14ac:dyDescent="0.3">
      <c r="A14" t="s">
        <v>12</v>
      </c>
      <c r="B14" s="2">
        <f t="shared" si="0"/>
        <v>1974.8384011478688</v>
      </c>
      <c r="C14" s="2">
        <f t="shared" si="1"/>
        <v>1971.3009357578187</v>
      </c>
      <c r="D14" s="2">
        <f t="shared" si="2"/>
        <v>1963.3684956518546</v>
      </c>
      <c r="E14" s="2">
        <f t="shared" si="3"/>
        <v>1972.4753811217902</v>
      </c>
      <c r="F14" s="2">
        <f t="shared" si="4"/>
        <v>1975.3813163629359</v>
      </c>
      <c r="G14" s="2">
        <f t="shared" si="5"/>
        <v>1982.4150608667512</v>
      </c>
      <c r="K14" t="s">
        <v>13</v>
      </c>
      <c r="L14">
        <v>4.3441127175869225E-2</v>
      </c>
      <c r="M14">
        <v>4.4810510233452318E-2</v>
      </c>
      <c r="N14">
        <v>4.4307816396020362E-2</v>
      </c>
      <c r="O14">
        <v>4.3804506365900518E-2</v>
      </c>
      <c r="P14">
        <v>5.7411022347937303E-2</v>
      </c>
      <c r="Q14">
        <v>5.7802996567085402E-2</v>
      </c>
      <c r="R14">
        <v>5.779523392704506E-2</v>
      </c>
      <c r="S14">
        <v>5.8052058381381409E-2</v>
      </c>
      <c r="T14">
        <v>5.8368632544834181E-2</v>
      </c>
      <c r="U14">
        <v>5.8651296214696426E-2</v>
      </c>
      <c r="V14">
        <v>5.8893033622375086E-2</v>
      </c>
      <c r="W14">
        <v>5.9086373100617262E-2</v>
      </c>
    </row>
    <row r="15" spans="1:38" ht="14.45" x14ac:dyDescent="0.3">
      <c r="A15" t="s">
        <v>13</v>
      </c>
      <c r="B15" s="2">
        <f t="shared" si="0"/>
        <v>121.49604541164054</v>
      </c>
      <c r="C15" s="2">
        <f t="shared" si="1"/>
        <v>121.36784768686276</v>
      </c>
      <c r="D15" s="2">
        <f t="shared" si="2"/>
        <v>121.92537629731453</v>
      </c>
      <c r="E15" s="2">
        <f t="shared" si="3"/>
        <v>122.67411591243652</v>
      </c>
      <c r="F15" s="2">
        <f t="shared" si="4"/>
        <v>123.01662754791532</v>
      </c>
      <c r="G15" s="2">
        <f t="shared" si="5"/>
        <v>123.59948691776712</v>
      </c>
      <c r="K15" t="s">
        <v>14</v>
      </c>
      <c r="L15">
        <v>3.4619934411618076E-3</v>
      </c>
      <c r="M15">
        <v>3.5517457445961749E-3</v>
      </c>
      <c r="N15">
        <v>3.5563509878552496E-3</v>
      </c>
      <c r="O15">
        <v>3.5394783055523104E-3</v>
      </c>
      <c r="P15">
        <v>3.5639024344786469E-3</v>
      </c>
      <c r="Q15">
        <v>3.5852493862137584E-3</v>
      </c>
      <c r="R15">
        <v>3.5556794731635769E-3</v>
      </c>
      <c r="S15">
        <v>3.5741135469160796E-3</v>
      </c>
      <c r="T15">
        <v>3.6246978102935337E-3</v>
      </c>
      <c r="U15">
        <v>3.6476987135648639E-3</v>
      </c>
      <c r="V15">
        <v>3.6675563964681554E-3</v>
      </c>
      <c r="W15">
        <v>3.6839133959540309E-3</v>
      </c>
    </row>
    <row r="16" spans="1:38" ht="14.45" x14ac:dyDescent="0.3">
      <c r="A16" t="s">
        <v>14</v>
      </c>
      <c r="B16" s="2">
        <f t="shared" si="0"/>
        <v>20.656296142302889</v>
      </c>
      <c r="C16" s="2">
        <f t="shared" si="1"/>
        <v>20.385578156035542</v>
      </c>
      <c r="D16" s="2">
        <f t="shared" si="2"/>
        <v>20.235184531606091</v>
      </c>
      <c r="E16" s="2">
        <f t="shared" si="3"/>
        <v>20.11734759758232</v>
      </c>
      <c r="F16" s="2">
        <f t="shared" si="4"/>
        <v>19.958951602146072</v>
      </c>
      <c r="G16" s="2">
        <f t="shared" si="5"/>
        <v>19.862614522912267</v>
      </c>
      <c r="K16" t="s">
        <v>15</v>
      </c>
      <c r="L16">
        <v>5.3952878501153793E-4</v>
      </c>
      <c r="M16">
        <v>5.233160307358169E-4</v>
      </c>
      <c r="N16">
        <v>5.6000232894057582E-4</v>
      </c>
      <c r="O16">
        <v>5.7949377460467483E-4</v>
      </c>
      <c r="P16">
        <v>5.9770957757162137E-4</v>
      </c>
      <c r="Q16">
        <v>6.1717068294023681E-4</v>
      </c>
      <c r="R16">
        <v>6.0452311790007765E-4</v>
      </c>
      <c r="S16">
        <v>6.0032679525789912E-4</v>
      </c>
      <c r="T16">
        <v>6.0156819925446213E-4</v>
      </c>
      <c r="U16">
        <v>5.9818668678580521E-4</v>
      </c>
      <c r="V16">
        <v>5.9504623134573685E-4</v>
      </c>
      <c r="W16">
        <v>5.9201015752039714E-4</v>
      </c>
    </row>
    <row r="17" spans="1:23" ht="14.45" x14ac:dyDescent="0.3">
      <c r="A17" t="s">
        <v>15</v>
      </c>
      <c r="B17" s="2">
        <f t="shared" si="0"/>
        <v>24.240556812504824</v>
      </c>
      <c r="C17" s="2">
        <f t="shared" si="1"/>
        <v>24.437189604035673</v>
      </c>
      <c r="D17" s="2">
        <f t="shared" si="2"/>
        <v>24.56030938825738</v>
      </c>
      <c r="E17" s="2">
        <f t="shared" si="3"/>
        <v>24.848190087500196</v>
      </c>
      <c r="F17" s="2">
        <f t="shared" si="4"/>
        <v>24.95175674098169</v>
      </c>
      <c r="G17" s="2">
        <f t="shared" si="5"/>
        <v>25.165205723496893</v>
      </c>
      <c r="K17" t="s">
        <v>16</v>
      </c>
      <c r="L17">
        <v>6.4071308159201266E-4</v>
      </c>
      <c r="M17">
        <v>6.5474181735454269E-4</v>
      </c>
      <c r="N17">
        <v>6.5548152947377415E-4</v>
      </c>
      <c r="O17">
        <v>6.6352133273798466E-4</v>
      </c>
      <c r="P17">
        <v>6.9835008837360827E-4</v>
      </c>
      <c r="Q17">
        <v>6.9795935972023207E-4</v>
      </c>
      <c r="R17">
        <v>7.0941938878959501E-4</v>
      </c>
      <c r="S17">
        <v>7.1964109174686122E-4</v>
      </c>
      <c r="T17">
        <v>7.3014906628349728E-4</v>
      </c>
      <c r="U17">
        <v>7.3885766644763611E-4</v>
      </c>
      <c r="V17">
        <v>7.4389923429546661E-4</v>
      </c>
      <c r="W17">
        <v>7.5005520482790075E-4</v>
      </c>
    </row>
    <row r="18" spans="1:23" ht="14.45" x14ac:dyDescent="0.3">
      <c r="A18" t="s">
        <v>16</v>
      </c>
      <c r="B18" s="2">
        <f>SUM(B5:B17)</f>
        <v>34169.571900006631</v>
      </c>
      <c r="C18" s="2">
        <f t="shared" ref="C18:G18" si="6">SUM(C5:C17)</f>
        <v>33957.468360675026</v>
      </c>
      <c r="D18" s="2">
        <f t="shared" si="6"/>
        <v>33637.390667731495</v>
      </c>
      <c r="E18" s="2">
        <f t="shared" si="6"/>
        <v>33630.550532104717</v>
      </c>
      <c r="F18" s="2">
        <f t="shared" si="6"/>
        <v>33541.850281124491</v>
      </c>
      <c r="G18" s="2">
        <f t="shared" si="6"/>
        <v>33551.138051593174</v>
      </c>
      <c r="K18" t="s">
        <v>73</v>
      </c>
      <c r="L18" s="3">
        <v>0.99999999999999956</v>
      </c>
      <c r="M18" s="3">
        <v>1.0000000000000002</v>
      </c>
      <c r="N18" s="3">
        <v>1</v>
      </c>
      <c r="O18" s="3">
        <v>1</v>
      </c>
      <c r="P18" s="3">
        <v>1</v>
      </c>
      <c r="Q18" s="3">
        <v>1</v>
      </c>
      <c r="R18" s="3">
        <v>1</v>
      </c>
      <c r="S18" s="3">
        <v>0.99999999999999978</v>
      </c>
      <c r="T18" s="3">
        <v>0.99999999999999956</v>
      </c>
      <c r="U18" s="3">
        <v>1.0000000000000002</v>
      </c>
      <c r="V18" s="3">
        <v>1.0000000000000002</v>
      </c>
      <c r="W18" s="3">
        <v>1.0000000000000002</v>
      </c>
    </row>
    <row r="19" spans="1:23" ht="14.45" x14ac:dyDescent="0.3">
      <c r="B19" s="4"/>
      <c r="C19" s="4"/>
      <c r="D19" s="4"/>
      <c r="E19" s="4"/>
      <c r="F19" s="4"/>
      <c r="G19" s="4"/>
      <c r="K19" t="s">
        <v>16</v>
      </c>
      <c r="L19">
        <v>35981.645334427973</v>
      </c>
      <c r="M19">
        <v>35679.686906870178</v>
      </c>
      <c r="N19">
        <v>35093.864088336195</v>
      </c>
      <c r="O19">
        <v>34531.149022143363</v>
      </c>
      <c r="P19">
        <v>34333.74714083608</v>
      </c>
      <c r="Q19">
        <v>34068.250092377479</v>
      </c>
      <c r="R19">
        <v>34169.571900006631</v>
      </c>
      <c r="S19">
        <v>33957.468360675026</v>
      </c>
      <c r="T19">
        <v>33637.390667731503</v>
      </c>
      <c r="U19">
        <v>33630.550532104717</v>
      </c>
      <c r="V19">
        <v>33541.850281124491</v>
      </c>
      <c r="W19">
        <v>33551.138051593174</v>
      </c>
    </row>
    <row r="21" spans="1:23" ht="14.45" x14ac:dyDescent="0.3">
      <c r="A21" s="1" t="s">
        <v>17</v>
      </c>
    </row>
    <row r="22" spans="1:23" ht="14.45" x14ac:dyDescent="0.3">
      <c r="B22">
        <v>2017</v>
      </c>
      <c r="C22">
        <v>2018</v>
      </c>
      <c r="D22">
        <v>2019</v>
      </c>
      <c r="E22">
        <v>2020</v>
      </c>
      <c r="F22">
        <v>2021</v>
      </c>
      <c r="G22">
        <v>2022</v>
      </c>
    </row>
    <row r="24" spans="1:23" ht="14.45" x14ac:dyDescent="0.3">
      <c r="A24" t="s">
        <v>3</v>
      </c>
      <c r="B24" s="5"/>
      <c r="C24" s="5"/>
      <c r="D24" s="5"/>
      <c r="E24" s="5"/>
      <c r="F24" s="5"/>
      <c r="G24" s="5"/>
    </row>
    <row r="25" spans="1:23" ht="14.45" x14ac:dyDescent="0.3">
      <c r="A25" t="s">
        <v>4</v>
      </c>
      <c r="B25" s="5"/>
      <c r="C25" s="5">
        <v>-22.171724689655171</v>
      </c>
      <c r="D25" s="5">
        <v>-26.482893379310344</v>
      </c>
      <c r="E25" s="5">
        <v>-30.794062068965516</v>
      </c>
      <c r="F25" s="5">
        <v>-35.105230758620692</v>
      </c>
      <c r="G25" s="5">
        <v>-39.416399448275861</v>
      </c>
    </row>
    <row r="26" spans="1:23" ht="14.45" x14ac:dyDescent="0.3">
      <c r="A26" t="s">
        <v>5</v>
      </c>
      <c r="B26" s="5"/>
      <c r="C26" s="5">
        <v>-10.666757429022081</v>
      </c>
      <c r="D26" s="5">
        <v>-13.025499858044164</v>
      </c>
      <c r="E26" s="5">
        <v>-15.384242287066245</v>
      </c>
      <c r="F26" s="5">
        <v>-17.742984716088326</v>
      </c>
      <c r="G26" s="5">
        <v>-20.101727145110409</v>
      </c>
    </row>
    <row r="27" spans="1:23" ht="14.45" x14ac:dyDescent="0.3">
      <c r="A27" t="s">
        <v>6</v>
      </c>
      <c r="B27" s="5"/>
      <c r="C27" s="5">
        <v>-27.056295159999991</v>
      </c>
      <c r="D27" s="5">
        <v>-35.064847319999984</v>
      </c>
      <c r="E27" s="5">
        <v>-43.073399479999985</v>
      </c>
      <c r="F27" s="5">
        <v>-51.081951639999986</v>
      </c>
      <c r="G27" s="5">
        <v>-59.090503799999986</v>
      </c>
    </row>
    <row r="28" spans="1:23" ht="14.45" x14ac:dyDescent="0.3">
      <c r="A28" t="s">
        <v>7</v>
      </c>
      <c r="B28" s="5"/>
      <c r="C28" s="5">
        <v>-48.905658000000003</v>
      </c>
      <c r="D28" s="5">
        <v>-48.905658000000003</v>
      </c>
      <c r="E28" s="5">
        <v>-48.905658000000003</v>
      </c>
      <c r="F28" s="5">
        <v>-48.905658000000003</v>
      </c>
      <c r="G28" s="5">
        <v>-48.905658000000003</v>
      </c>
    </row>
    <row r="29" spans="1:23" ht="14.45" x14ac:dyDescent="0.3">
      <c r="A29" t="s">
        <v>8</v>
      </c>
      <c r="B29" s="5"/>
      <c r="C29" s="5"/>
      <c r="D29" s="5"/>
      <c r="E29" s="5"/>
      <c r="F29" s="5"/>
      <c r="G29" s="5"/>
    </row>
    <row r="30" spans="1:23" ht="14.45" x14ac:dyDescent="0.3">
      <c r="A30" t="s">
        <v>9</v>
      </c>
      <c r="B30" s="5"/>
      <c r="C30" s="5"/>
      <c r="D30" s="5"/>
      <c r="E30" s="5"/>
      <c r="F30" s="5"/>
      <c r="G30" s="5"/>
    </row>
    <row r="31" spans="1:23" ht="14.45" x14ac:dyDescent="0.3">
      <c r="A31" t="s">
        <v>10</v>
      </c>
      <c r="B31" s="5"/>
      <c r="C31" s="5">
        <v>22.171724689655171</v>
      </c>
      <c r="D31" s="5">
        <v>26.482893379310344</v>
      </c>
      <c r="E31" s="5">
        <v>30.794062068965516</v>
      </c>
      <c r="F31" s="5">
        <v>35.105230758620692</v>
      </c>
      <c r="G31" s="5">
        <v>39.416399448275861</v>
      </c>
    </row>
    <row r="32" spans="1:23" ht="14.45" x14ac:dyDescent="0.3">
      <c r="A32" t="s">
        <v>11</v>
      </c>
      <c r="B32" s="5"/>
      <c r="C32" s="5">
        <v>10.666757429022081</v>
      </c>
      <c r="D32" s="5">
        <v>13.025499858044164</v>
      </c>
      <c r="E32" s="5">
        <v>15.384242287066245</v>
      </c>
      <c r="F32" s="5">
        <v>17.742984716088326</v>
      </c>
      <c r="G32" s="5">
        <v>20.101727145110409</v>
      </c>
    </row>
    <row r="33" spans="1:7" ht="14.45" x14ac:dyDescent="0.3">
      <c r="A33" t="s">
        <v>12</v>
      </c>
      <c r="B33" s="5"/>
      <c r="C33" s="5">
        <v>75.961953159999993</v>
      </c>
      <c r="D33" s="5">
        <v>83.970505320000001</v>
      </c>
      <c r="E33" s="5">
        <v>91.979057479999994</v>
      </c>
      <c r="F33" s="5">
        <v>99.987609639999988</v>
      </c>
      <c r="G33" s="5">
        <v>107.9961618</v>
      </c>
    </row>
    <row r="34" spans="1:7" ht="14.45" x14ac:dyDescent="0.3">
      <c r="A34" t="s">
        <v>13</v>
      </c>
      <c r="B34" s="5"/>
      <c r="C34" s="5"/>
      <c r="D34" s="5"/>
      <c r="E34" s="5"/>
      <c r="F34" s="5"/>
      <c r="G34" s="5"/>
    </row>
    <row r="35" spans="1:7" ht="14.45" x14ac:dyDescent="0.3">
      <c r="A35" t="s">
        <v>14</v>
      </c>
      <c r="B35" s="5"/>
      <c r="C35" s="5"/>
      <c r="D35" s="5"/>
      <c r="E35" s="5"/>
      <c r="F35" s="5"/>
      <c r="G35" s="5"/>
    </row>
    <row r="36" spans="1:7" x14ac:dyDescent="0.25">
      <c r="A36" t="s">
        <v>15</v>
      </c>
      <c r="B36" s="5"/>
      <c r="C36" s="5"/>
      <c r="D36" s="5"/>
      <c r="E36" s="5"/>
      <c r="F36" s="5"/>
      <c r="G36" s="5"/>
    </row>
    <row r="37" spans="1:7" x14ac:dyDescent="0.25">
      <c r="A37" t="s">
        <v>16</v>
      </c>
      <c r="B37" s="5">
        <f>SUM(B24:B36)</f>
        <v>0</v>
      </c>
      <c r="C37" s="5">
        <f t="shared" ref="C37:G37" si="7">SUM(C24:C36)</f>
        <v>0</v>
      </c>
      <c r="D37" s="5">
        <f t="shared" si="7"/>
        <v>0</v>
      </c>
      <c r="E37" s="5">
        <f t="shared" si="7"/>
        <v>0</v>
      </c>
      <c r="F37" s="5">
        <f t="shared" si="7"/>
        <v>0</v>
      </c>
      <c r="G37" s="5">
        <f t="shared" si="7"/>
        <v>0</v>
      </c>
    </row>
    <row r="38" spans="1:7" x14ac:dyDescent="0.25">
      <c r="B38" s="5"/>
      <c r="C38" s="5"/>
      <c r="D38" s="5"/>
      <c r="E38" s="5"/>
      <c r="F38" s="5"/>
      <c r="G38" s="5"/>
    </row>
    <row r="39" spans="1:7" x14ac:dyDescent="0.25">
      <c r="B39" s="5"/>
      <c r="C39" s="5"/>
      <c r="D39" s="5"/>
      <c r="E39" s="5"/>
      <c r="F39" s="5"/>
      <c r="G39" s="5"/>
    </row>
    <row r="40" spans="1:7" x14ac:dyDescent="0.25">
      <c r="B40" s="5"/>
      <c r="C40" s="5"/>
      <c r="D40" s="5"/>
      <c r="E40" s="5"/>
      <c r="F40" s="5"/>
      <c r="G40" s="5"/>
    </row>
    <row r="41" spans="1:7" x14ac:dyDescent="0.25">
      <c r="A41" s="1" t="s">
        <v>18</v>
      </c>
    </row>
    <row r="42" spans="1:7" x14ac:dyDescent="0.25">
      <c r="B42">
        <v>2017</v>
      </c>
      <c r="C42">
        <v>2018</v>
      </c>
      <c r="D42">
        <v>2019</v>
      </c>
      <c r="E42">
        <v>2020</v>
      </c>
      <c r="F42">
        <v>2021</v>
      </c>
      <c r="G42">
        <v>2022</v>
      </c>
    </row>
    <row r="44" spans="1:7" x14ac:dyDescent="0.25">
      <c r="A44" t="s">
        <v>3</v>
      </c>
      <c r="B44" s="2">
        <f t="shared" ref="B44:B56" si="8">B5+B24</f>
        <v>17.719239448740083</v>
      </c>
      <c r="C44" s="2">
        <f t="shared" ref="C44:G44" si="9">C5+C24</f>
        <v>18.368070328334294</v>
      </c>
      <c r="D44" s="2">
        <f t="shared" si="9"/>
        <v>19.001247814627561</v>
      </c>
      <c r="E44" s="2">
        <f t="shared" si="9"/>
        <v>19.766983417464015</v>
      </c>
      <c r="F44" s="2">
        <f t="shared" si="9"/>
        <v>20.331529690681741</v>
      </c>
      <c r="G44" s="2">
        <f t="shared" si="9"/>
        <v>20.936266143416013</v>
      </c>
    </row>
    <row r="45" spans="1:7" x14ac:dyDescent="0.25">
      <c r="A45" t="s">
        <v>4</v>
      </c>
      <c r="B45" s="2">
        <f t="shared" si="8"/>
        <v>2378.1765832242845</v>
      </c>
      <c r="C45" s="2">
        <f t="shared" ref="C45:G56" si="10">C6+C25</f>
        <v>2341.9790377935678</v>
      </c>
      <c r="D45" s="2">
        <f t="shared" si="10"/>
        <v>2316.9836384272821</v>
      </c>
      <c r="E45" s="2">
        <f t="shared" si="10"/>
        <v>2312.4563867059637</v>
      </c>
      <c r="F45" s="2">
        <f t="shared" si="10"/>
        <v>2301.7259385732991</v>
      </c>
      <c r="G45" s="2">
        <f t="shared" si="10"/>
        <v>2296.9679265153468</v>
      </c>
    </row>
    <row r="46" spans="1:7" x14ac:dyDescent="0.25">
      <c r="A46" t="s">
        <v>5</v>
      </c>
      <c r="B46" s="2">
        <f t="shared" si="8"/>
        <v>2145.7915920423679</v>
      </c>
      <c r="C46" s="2">
        <f t="shared" si="10"/>
        <v>2104.0349798355601</v>
      </c>
      <c r="D46" s="2">
        <f t="shared" si="10"/>
        <v>2064.2470472481541</v>
      </c>
      <c r="E46" s="2">
        <f t="shared" si="10"/>
        <v>2042.5483121558123</v>
      </c>
      <c r="F46" s="2">
        <f t="shared" si="10"/>
        <v>2017.505440047735</v>
      </c>
      <c r="G46" s="2">
        <f t="shared" si="10"/>
        <v>1999.4814047088937</v>
      </c>
    </row>
    <row r="47" spans="1:7" x14ac:dyDescent="0.25">
      <c r="A47" t="s">
        <v>6</v>
      </c>
      <c r="B47" s="2">
        <f t="shared" si="8"/>
        <v>4938.5986607491814</v>
      </c>
      <c r="C47" s="2">
        <f t="shared" si="10"/>
        <v>4924.0683025766775</v>
      </c>
      <c r="D47" s="2">
        <f t="shared" si="10"/>
        <v>4917.2017926805529</v>
      </c>
      <c r="E47" s="2">
        <f t="shared" si="10"/>
        <v>4953.183920454383</v>
      </c>
      <c r="F47" s="2">
        <f t="shared" si="10"/>
        <v>4971.1835315347344</v>
      </c>
      <c r="G47" s="2">
        <f t="shared" si="10"/>
        <v>4997.679120015905</v>
      </c>
    </row>
    <row r="48" spans="1:7" x14ac:dyDescent="0.25">
      <c r="A48" t="s">
        <v>7</v>
      </c>
      <c r="B48" s="2">
        <f t="shared" si="8"/>
        <v>4639.6778764757491</v>
      </c>
      <c r="C48" s="2">
        <f t="shared" si="10"/>
        <v>4539.3673058441873</v>
      </c>
      <c r="D48" s="2">
        <f t="shared" si="10"/>
        <v>4478.3459902556588</v>
      </c>
      <c r="E48" s="2">
        <f t="shared" si="10"/>
        <v>4456.9987307474375</v>
      </c>
      <c r="F48" s="2">
        <f t="shared" si="10"/>
        <v>4425.9913995866182</v>
      </c>
      <c r="G48" s="2">
        <f t="shared" si="10"/>
        <v>4408.4370975753636</v>
      </c>
    </row>
    <row r="49" spans="1:7" x14ac:dyDescent="0.25">
      <c r="A49" t="s">
        <v>8</v>
      </c>
      <c r="B49" s="2">
        <f t="shared" si="8"/>
        <v>642.81154014663173</v>
      </c>
      <c r="C49" s="2">
        <f t="shared" si="10"/>
        <v>631.92121602545399</v>
      </c>
      <c r="D49" s="2">
        <f t="shared" si="10"/>
        <v>619.77162082343193</v>
      </c>
      <c r="E49" s="2">
        <f t="shared" si="10"/>
        <v>613.0868325534716</v>
      </c>
      <c r="F49" s="2">
        <f t="shared" si="10"/>
        <v>605.49306129302579</v>
      </c>
      <c r="G49" s="2">
        <f t="shared" si="10"/>
        <v>600.08930238284825</v>
      </c>
    </row>
    <row r="50" spans="1:7" x14ac:dyDescent="0.25">
      <c r="A50" t="s">
        <v>9</v>
      </c>
      <c r="B50" s="2">
        <f t="shared" si="8"/>
        <v>15624.829942235043</v>
      </c>
      <c r="C50" s="2">
        <f t="shared" si="10"/>
        <v>15528.383150724741</v>
      </c>
      <c r="D50" s="2">
        <f t="shared" si="10"/>
        <v>15367.77702693</v>
      </c>
      <c r="E50" s="2">
        <f t="shared" si="10"/>
        <v>15362.340280915885</v>
      </c>
      <c r="F50" s="2">
        <f t="shared" si="10"/>
        <v>15323.463772586209</v>
      </c>
      <c r="G50" s="2">
        <f t="shared" si="10"/>
        <v>15336.022379458491</v>
      </c>
    </row>
    <row r="51" spans="1:7" x14ac:dyDescent="0.25">
      <c r="A51" t="s">
        <v>10</v>
      </c>
      <c r="B51" s="2">
        <f t="shared" si="8"/>
        <v>1046.372417856056</v>
      </c>
      <c r="C51" s="2">
        <f t="shared" si="10"/>
        <v>1057.5260278163948</v>
      </c>
      <c r="D51" s="2">
        <f t="shared" si="10"/>
        <v>1047.7318083832113</v>
      </c>
      <c r="E51" s="2">
        <f t="shared" si="10"/>
        <v>1046.8638079424147</v>
      </c>
      <c r="F51" s="2">
        <f t="shared" si="10"/>
        <v>1043.8583328900431</v>
      </c>
      <c r="G51" s="2">
        <f t="shared" si="10"/>
        <v>1043.9196519483369</v>
      </c>
    </row>
    <row r="52" spans="1:7" x14ac:dyDescent="0.25">
      <c r="A52" t="s">
        <v>11</v>
      </c>
      <c r="B52" s="2">
        <f t="shared" si="8"/>
        <v>594.36274831426601</v>
      </c>
      <c r="C52" s="2">
        <f t="shared" si="10"/>
        <v>598.36676536535083</v>
      </c>
      <c r="D52" s="2">
        <f t="shared" si="10"/>
        <v>592.27062397954023</v>
      </c>
      <c r="E52" s="2">
        <f t="shared" si="10"/>
        <v>591.21118501258013</v>
      </c>
      <c r="F52" s="2">
        <f t="shared" si="10"/>
        <v>589.00101302817222</v>
      </c>
      <c r="G52" s="2">
        <f t="shared" si="10"/>
        <v>588.56637301364924</v>
      </c>
    </row>
    <row r="53" spans="1:7" x14ac:dyDescent="0.25">
      <c r="A53" t="s">
        <v>12</v>
      </c>
      <c r="B53" s="2">
        <f t="shared" si="8"/>
        <v>1974.8384011478688</v>
      </c>
      <c r="C53" s="2">
        <f t="shared" si="10"/>
        <v>2047.2628889178186</v>
      </c>
      <c r="D53" s="2">
        <f t="shared" si="10"/>
        <v>2047.3390009718546</v>
      </c>
      <c r="E53" s="2">
        <f t="shared" si="10"/>
        <v>2064.4544386017901</v>
      </c>
      <c r="F53" s="2">
        <f t="shared" si="10"/>
        <v>2075.368926002936</v>
      </c>
      <c r="G53" s="2">
        <f t="shared" si="10"/>
        <v>2090.4112226667512</v>
      </c>
    </row>
    <row r="54" spans="1:7" x14ac:dyDescent="0.25">
      <c r="A54" t="s">
        <v>13</v>
      </c>
      <c r="B54" s="2">
        <f t="shared" si="8"/>
        <v>121.49604541164054</v>
      </c>
      <c r="C54" s="2">
        <f t="shared" si="10"/>
        <v>121.36784768686276</v>
      </c>
      <c r="D54" s="2">
        <f t="shared" si="10"/>
        <v>121.92537629731453</v>
      </c>
      <c r="E54" s="2">
        <f t="shared" si="10"/>
        <v>122.67411591243652</v>
      </c>
      <c r="F54" s="2">
        <f t="shared" si="10"/>
        <v>123.01662754791532</v>
      </c>
      <c r="G54" s="2">
        <f t="shared" si="10"/>
        <v>123.59948691776712</v>
      </c>
    </row>
    <row r="55" spans="1:7" x14ac:dyDescent="0.25">
      <c r="A55" t="s">
        <v>14</v>
      </c>
      <c r="B55" s="2">
        <f t="shared" si="8"/>
        <v>20.656296142302889</v>
      </c>
      <c r="C55" s="2">
        <f t="shared" si="10"/>
        <v>20.385578156035542</v>
      </c>
      <c r="D55" s="2">
        <f t="shared" si="10"/>
        <v>20.235184531606091</v>
      </c>
      <c r="E55" s="2">
        <f t="shared" si="10"/>
        <v>20.11734759758232</v>
      </c>
      <c r="F55" s="2">
        <f t="shared" si="10"/>
        <v>19.958951602146072</v>
      </c>
      <c r="G55" s="2">
        <f t="shared" si="10"/>
        <v>19.862614522912267</v>
      </c>
    </row>
    <row r="56" spans="1:7" x14ac:dyDescent="0.25">
      <c r="A56" t="s">
        <v>15</v>
      </c>
      <c r="B56" s="2">
        <f t="shared" si="8"/>
        <v>24.240556812504824</v>
      </c>
      <c r="C56" s="2">
        <f t="shared" si="10"/>
        <v>24.437189604035673</v>
      </c>
      <c r="D56" s="2">
        <f t="shared" si="10"/>
        <v>24.56030938825738</v>
      </c>
      <c r="E56" s="2">
        <f t="shared" si="10"/>
        <v>24.848190087500196</v>
      </c>
      <c r="F56" s="2">
        <f t="shared" si="10"/>
        <v>24.95175674098169</v>
      </c>
      <c r="G56" s="2">
        <f t="shared" si="10"/>
        <v>25.165205723496893</v>
      </c>
    </row>
    <row r="57" spans="1:7" x14ac:dyDescent="0.25">
      <c r="A57" t="s">
        <v>16</v>
      </c>
      <c r="B57" s="2">
        <f>SUM(B44:B56)</f>
        <v>34169.571900006631</v>
      </c>
      <c r="C57" s="2">
        <f t="shared" ref="C57:G57" si="11">SUM(C44:C56)</f>
        <v>33957.468360675026</v>
      </c>
      <c r="D57" s="2">
        <f t="shared" si="11"/>
        <v>33637.390667731503</v>
      </c>
      <c r="E57" s="2">
        <f t="shared" si="11"/>
        <v>33630.550532104717</v>
      </c>
      <c r="F57" s="2">
        <f t="shared" si="11"/>
        <v>33541.850281124491</v>
      </c>
      <c r="G57" s="2">
        <f t="shared" si="11"/>
        <v>33551.138051593174</v>
      </c>
    </row>
    <row r="58" spans="1:7" x14ac:dyDescent="0.25">
      <c r="B58" s="5"/>
      <c r="C58" s="4"/>
      <c r="D58" s="4"/>
      <c r="E58" s="4"/>
      <c r="F58" s="4"/>
      <c r="G58" s="4"/>
    </row>
    <row r="60" spans="1:7" x14ac:dyDescent="0.25">
      <c r="A60" s="1" t="s">
        <v>20</v>
      </c>
    </row>
    <row r="61" spans="1:7" x14ac:dyDescent="0.25">
      <c r="B61" s="6"/>
      <c r="C61" s="6"/>
      <c r="D61" s="6"/>
      <c r="E61" s="6"/>
      <c r="F61" s="6"/>
      <c r="G61" s="6"/>
    </row>
    <row r="62" spans="1:7" x14ac:dyDescent="0.25">
      <c r="A62" s="1" t="s">
        <v>21</v>
      </c>
    </row>
    <row r="63" spans="1:7" x14ac:dyDescent="0.25">
      <c r="A63" s="7" t="s">
        <v>22</v>
      </c>
    </row>
    <row r="64" spans="1:7" x14ac:dyDescent="0.25">
      <c r="A64" s="7"/>
      <c r="B64">
        <v>2017</v>
      </c>
      <c r="C64">
        <v>2018</v>
      </c>
      <c r="D64">
        <v>2019</v>
      </c>
      <c r="E64">
        <v>2020</v>
      </c>
      <c r="F64">
        <v>2021</v>
      </c>
      <c r="G64">
        <v>2022</v>
      </c>
    </row>
    <row r="65" spans="1:7" x14ac:dyDescent="0.25">
      <c r="A65" s="8" t="s">
        <v>23</v>
      </c>
      <c r="B65" s="2">
        <v>166.92949969048544</v>
      </c>
      <c r="C65" s="2">
        <v>165.65329349354843</v>
      </c>
      <c r="D65" s="2">
        <v>164.02070368636993</v>
      </c>
      <c r="E65" s="2">
        <v>163.33106913181862</v>
      </c>
      <c r="F65" s="2">
        <v>161.7297210589301</v>
      </c>
      <c r="G65" s="2">
        <v>160.01377891076268</v>
      </c>
    </row>
    <row r="66" spans="1:7" x14ac:dyDescent="0.25">
      <c r="A66" s="8" t="s">
        <v>24</v>
      </c>
      <c r="B66" s="2">
        <v>53.779603814403409</v>
      </c>
      <c r="C66" s="2">
        <v>53.392582640226948</v>
      </c>
      <c r="D66" s="2">
        <v>52.399693727882877</v>
      </c>
      <c r="E66" s="2">
        <v>51.189650030715718</v>
      </c>
      <c r="F66" s="2">
        <v>50.718751182188278</v>
      </c>
      <c r="G66" s="2">
        <v>50.127387442886366</v>
      </c>
    </row>
    <row r="67" spans="1:7" x14ac:dyDescent="0.25">
      <c r="A67" t="s">
        <v>25</v>
      </c>
      <c r="B67" s="2">
        <v>119.16345576804385</v>
      </c>
      <c r="C67" s="2">
        <v>119.14333117195969</v>
      </c>
      <c r="D67" s="2">
        <v>118.81900330356237</v>
      </c>
      <c r="E67" s="2">
        <v>118.7947489874098</v>
      </c>
      <c r="F67" s="2">
        <v>118.90464702762563</v>
      </c>
      <c r="G67" s="2">
        <v>118.83803099630681</v>
      </c>
    </row>
    <row r="69" spans="1:7" x14ac:dyDescent="0.25">
      <c r="A69" t="s">
        <v>26</v>
      </c>
    </row>
    <row r="70" spans="1:7" x14ac:dyDescent="0.25">
      <c r="C70" t="s">
        <v>27</v>
      </c>
    </row>
    <row r="71" spans="1:7" x14ac:dyDescent="0.25">
      <c r="B71" t="s">
        <v>28</v>
      </c>
      <c r="C71" t="s">
        <v>29</v>
      </c>
      <c r="D71" t="s">
        <v>30</v>
      </c>
      <c r="E71" t="s">
        <v>31</v>
      </c>
      <c r="G71">
        <v>0.62850821712297644</v>
      </c>
    </row>
    <row r="72" spans="1:7" x14ac:dyDescent="0.25">
      <c r="A72" t="s">
        <v>32</v>
      </c>
      <c r="B72">
        <v>-1.853103729595563</v>
      </c>
      <c r="C72">
        <v>0.83388773253216431</v>
      </c>
      <c r="D72">
        <v>-2.2222460617911608</v>
      </c>
      <c r="E72" t="s">
        <v>33</v>
      </c>
      <c r="G72">
        <v>0.44276232568446461</v>
      </c>
    </row>
    <row r="73" spans="1:7" x14ac:dyDescent="0.25">
      <c r="A73" t="s">
        <v>34</v>
      </c>
      <c r="B73">
        <v>0.73111802182146168</v>
      </c>
      <c r="C73">
        <v>0.39745834275676445</v>
      </c>
      <c r="D73">
        <v>1.8394833952922947</v>
      </c>
      <c r="E73" t="s">
        <v>35</v>
      </c>
      <c r="G73">
        <v>3.3836991615560672</v>
      </c>
    </row>
    <row r="75" spans="1:7" x14ac:dyDescent="0.25">
      <c r="A75" s="2" t="s">
        <v>36</v>
      </c>
    </row>
    <row r="76" spans="1:7" x14ac:dyDescent="0.25">
      <c r="C76" t="s">
        <v>27</v>
      </c>
    </row>
    <row r="77" spans="1:7" x14ac:dyDescent="0.25">
      <c r="B77" t="s">
        <v>28</v>
      </c>
      <c r="C77" t="s">
        <v>29</v>
      </c>
      <c r="D77" t="s">
        <v>30</v>
      </c>
      <c r="E77" t="s">
        <v>31</v>
      </c>
      <c r="G77">
        <v>0.42470640242386926</v>
      </c>
    </row>
    <row r="78" spans="1:7" x14ac:dyDescent="0.25">
      <c r="A78" t="s">
        <v>32</v>
      </c>
      <c r="B78">
        <v>-6.3032860008251284</v>
      </c>
      <c r="C78">
        <v>8.6247808632081</v>
      </c>
      <c r="D78">
        <v>-0.73083433663966024</v>
      </c>
      <c r="E78" t="s">
        <v>33</v>
      </c>
      <c r="G78">
        <v>0.18037552825982556</v>
      </c>
    </row>
    <row r="79" spans="1:7" x14ac:dyDescent="0.25">
      <c r="A79" t="s">
        <v>34</v>
      </c>
      <c r="B79">
        <v>2.7272719722930709</v>
      </c>
      <c r="C79">
        <v>4.1108544649308953</v>
      </c>
      <c r="D79">
        <v>0.66343189610798281</v>
      </c>
      <c r="E79" t="s">
        <v>35</v>
      </c>
      <c r="G79">
        <v>0.44014188077343203</v>
      </c>
    </row>
    <row r="81" spans="1:12" x14ac:dyDescent="0.25">
      <c r="A81" t="s">
        <v>37</v>
      </c>
    </row>
    <row r="82" spans="1:12" x14ac:dyDescent="0.25">
      <c r="C82" t="s">
        <v>27</v>
      </c>
    </row>
    <row r="83" spans="1:12" x14ac:dyDescent="0.25">
      <c r="B83" t="s">
        <v>28</v>
      </c>
      <c r="C83" t="s">
        <v>29</v>
      </c>
      <c r="D83" t="s">
        <v>30</v>
      </c>
      <c r="E83" t="s">
        <v>31</v>
      </c>
      <c r="G83">
        <v>0.38899535093162746</v>
      </c>
    </row>
    <row r="84" spans="1:12" x14ac:dyDescent="0.25">
      <c r="A84" t="s">
        <v>32</v>
      </c>
      <c r="B84">
        <v>-2.0065464804493258</v>
      </c>
      <c r="C84">
        <v>4.8976389431513363</v>
      </c>
      <c r="D84">
        <v>-0.40969669339451831</v>
      </c>
      <c r="E84" t="s">
        <v>33</v>
      </c>
      <c r="G84">
        <v>0.15131738304642001</v>
      </c>
    </row>
    <row r="85" spans="1:12" x14ac:dyDescent="0.25">
      <c r="A85" t="s">
        <v>34</v>
      </c>
      <c r="B85">
        <v>1.3939832433840449</v>
      </c>
      <c r="C85">
        <v>2.3343759379393894</v>
      </c>
      <c r="D85">
        <v>0.59715456312257398</v>
      </c>
      <c r="E85" t="s">
        <v>35</v>
      </c>
      <c r="G85">
        <v>0.356593572258112</v>
      </c>
    </row>
    <row r="88" spans="1:12" x14ac:dyDescent="0.25">
      <c r="A88" s="9" t="s">
        <v>38</v>
      </c>
    </row>
    <row r="89" spans="1:12" x14ac:dyDescent="0.25">
      <c r="B89">
        <v>2017</v>
      </c>
      <c r="C89">
        <v>2018</v>
      </c>
      <c r="D89">
        <v>2019</v>
      </c>
      <c r="E89">
        <v>2020</v>
      </c>
      <c r="F89">
        <v>2021</v>
      </c>
      <c r="G89">
        <v>2022</v>
      </c>
    </row>
    <row r="90" spans="1:12" x14ac:dyDescent="0.25">
      <c r="A90" t="s">
        <v>39</v>
      </c>
      <c r="B90" s="10">
        <v>-7.0819174999999998E-3</v>
      </c>
      <c r="C90" s="10">
        <v>-6.7278216249999998E-3</v>
      </c>
      <c r="D90" s="10">
        <v>-6.3914305437499999E-3</v>
      </c>
      <c r="E90" s="10">
        <v>-6.0718590165624994E-3</v>
      </c>
      <c r="F90" s="10">
        <v>-5.7682660657343739E-3</v>
      </c>
      <c r="G90" s="10">
        <v>-5.7682660657343739E-3</v>
      </c>
      <c r="H90" t="s">
        <v>40</v>
      </c>
    </row>
    <row r="91" spans="1:12" x14ac:dyDescent="0.25">
      <c r="A91" t="s">
        <v>41</v>
      </c>
      <c r="B91" s="10">
        <v>3.1171105638672352E-3</v>
      </c>
      <c r="C91" s="10">
        <v>3.1171105638672352E-3</v>
      </c>
      <c r="D91" s="10">
        <v>3.1171105638672352E-3</v>
      </c>
      <c r="E91" s="10">
        <v>3.1171105638672352E-3</v>
      </c>
      <c r="F91" s="10">
        <v>3.1171105638672352E-3</v>
      </c>
      <c r="G91" s="10">
        <v>3.1171105638672352E-3</v>
      </c>
    </row>
    <row r="92" spans="1:12" x14ac:dyDescent="0.25">
      <c r="A92" t="s">
        <v>42</v>
      </c>
      <c r="B92" s="10">
        <v>-1.5802380000000001E-2</v>
      </c>
      <c r="C92" s="10">
        <v>-1.4538189600000001E-2</v>
      </c>
      <c r="D92" s="10">
        <v>-1.3375134432000002E-2</v>
      </c>
      <c r="E92" s="10">
        <v>-1.2305123677440003E-2</v>
      </c>
      <c r="F92" s="10">
        <v>-1.1320713783244802E-2</v>
      </c>
      <c r="G92" s="10">
        <v>-1.0415056680585219E-2</v>
      </c>
      <c r="H92" t="s">
        <v>43</v>
      </c>
    </row>
    <row r="93" spans="1:12" x14ac:dyDescent="0.25">
      <c r="A93" s="9" t="s">
        <v>44</v>
      </c>
    </row>
    <row r="94" spans="1:12" x14ac:dyDescent="0.25">
      <c r="A94" t="s">
        <v>39</v>
      </c>
      <c r="B94" s="11">
        <f>L94/1000000</f>
        <v>0.31419843250000001</v>
      </c>
      <c r="C94" s="11">
        <f t="shared" ref="C94:G96" si="12">B94+C90</f>
        <v>0.30747061087499999</v>
      </c>
      <c r="D94" s="11">
        <f t="shared" si="12"/>
        <v>0.30107918033124997</v>
      </c>
      <c r="E94" s="11">
        <f t="shared" si="12"/>
        <v>0.29500732131468749</v>
      </c>
      <c r="F94" s="11">
        <f t="shared" si="12"/>
        <v>0.2892390552489531</v>
      </c>
      <c r="G94" s="11">
        <f t="shared" si="12"/>
        <v>0.28347078918321872</v>
      </c>
      <c r="L94">
        <v>314198.4325</v>
      </c>
    </row>
    <row r="95" spans="1:12" x14ac:dyDescent="0.25">
      <c r="A95" t="s">
        <v>41</v>
      </c>
      <c r="B95" s="11">
        <f t="shared" ref="B95:B96" si="13">L95/1000000</f>
        <v>2.3852042211277347</v>
      </c>
      <c r="C95" s="11">
        <f t="shared" si="12"/>
        <v>2.3883213316916021</v>
      </c>
      <c r="D95" s="11">
        <f t="shared" si="12"/>
        <v>2.3914384422554695</v>
      </c>
      <c r="E95" s="11">
        <f t="shared" si="12"/>
        <v>2.394555552819337</v>
      </c>
      <c r="F95" s="11">
        <f t="shared" si="12"/>
        <v>2.3976726633832044</v>
      </c>
      <c r="G95" s="11">
        <f t="shared" si="12"/>
        <v>2.4007897739470718</v>
      </c>
      <c r="L95">
        <v>2385204.2211277345</v>
      </c>
    </row>
    <row r="96" spans="1:12" x14ac:dyDescent="0.25">
      <c r="A96" t="s">
        <v>42</v>
      </c>
      <c r="B96" s="11">
        <f t="shared" si="13"/>
        <v>0.30483011999999998</v>
      </c>
      <c r="C96" s="11">
        <f t="shared" si="12"/>
        <v>0.29029193040000001</v>
      </c>
      <c r="D96" s="11">
        <f t="shared" si="12"/>
        <v>0.27691679596800001</v>
      </c>
      <c r="E96" s="11">
        <f t="shared" si="12"/>
        <v>0.26461167229055998</v>
      </c>
      <c r="F96" s="11">
        <f t="shared" si="12"/>
        <v>0.2532909585073152</v>
      </c>
      <c r="G96" s="11">
        <f t="shared" si="12"/>
        <v>0.24287590182672997</v>
      </c>
      <c r="L96">
        <v>304830.12</v>
      </c>
    </row>
    <row r="97" spans="1:7" x14ac:dyDescent="0.25">
      <c r="B97" s="11"/>
      <c r="C97" s="11"/>
      <c r="D97" s="11"/>
      <c r="E97" s="11"/>
      <c r="F97" s="11"/>
      <c r="G97" s="11"/>
    </row>
    <row r="98" spans="1:7" x14ac:dyDescent="0.25">
      <c r="A98" s="1" t="s">
        <v>45</v>
      </c>
      <c r="B98" s="11"/>
      <c r="C98" s="11"/>
      <c r="D98" s="11"/>
      <c r="E98" s="11"/>
      <c r="F98" s="11"/>
      <c r="G98" s="11"/>
    </row>
    <row r="99" spans="1:7" x14ac:dyDescent="0.25">
      <c r="A99" t="str">
        <f>A65</f>
        <v>Residential</v>
      </c>
      <c r="B99">
        <f t="shared" ref="B99:G99" si="14">B65</f>
        <v>166.92949969048544</v>
      </c>
      <c r="C99">
        <f t="shared" si="14"/>
        <v>165.65329349354843</v>
      </c>
      <c r="D99">
        <f t="shared" si="14"/>
        <v>164.02070368636993</v>
      </c>
      <c r="E99">
        <f t="shared" si="14"/>
        <v>163.33106913181862</v>
      </c>
      <c r="F99">
        <f t="shared" si="14"/>
        <v>161.7297210589301</v>
      </c>
      <c r="G99">
        <f t="shared" si="14"/>
        <v>160.01377891076268</v>
      </c>
    </row>
    <row r="100" spans="1:7" x14ac:dyDescent="0.25">
      <c r="A100" t="str">
        <f t="shared" ref="A100:G101" si="15">A66</f>
        <v>General Service &lt;50kW Customers</v>
      </c>
      <c r="B100">
        <f t="shared" si="15"/>
        <v>53.779603814403409</v>
      </c>
      <c r="C100">
        <f t="shared" si="15"/>
        <v>53.392582640226948</v>
      </c>
      <c r="D100">
        <f t="shared" si="15"/>
        <v>52.399693727882877</v>
      </c>
      <c r="E100">
        <f t="shared" si="15"/>
        <v>51.189650030715718</v>
      </c>
      <c r="F100">
        <f t="shared" si="15"/>
        <v>50.718751182188278</v>
      </c>
      <c r="G100">
        <f t="shared" si="15"/>
        <v>50.127387442886366</v>
      </c>
    </row>
    <row r="101" spans="1:7" x14ac:dyDescent="0.25">
      <c r="A101" t="str">
        <f t="shared" si="15"/>
        <v>GS&gt;50 kW</v>
      </c>
      <c r="B101">
        <f t="shared" si="15"/>
        <v>119.16345576804385</v>
      </c>
      <c r="C101">
        <f t="shared" si="15"/>
        <v>119.14333117195969</v>
      </c>
      <c r="D101">
        <f t="shared" si="15"/>
        <v>118.81900330356237</v>
      </c>
      <c r="E101">
        <f t="shared" si="15"/>
        <v>118.7947489874098</v>
      </c>
      <c r="F101">
        <f t="shared" si="15"/>
        <v>118.90464702762563</v>
      </c>
      <c r="G101">
        <f t="shared" si="15"/>
        <v>118.83803099630681</v>
      </c>
    </row>
    <row r="102" spans="1:7" x14ac:dyDescent="0.25">
      <c r="A102" t="str">
        <f>A94</f>
        <v>Sen Lgt</v>
      </c>
      <c r="B102">
        <f t="shared" ref="B102:G102" si="16">B94</f>
        <v>0.31419843250000001</v>
      </c>
      <c r="C102">
        <f t="shared" si="16"/>
        <v>0.30747061087499999</v>
      </c>
      <c r="D102">
        <f t="shared" si="16"/>
        <v>0.30107918033124997</v>
      </c>
      <c r="E102">
        <f t="shared" si="16"/>
        <v>0.29500732131468749</v>
      </c>
      <c r="F102">
        <f t="shared" si="16"/>
        <v>0.2892390552489531</v>
      </c>
      <c r="G102">
        <f t="shared" si="16"/>
        <v>0.28347078918321872</v>
      </c>
    </row>
    <row r="103" spans="1:7" x14ac:dyDescent="0.25">
      <c r="A103" t="str">
        <f t="shared" ref="A103:G104" si="17">A95</f>
        <v>Street Lighting</v>
      </c>
      <c r="B103">
        <f t="shared" si="17"/>
        <v>2.3852042211277347</v>
      </c>
      <c r="C103">
        <f t="shared" si="17"/>
        <v>2.3883213316916021</v>
      </c>
      <c r="D103">
        <f t="shared" si="17"/>
        <v>2.3914384422554695</v>
      </c>
      <c r="E103">
        <f t="shared" si="17"/>
        <v>2.394555552819337</v>
      </c>
      <c r="F103">
        <f t="shared" si="17"/>
        <v>2.3976726633832044</v>
      </c>
      <c r="G103">
        <f t="shared" si="17"/>
        <v>2.4007897739470718</v>
      </c>
    </row>
    <row r="104" spans="1:7" x14ac:dyDescent="0.25">
      <c r="A104" t="str">
        <f t="shared" si="17"/>
        <v>USL</v>
      </c>
      <c r="B104">
        <f t="shared" si="17"/>
        <v>0.30483011999999998</v>
      </c>
      <c r="C104">
        <f t="shared" si="17"/>
        <v>0.29029193040000001</v>
      </c>
      <c r="D104">
        <f t="shared" si="17"/>
        <v>0.27691679596800001</v>
      </c>
      <c r="E104">
        <f t="shared" si="17"/>
        <v>0.26461167229055998</v>
      </c>
      <c r="F104">
        <f t="shared" si="17"/>
        <v>0.2532909585073152</v>
      </c>
      <c r="G104">
        <f t="shared" si="17"/>
        <v>0.24287590182672997</v>
      </c>
    </row>
    <row r="105" spans="1:7" x14ac:dyDescent="0.25">
      <c r="B105" s="11"/>
      <c r="C105" s="11"/>
      <c r="D105" s="11"/>
      <c r="E105" s="11"/>
      <c r="F105" s="11"/>
      <c r="G105" s="11"/>
    </row>
    <row r="106" spans="1:7" x14ac:dyDescent="0.25">
      <c r="B106" s="2"/>
      <c r="C106" s="2"/>
      <c r="D106" s="2"/>
      <c r="E106" s="2"/>
      <c r="F106" s="2"/>
      <c r="G106" s="2"/>
    </row>
    <row r="107" spans="1:7" x14ac:dyDescent="0.25">
      <c r="B107" s="2"/>
      <c r="C107" s="2"/>
      <c r="D107" s="2"/>
      <c r="E107" s="2"/>
      <c r="F107" s="2"/>
      <c r="G107" s="2"/>
    </row>
    <row r="108" spans="1:7" x14ac:dyDescent="0.25">
      <c r="B108" s="2"/>
      <c r="C108" s="2"/>
      <c r="D108" s="2"/>
      <c r="E108" s="2"/>
      <c r="F108" s="2"/>
      <c r="G108" s="2"/>
    </row>
    <row r="109" spans="1:7" x14ac:dyDescent="0.25">
      <c r="A109" s="1" t="s">
        <v>46</v>
      </c>
    </row>
    <row r="110" spans="1:7" x14ac:dyDescent="0.25">
      <c r="A110" s="7" t="s">
        <v>22</v>
      </c>
    </row>
    <row r="111" spans="1:7" x14ac:dyDescent="0.25">
      <c r="A111" s="7"/>
      <c r="B111">
        <v>2017</v>
      </c>
      <c r="C111">
        <v>2018</v>
      </c>
      <c r="D111">
        <v>2019</v>
      </c>
      <c r="E111">
        <v>2020</v>
      </c>
      <c r="F111">
        <v>2021</v>
      </c>
      <c r="G111">
        <v>2022</v>
      </c>
    </row>
    <row r="112" spans="1:7" x14ac:dyDescent="0.25">
      <c r="A112" s="8" t="s">
        <v>23</v>
      </c>
      <c r="B112" s="2">
        <v>131.04497366274032</v>
      </c>
      <c r="C112" s="2">
        <v>129.69128933196259</v>
      </c>
      <c r="D112" s="2">
        <v>128.0373828168226</v>
      </c>
      <c r="E112" s="2">
        <v>127.13315580726787</v>
      </c>
      <c r="F112" s="2">
        <v>125.51069771705748</v>
      </c>
      <c r="G112" s="2">
        <v>124.04917009604902</v>
      </c>
    </row>
    <row r="113" spans="1:7" x14ac:dyDescent="0.25">
      <c r="A113" s="8" t="s">
        <v>24</v>
      </c>
      <c r="B113" s="2">
        <v>55.817605215323383</v>
      </c>
      <c r="C113" s="2">
        <v>54.96074433334848</v>
      </c>
      <c r="D113" s="2">
        <v>54.121934495068594</v>
      </c>
      <c r="E113" s="2">
        <v>53.463477843730693</v>
      </c>
      <c r="F113" s="2">
        <v>52.794286118376625</v>
      </c>
      <c r="G113" s="2">
        <v>52.172668655330675</v>
      </c>
    </row>
    <row r="114" spans="1:7" x14ac:dyDescent="0.25">
      <c r="A114" t="s">
        <v>25</v>
      </c>
      <c r="B114" s="2">
        <v>121.56198492307813</v>
      </c>
      <c r="C114" s="2">
        <v>119.87715181140742</v>
      </c>
      <c r="D114" s="2">
        <v>118.49840216867989</v>
      </c>
      <c r="E114" s="2">
        <v>117.29850286505626</v>
      </c>
      <c r="F114" s="2">
        <v>117.03648320347415</v>
      </c>
      <c r="G114" s="2">
        <v>116.86846278659623</v>
      </c>
    </row>
    <row r="116" spans="1:7" x14ac:dyDescent="0.25">
      <c r="A116" t="s">
        <v>26</v>
      </c>
    </row>
    <row r="117" spans="1:7" x14ac:dyDescent="0.25">
      <c r="C117" t="s">
        <v>27</v>
      </c>
    </row>
    <row r="118" spans="1:7" x14ac:dyDescent="0.25">
      <c r="B118" t="s">
        <v>28</v>
      </c>
      <c r="C118" t="s">
        <v>29</v>
      </c>
      <c r="D118" t="s">
        <v>30</v>
      </c>
      <c r="E118" t="s">
        <v>31</v>
      </c>
      <c r="G118">
        <v>0.38899535093162746</v>
      </c>
    </row>
    <row r="119" spans="1:7" x14ac:dyDescent="0.25">
      <c r="A119" t="s">
        <v>32</v>
      </c>
      <c r="B119">
        <v>-2.3243391358890713</v>
      </c>
      <c r="C119">
        <v>1.6236793349866538</v>
      </c>
      <c r="D119">
        <v>-1.4315259705563579</v>
      </c>
      <c r="E119" t="s">
        <v>33</v>
      </c>
      <c r="G119">
        <v>0.15131738304642001</v>
      </c>
    </row>
    <row r="120" spans="1:7" x14ac:dyDescent="0.25">
      <c r="A120" t="s">
        <v>34</v>
      </c>
      <c r="B120">
        <v>0.82120500213249681</v>
      </c>
      <c r="C120">
        <v>0.7738990183877168</v>
      </c>
      <c r="D120">
        <v>1.0611268170921495</v>
      </c>
      <c r="E120" t="s">
        <v>35</v>
      </c>
      <c r="G120">
        <v>0.356593572258112</v>
      </c>
    </row>
    <row r="122" spans="1:7" x14ac:dyDescent="0.25">
      <c r="A122" s="2" t="s">
        <v>36</v>
      </c>
    </row>
    <row r="123" spans="1:7" x14ac:dyDescent="0.25">
      <c r="C123" t="s">
        <v>27</v>
      </c>
    </row>
    <row r="124" spans="1:7" x14ac:dyDescent="0.25">
      <c r="B124" t="s">
        <v>28</v>
      </c>
      <c r="C124" t="s">
        <v>29</v>
      </c>
      <c r="D124" t="s">
        <v>30</v>
      </c>
      <c r="E124" t="s">
        <v>31</v>
      </c>
      <c r="G124">
        <v>0.36674683775609518</v>
      </c>
    </row>
    <row r="125" spans="1:7" x14ac:dyDescent="0.25">
      <c r="A125" t="s">
        <v>32</v>
      </c>
      <c r="B125">
        <v>-4.8209259811392027</v>
      </c>
      <c r="C125">
        <v>9.0589825312169605</v>
      </c>
      <c r="D125">
        <v>-0.53217080003482153</v>
      </c>
      <c r="E125" t="s">
        <v>33</v>
      </c>
      <c r="G125">
        <v>0.13450324300409561</v>
      </c>
    </row>
    <row r="126" spans="1:7" x14ac:dyDescent="0.25">
      <c r="A126" t="s">
        <v>34</v>
      </c>
      <c r="B126">
        <v>2.4071996295581433</v>
      </c>
      <c r="C126">
        <v>4.3178092727021786</v>
      </c>
      <c r="D126">
        <v>0.55750485431971508</v>
      </c>
      <c r="E126" t="s">
        <v>35</v>
      </c>
      <c r="G126">
        <v>0.31081166259004733</v>
      </c>
    </row>
    <row r="128" spans="1:7" x14ac:dyDescent="0.25">
      <c r="A128" t="s">
        <v>37</v>
      </c>
    </row>
    <row r="129" spans="1:17" x14ac:dyDescent="0.25">
      <c r="C129" t="s">
        <v>27</v>
      </c>
    </row>
    <row r="130" spans="1:17" x14ac:dyDescent="0.25">
      <c r="B130" t="s">
        <v>28</v>
      </c>
      <c r="C130" t="s">
        <v>29</v>
      </c>
      <c r="D130" t="s">
        <v>30</v>
      </c>
      <c r="E130" t="s">
        <v>31</v>
      </c>
      <c r="G130">
        <v>0.82620479462760588</v>
      </c>
    </row>
    <row r="131" spans="1:17" x14ac:dyDescent="0.25">
      <c r="A131" t="s">
        <v>32</v>
      </c>
      <c r="B131">
        <v>-32.82400781456893</v>
      </c>
      <c r="C131">
        <v>14.03316169277468</v>
      </c>
      <c r="D131">
        <v>-2.3390315406590934</v>
      </c>
      <c r="E131" t="s">
        <v>33</v>
      </c>
      <c r="G131">
        <v>0.68261436266564446</v>
      </c>
    </row>
    <row r="132" spans="1:17" x14ac:dyDescent="0.25">
      <c r="A132" t="s">
        <v>34</v>
      </c>
      <c r="B132">
        <v>13.872305220578276</v>
      </c>
      <c r="C132">
        <v>6.6886667982404928</v>
      </c>
      <c r="D132">
        <v>2.074001537081724</v>
      </c>
      <c r="E132" t="s">
        <v>35</v>
      </c>
      <c r="G132">
        <v>4.3014823758173542</v>
      </c>
    </row>
    <row r="135" spans="1:17" x14ac:dyDescent="0.25">
      <c r="A135" s="9" t="s">
        <v>47</v>
      </c>
      <c r="B135" s="9"/>
      <c r="C135" s="9"/>
      <c r="D135" s="9"/>
    </row>
    <row r="136" spans="1:17" x14ac:dyDescent="0.25">
      <c r="B136">
        <v>2017</v>
      </c>
      <c r="C136">
        <v>2018</v>
      </c>
      <c r="D136">
        <v>2019</v>
      </c>
      <c r="E136">
        <v>2020</v>
      </c>
      <c r="F136">
        <v>2021</v>
      </c>
      <c r="G136">
        <v>2022</v>
      </c>
    </row>
    <row r="137" spans="1:17" x14ac:dyDescent="0.25">
      <c r="A137" t="s">
        <v>39</v>
      </c>
      <c r="B137" s="11">
        <v>-1.9452601636759437</v>
      </c>
      <c r="C137" s="11">
        <v>-1.4305833901796738</v>
      </c>
      <c r="D137" s="11">
        <v>-0.85774520044663571</v>
      </c>
      <c r="E137" s="11">
        <v>-0.70233683927970469</v>
      </c>
      <c r="F137" s="11">
        <v>-0.90736023557740353</v>
      </c>
      <c r="G137" s="11">
        <v>-0.60267605009598491</v>
      </c>
      <c r="H137" t="s">
        <v>48</v>
      </c>
    </row>
    <row r="138" spans="1:17" x14ac:dyDescent="0.25">
      <c r="A138" t="s">
        <v>42</v>
      </c>
      <c r="B138" s="11">
        <v>0.73439709292784094</v>
      </c>
      <c r="C138" s="11">
        <v>0.67117275090566864</v>
      </c>
      <c r="D138" s="11">
        <v>0.36382137314747709</v>
      </c>
      <c r="E138" s="11">
        <v>1.032137918508691</v>
      </c>
      <c r="F138" s="11">
        <v>0.27679757405587591</v>
      </c>
      <c r="G138" s="11">
        <v>0.71544671155208128</v>
      </c>
      <c r="H138" t="s">
        <v>49</v>
      </c>
    </row>
    <row r="139" spans="1:17" x14ac:dyDescent="0.25">
      <c r="A139" s="9" t="s">
        <v>44</v>
      </c>
    </row>
    <row r="140" spans="1:17" x14ac:dyDescent="0.25">
      <c r="A140" t="s">
        <v>39</v>
      </c>
      <c r="B140" s="11">
        <f>L140/1000000</f>
        <v>0.36457025292190642</v>
      </c>
      <c r="C140" s="11">
        <f t="shared" ref="C140:G141" si="18">B140*(1+C137/100)</f>
        <v>0.3593547714380696</v>
      </c>
      <c r="D140" s="11">
        <f t="shared" si="18"/>
        <v>0.35627242313348356</v>
      </c>
      <c r="E140" s="11">
        <f t="shared" si="18"/>
        <v>0.35377019065762266</v>
      </c>
      <c r="F140" s="11">
        <f t="shared" si="18"/>
        <v>0.35056022062226905</v>
      </c>
      <c r="G140" s="11">
        <f t="shared" si="18"/>
        <v>0.34844747813141497</v>
      </c>
      <c r="L140">
        <v>364570.25292190642</v>
      </c>
    </row>
    <row r="141" spans="1:17" x14ac:dyDescent="0.25">
      <c r="A141" t="s">
        <v>42</v>
      </c>
      <c r="B141" s="11">
        <f t="shared" ref="B141" si="19">L141/1000000</f>
        <v>0.44153887869358854</v>
      </c>
      <c r="C141" s="11">
        <f t="shared" si="18"/>
        <v>0.44450236733203435</v>
      </c>
      <c r="D141" s="11">
        <f t="shared" si="18"/>
        <v>0.4461195619485348</v>
      </c>
      <c r="E141" s="11">
        <f t="shared" si="18"/>
        <v>0.45072413110929049</v>
      </c>
      <c r="F141" s="11">
        <f t="shared" si="18"/>
        <v>0.45197172456988544</v>
      </c>
      <c r="G141" s="11">
        <f t="shared" si="18"/>
        <v>0.45520534141046592</v>
      </c>
      <c r="L141">
        <v>441538.87869358854</v>
      </c>
    </row>
    <row r="142" spans="1:17" x14ac:dyDescent="0.25">
      <c r="B142" s="11"/>
      <c r="C142" s="11"/>
      <c r="D142" s="11"/>
      <c r="E142" s="11"/>
      <c r="F142" s="11"/>
      <c r="G142" s="11"/>
    </row>
    <row r="143" spans="1:17" x14ac:dyDescent="0.25">
      <c r="A143" s="12" t="s">
        <v>50</v>
      </c>
    </row>
    <row r="144" spans="1:17" x14ac:dyDescent="0.25">
      <c r="A144" s="13" t="s">
        <v>51</v>
      </c>
      <c r="B144" s="14">
        <f>L144/1000000</f>
        <v>4.8030313371015572</v>
      </c>
      <c r="C144" s="15">
        <f>B144*(SUM(C112:C114)/SUM(B112:B114)+1.4/100)</f>
        <v>4.8096118624782589</v>
      </c>
      <c r="D144" s="15">
        <f>C144*(SUM(D112:D114)/SUM(C112:C114)+1.6/100)</f>
        <v>4.8254212704968902</v>
      </c>
      <c r="E144" s="15">
        <f>D144*(SUM(E112:E114)/SUM(D112:D114)+1.05/100)</f>
        <v>4.8317499788678742</v>
      </c>
      <c r="F144" s="15">
        <f>E144*(SUM(F112:F114)/SUM(E112:E114)+0.99/100)</f>
        <v>4.838164720289357</v>
      </c>
      <c r="G144" s="15">
        <f>F144*(SUM(G112:G114)/SUM(F112:F114)+0.89/100)</f>
        <v>4.8443467015801334</v>
      </c>
      <c r="L144" s="4">
        <v>4803031.3371015573</v>
      </c>
      <c r="M144" s="4"/>
      <c r="N144" s="4"/>
      <c r="O144" s="4"/>
      <c r="P144" s="4"/>
      <c r="Q144" s="4"/>
    </row>
    <row r="145" spans="1:17" x14ac:dyDescent="0.25">
      <c r="L145" s="4">
        <v>4803031.3371015573</v>
      </c>
      <c r="M145" s="4"/>
      <c r="N145" s="4"/>
      <c r="O145" s="4"/>
      <c r="P145" s="4"/>
      <c r="Q145" s="4"/>
    </row>
    <row r="146" spans="1:17" x14ac:dyDescent="0.25">
      <c r="A146" s="1" t="s">
        <v>45</v>
      </c>
      <c r="L146" s="4"/>
      <c r="M146" s="4"/>
      <c r="N146" s="4"/>
      <c r="O146" s="4"/>
      <c r="P146" s="4"/>
      <c r="Q146" s="4"/>
    </row>
    <row r="147" spans="1:17" x14ac:dyDescent="0.25">
      <c r="A147" t="str">
        <f>A112</f>
        <v>Residential</v>
      </c>
      <c r="B147" s="16">
        <f t="shared" ref="B147:G147" si="20">B112</f>
        <v>131.04497366274032</v>
      </c>
      <c r="C147" s="16">
        <f t="shared" si="20"/>
        <v>129.69128933196259</v>
      </c>
      <c r="D147" s="16">
        <f t="shared" si="20"/>
        <v>128.0373828168226</v>
      </c>
      <c r="E147" s="16">
        <f t="shared" si="20"/>
        <v>127.13315580726787</v>
      </c>
      <c r="F147" s="16">
        <f t="shared" si="20"/>
        <v>125.51069771705748</v>
      </c>
      <c r="G147" s="16">
        <f t="shared" si="20"/>
        <v>124.04917009604902</v>
      </c>
      <c r="L147" s="4"/>
      <c r="M147" s="4"/>
      <c r="N147" s="4"/>
      <c r="O147" s="4"/>
      <c r="P147" s="4"/>
      <c r="Q147" s="4"/>
    </row>
    <row r="148" spans="1:17" x14ac:dyDescent="0.25">
      <c r="A148" t="str">
        <f>A113</f>
        <v>General Service &lt;50kW Customers</v>
      </c>
      <c r="B148" s="16">
        <f t="shared" ref="B148:G149" si="21">B113</f>
        <v>55.817605215323383</v>
      </c>
      <c r="C148" s="16">
        <f t="shared" si="21"/>
        <v>54.96074433334848</v>
      </c>
      <c r="D148" s="16">
        <f t="shared" si="21"/>
        <v>54.121934495068594</v>
      </c>
      <c r="E148" s="16">
        <f t="shared" si="21"/>
        <v>53.463477843730693</v>
      </c>
      <c r="F148" s="16">
        <f t="shared" si="21"/>
        <v>52.794286118376625</v>
      </c>
      <c r="G148" s="16">
        <f t="shared" si="21"/>
        <v>52.172668655330675</v>
      </c>
      <c r="L148" s="4"/>
      <c r="M148" s="4"/>
      <c r="N148" s="4"/>
      <c r="O148" s="4"/>
      <c r="P148" s="4"/>
      <c r="Q148" s="4"/>
    </row>
    <row r="149" spans="1:17" x14ac:dyDescent="0.25">
      <c r="A149" t="str">
        <f>A114</f>
        <v>GS&gt;50 kW</v>
      </c>
      <c r="B149" s="16">
        <f t="shared" si="21"/>
        <v>121.56198492307813</v>
      </c>
      <c r="C149" s="16">
        <f t="shared" si="21"/>
        <v>119.87715181140742</v>
      </c>
      <c r="D149" s="16">
        <f t="shared" si="21"/>
        <v>118.49840216867989</v>
      </c>
      <c r="E149" s="16">
        <f t="shared" si="21"/>
        <v>117.29850286505626</v>
      </c>
      <c r="F149" s="16">
        <f t="shared" si="21"/>
        <v>117.03648320347415</v>
      </c>
      <c r="G149" s="16">
        <f t="shared" si="21"/>
        <v>116.86846278659623</v>
      </c>
      <c r="L149" s="4"/>
      <c r="M149" s="4"/>
      <c r="N149" s="4"/>
      <c r="O149" s="4"/>
      <c r="P149" s="4"/>
      <c r="Q149" s="4"/>
    </row>
    <row r="150" spans="1:17" x14ac:dyDescent="0.25">
      <c r="A150" t="str">
        <f>A144</f>
        <v>Street Ligthing</v>
      </c>
      <c r="B150" s="16">
        <f>B144</f>
        <v>4.8030313371015572</v>
      </c>
      <c r="C150" s="16">
        <f t="shared" ref="C150:G150" si="22">C144</f>
        <v>4.8096118624782589</v>
      </c>
      <c r="D150" s="16">
        <f t="shared" si="22"/>
        <v>4.8254212704968902</v>
      </c>
      <c r="E150" s="16">
        <f t="shared" si="22"/>
        <v>4.8317499788678742</v>
      </c>
      <c r="F150" s="16">
        <f t="shared" si="22"/>
        <v>4.838164720289357</v>
      </c>
      <c r="G150" s="16">
        <f t="shared" si="22"/>
        <v>4.8443467015801334</v>
      </c>
      <c r="L150" s="4"/>
      <c r="M150" s="4"/>
      <c r="N150" s="4"/>
      <c r="O150" s="4"/>
      <c r="P150" s="4"/>
      <c r="Q150" s="4"/>
    </row>
    <row r="151" spans="1:17" x14ac:dyDescent="0.25">
      <c r="A151" t="str">
        <f t="shared" ref="A151:G152" si="23">A140</f>
        <v>Sen Lgt</v>
      </c>
      <c r="B151" s="16">
        <f t="shared" si="23"/>
        <v>0.36457025292190642</v>
      </c>
      <c r="C151" s="16">
        <f t="shared" si="23"/>
        <v>0.3593547714380696</v>
      </c>
      <c r="D151" s="16">
        <f t="shared" si="23"/>
        <v>0.35627242313348356</v>
      </c>
      <c r="E151" s="16">
        <f t="shared" si="23"/>
        <v>0.35377019065762266</v>
      </c>
      <c r="F151" s="16">
        <f t="shared" si="23"/>
        <v>0.35056022062226905</v>
      </c>
      <c r="G151" s="16">
        <f t="shared" si="23"/>
        <v>0.34844747813141497</v>
      </c>
      <c r="L151" s="4"/>
      <c r="M151" s="4"/>
      <c r="N151" s="4"/>
      <c r="O151" s="4"/>
      <c r="P151" s="4"/>
      <c r="Q151" s="4"/>
    </row>
    <row r="152" spans="1:17" x14ac:dyDescent="0.25">
      <c r="A152" t="str">
        <f t="shared" si="23"/>
        <v>USL</v>
      </c>
      <c r="B152" s="16">
        <f t="shared" si="23"/>
        <v>0.44153887869358854</v>
      </c>
      <c r="C152" s="16">
        <f t="shared" si="23"/>
        <v>0.44450236733203435</v>
      </c>
      <c r="D152" s="16">
        <f t="shared" si="23"/>
        <v>0.4461195619485348</v>
      </c>
      <c r="E152" s="16">
        <f t="shared" si="23"/>
        <v>0.45072413110929049</v>
      </c>
      <c r="F152" s="16">
        <f t="shared" si="23"/>
        <v>0.45197172456988544</v>
      </c>
      <c r="G152" s="16">
        <f t="shared" si="23"/>
        <v>0.45520534141046592</v>
      </c>
      <c r="L152" s="4"/>
      <c r="M152" s="4"/>
      <c r="N152" s="4"/>
      <c r="O152" s="4"/>
      <c r="P152" s="4"/>
      <c r="Q152" s="4"/>
    </row>
    <row r="153" spans="1:17" x14ac:dyDescent="0.25">
      <c r="L153" s="4"/>
      <c r="M153" s="4"/>
      <c r="N153" s="4"/>
      <c r="O153" s="4"/>
      <c r="P153" s="4"/>
      <c r="Q153" s="4"/>
    </row>
    <row r="155" spans="1:17" x14ac:dyDescent="0.25">
      <c r="A155" s="1" t="s">
        <v>52</v>
      </c>
    </row>
    <row r="156" spans="1:17" x14ac:dyDescent="0.25">
      <c r="A156" s="7" t="s">
        <v>22</v>
      </c>
    </row>
    <row r="157" spans="1:17" x14ac:dyDescent="0.25">
      <c r="A157" s="7"/>
      <c r="B157">
        <v>2017</v>
      </c>
      <c r="C157">
        <v>2018</v>
      </c>
      <c r="D157">
        <v>2019</v>
      </c>
      <c r="E157">
        <v>2020</v>
      </c>
      <c r="F157">
        <v>2021</v>
      </c>
      <c r="G157">
        <v>2022</v>
      </c>
    </row>
    <row r="158" spans="1:17" x14ac:dyDescent="0.25">
      <c r="A158" s="8" t="s">
        <v>23</v>
      </c>
      <c r="B158" s="2">
        <v>97.917963306724445</v>
      </c>
      <c r="C158" s="2">
        <v>96.204430911877608</v>
      </c>
      <c r="D158" s="2">
        <v>94.871853671464692</v>
      </c>
      <c r="E158" s="2">
        <v>93.949561329244901</v>
      </c>
      <c r="F158" s="2">
        <v>92.804244895154568</v>
      </c>
      <c r="G158" s="2">
        <v>91.76741854555047</v>
      </c>
    </row>
    <row r="159" spans="1:17" x14ac:dyDescent="0.25">
      <c r="A159" s="8" t="s">
        <v>24</v>
      </c>
      <c r="B159" s="2">
        <v>43.616297722977095</v>
      </c>
      <c r="C159" s="2">
        <v>43.607460301024808</v>
      </c>
      <c r="D159" s="2">
        <v>43.196677969356678</v>
      </c>
      <c r="E159" s="2">
        <v>42.864528092442022</v>
      </c>
      <c r="F159" s="2">
        <v>43.28407868707481</v>
      </c>
      <c r="G159" s="2">
        <v>43.685011856968586</v>
      </c>
    </row>
    <row r="160" spans="1:17" x14ac:dyDescent="0.25">
      <c r="A160" t="s">
        <v>25</v>
      </c>
      <c r="B160" s="2">
        <v>141.90355915069244</v>
      </c>
      <c r="C160" s="2">
        <v>143.45585326273337</v>
      </c>
      <c r="D160" s="2">
        <v>142.07578667588021</v>
      </c>
      <c r="E160" s="2">
        <v>141.36260579734261</v>
      </c>
      <c r="F160" s="2">
        <v>142.2715924981253</v>
      </c>
      <c r="G160" s="2">
        <v>142.60441376849477</v>
      </c>
    </row>
    <row r="161" spans="1:7" x14ac:dyDescent="0.25">
      <c r="A161" t="s">
        <v>19</v>
      </c>
      <c r="B161" s="2">
        <v>95.859093273372054</v>
      </c>
      <c r="C161" s="2">
        <v>97.392860533782823</v>
      </c>
      <c r="D161" s="2">
        <v>98.265961850135142</v>
      </c>
      <c r="E161" s="2">
        <v>99.261622131611915</v>
      </c>
      <c r="F161" s="2">
        <v>102.15839316622638</v>
      </c>
      <c r="G161" s="2">
        <v>105.16063632256737</v>
      </c>
    </row>
    <row r="163" spans="1:7" x14ac:dyDescent="0.25">
      <c r="A163" t="s">
        <v>26</v>
      </c>
    </row>
    <row r="164" spans="1:7" x14ac:dyDescent="0.25">
      <c r="C164" t="s">
        <v>27</v>
      </c>
    </row>
    <row r="165" spans="1:7" x14ac:dyDescent="0.25">
      <c r="B165" t="s">
        <v>28</v>
      </c>
      <c r="C165" t="s">
        <v>29</v>
      </c>
      <c r="D165" t="s">
        <v>30</v>
      </c>
      <c r="E165" t="s">
        <v>31</v>
      </c>
      <c r="G165">
        <v>0.42440066069993454</v>
      </c>
    </row>
    <row r="166" spans="1:7" x14ac:dyDescent="0.25">
      <c r="A166" t="s">
        <v>32</v>
      </c>
      <c r="B166">
        <v>2.6690778912229502</v>
      </c>
      <c r="C166">
        <v>2.9997918100587007</v>
      </c>
      <c r="D166">
        <v>0.88975437637811305</v>
      </c>
      <c r="E166" t="s">
        <v>33</v>
      </c>
      <c r="G166">
        <v>0.13660099104990175</v>
      </c>
    </row>
    <row r="167" spans="1:7" x14ac:dyDescent="0.25">
      <c r="A167" t="s">
        <v>34</v>
      </c>
      <c r="B167">
        <v>-1.736273063569296</v>
      </c>
      <c r="C167">
        <v>1.4297995220780604</v>
      </c>
      <c r="D167">
        <v>-1.2143472121502805</v>
      </c>
      <c r="E167" t="s">
        <v>35</v>
      </c>
      <c r="G167">
        <v>1.474639151657158</v>
      </c>
    </row>
    <row r="169" spans="1:7" x14ac:dyDescent="0.25">
      <c r="A169" s="2" t="s">
        <v>36</v>
      </c>
    </row>
    <row r="170" spans="1:7" x14ac:dyDescent="0.25">
      <c r="C170" t="s">
        <v>27</v>
      </c>
    </row>
    <row r="171" spans="1:7" x14ac:dyDescent="0.25">
      <c r="B171" t="s">
        <v>28</v>
      </c>
      <c r="C171" t="s">
        <v>29</v>
      </c>
      <c r="D171" t="s">
        <v>30</v>
      </c>
      <c r="E171" t="s">
        <v>31</v>
      </c>
      <c r="G171">
        <v>8.8012999921587503E-5</v>
      </c>
    </row>
    <row r="172" spans="1:7" x14ac:dyDescent="0.25">
      <c r="A172" t="s">
        <v>32</v>
      </c>
      <c r="B172">
        <v>-7.7846653318605283E-2</v>
      </c>
      <c r="C172">
        <v>20.022771797244054</v>
      </c>
      <c r="D172">
        <v>-3.887905935646739E-3</v>
      </c>
      <c r="E172" t="s">
        <v>33</v>
      </c>
      <c r="G172">
        <v>-0.99982397400015688</v>
      </c>
    </row>
    <row r="173" spans="1:7" x14ac:dyDescent="0.25">
      <c r="A173" t="s">
        <v>34</v>
      </c>
      <c r="B173">
        <v>8.1686456535928209E-2</v>
      </c>
      <c r="C173">
        <v>8.7067792298038214</v>
      </c>
      <c r="D173">
        <v>9.3819372674927397E-3</v>
      </c>
      <c r="E173" t="s">
        <v>35</v>
      </c>
      <c r="G173">
        <v>8.8020746891576772E-5</v>
      </c>
    </row>
    <row r="175" spans="1:7" x14ac:dyDescent="0.25">
      <c r="A175" t="s">
        <v>37</v>
      </c>
    </row>
    <row r="176" spans="1:7" x14ac:dyDescent="0.25">
      <c r="C176" t="s">
        <v>27</v>
      </c>
    </row>
    <row r="177" spans="1:12" x14ac:dyDescent="0.25">
      <c r="B177" t="s">
        <v>28</v>
      </c>
      <c r="C177" t="s">
        <v>29</v>
      </c>
      <c r="D177" t="s">
        <v>30</v>
      </c>
      <c r="E177" t="s">
        <v>31</v>
      </c>
      <c r="G177">
        <v>0.5271433648633066</v>
      </c>
    </row>
    <row r="178" spans="1:12" x14ac:dyDescent="0.25">
      <c r="A178" t="s">
        <v>32</v>
      </c>
      <c r="B178">
        <v>-8.9857581217682565</v>
      </c>
      <c r="C178">
        <v>10.750319369570885</v>
      </c>
      <c r="D178">
        <v>-0.83585964405882918</v>
      </c>
      <c r="E178" t="s">
        <v>33</v>
      </c>
      <c r="G178">
        <v>5.4286729726613192E-2</v>
      </c>
    </row>
    <row r="179" spans="1:12" x14ac:dyDescent="0.25">
      <c r="A179" t="s">
        <v>34</v>
      </c>
      <c r="B179">
        <v>4.9357633611350584</v>
      </c>
      <c r="C179">
        <v>4.6747102922893404</v>
      </c>
      <c r="D179">
        <v>1.0558436892391621</v>
      </c>
      <c r="E179" t="s">
        <v>35</v>
      </c>
      <c r="G179">
        <v>1.1148058961061635</v>
      </c>
    </row>
    <row r="181" spans="1:12" x14ac:dyDescent="0.25">
      <c r="A181" t="s">
        <v>53</v>
      </c>
    </row>
    <row r="182" spans="1:12" x14ac:dyDescent="0.25">
      <c r="C182" t="s">
        <v>27</v>
      </c>
    </row>
    <row r="183" spans="1:12" x14ac:dyDescent="0.25">
      <c r="B183" t="s">
        <v>28</v>
      </c>
      <c r="C183" t="s">
        <v>29</v>
      </c>
      <c r="D183" t="s">
        <v>30</v>
      </c>
      <c r="E183" t="s">
        <v>31</v>
      </c>
      <c r="G183">
        <v>2.1826582213406755E-2</v>
      </c>
    </row>
    <row r="184" spans="1:12" x14ac:dyDescent="0.25">
      <c r="A184" t="s">
        <v>32</v>
      </c>
      <c r="B184">
        <v>5.3231729111020361</v>
      </c>
      <c r="C184">
        <v>14.219750660767161</v>
      </c>
      <c r="D184">
        <v>0.37435065059114397</v>
      </c>
      <c r="E184" t="s">
        <v>33</v>
      </c>
      <c r="G184">
        <v>-0.95634683557318645</v>
      </c>
    </row>
    <row r="185" spans="1:12" x14ac:dyDescent="0.25">
      <c r="A185" t="s">
        <v>34</v>
      </c>
      <c r="B185">
        <v>-0.92365599990412139</v>
      </c>
      <c r="C185">
        <v>6.1833711615890126</v>
      </c>
      <c r="D185">
        <v>-0.14937741496772108</v>
      </c>
      <c r="E185" t="s">
        <v>35</v>
      </c>
      <c r="G185">
        <v>2.23136121024387E-2</v>
      </c>
    </row>
    <row r="187" spans="1:12" x14ac:dyDescent="0.25">
      <c r="A187" s="12" t="s">
        <v>54</v>
      </c>
      <c r="B187" s="17"/>
      <c r="C187" s="17"/>
      <c r="D187" s="17"/>
    </row>
    <row r="188" spans="1:12" x14ac:dyDescent="0.25">
      <c r="B188">
        <v>2017</v>
      </c>
      <c r="C188">
        <v>2018</v>
      </c>
      <c r="D188">
        <v>2019</v>
      </c>
      <c r="E188">
        <v>2020</v>
      </c>
      <c r="F188">
        <v>2021</v>
      </c>
      <c r="G188">
        <v>2022</v>
      </c>
      <c r="L188">
        <f>L190/1000000-B190</f>
        <v>0</v>
      </c>
    </row>
    <row r="189" spans="1:12" x14ac:dyDescent="0.25">
      <c r="A189" t="s">
        <v>55</v>
      </c>
      <c r="B189" s="11">
        <v>0.60846663661011657</v>
      </c>
      <c r="C189" s="11">
        <v>0.55934872693714777</v>
      </c>
      <c r="D189" s="11">
        <v>0.45687712545976478</v>
      </c>
      <c r="E189" s="11">
        <v>0.48299490199048556</v>
      </c>
      <c r="F189" s="11">
        <v>0.42867808970508126</v>
      </c>
      <c r="G189" s="11">
        <v>0.39676440091729326</v>
      </c>
      <c r="L189">
        <v>-7081.9174999999996</v>
      </c>
    </row>
    <row r="190" spans="1:12" x14ac:dyDescent="0.25">
      <c r="A190" t="s">
        <v>56</v>
      </c>
      <c r="B190" s="11">
        <f>L190/1000000</f>
        <v>2.5261035605866708</v>
      </c>
      <c r="C190" s="11">
        <f>B190*(1+C189/100)</f>
        <v>2.5402332886939263</v>
      </c>
      <c r="D190" s="11">
        <f>C190*(1+D189/100)</f>
        <v>2.551839033523283</v>
      </c>
      <c r="E190" s="11">
        <f>D190*(1+E189/100)</f>
        <v>2.5641642859622036</v>
      </c>
      <c r="F190" s="11">
        <f>E190*(1+F189/100)</f>
        <v>2.5751562964401664</v>
      </c>
      <c r="G190" s="11">
        <f>F190*(1+G189/100)</f>
        <v>2.5853735998924212</v>
      </c>
      <c r="L190">
        <v>2526103.5605866709</v>
      </c>
    </row>
    <row r="191" spans="1:12" x14ac:dyDescent="0.25">
      <c r="B191" s="11"/>
      <c r="C191" s="11"/>
      <c r="D191" s="11"/>
      <c r="E191" s="11"/>
      <c r="F191" s="11"/>
      <c r="G191" s="11"/>
    </row>
    <row r="192" spans="1:12" x14ac:dyDescent="0.25">
      <c r="A192" s="12" t="s">
        <v>57</v>
      </c>
    </row>
    <row r="193" spans="1:17" x14ac:dyDescent="0.25">
      <c r="A193" s="13" t="s">
        <v>42</v>
      </c>
      <c r="B193" s="14">
        <f>L193/1000000</f>
        <v>0.55296330346827138</v>
      </c>
      <c r="C193" s="15">
        <f>B193*(SUM(C158:C160)/SUM(B158:B160)-0.3/100)</f>
        <v>0.55097261018920207</v>
      </c>
      <c r="D193" s="15">
        <f>C193*(SUM(D158:D160)/SUM(C158:C160)-0.3/100)</f>
        <v>0.54324444271555605</v>
      </c>
      <c r="E193" s="15">
        <f>D193*(SUM(E158:E160)/SUM(D158:D160)-0.3/100)</f>
        <v>0.53779917488150975</v>
      </c>
      <c r="F193" s="15">
        <f>E193*(SUM(F158:F160)/SUM(E158:E160)-0.3/100)</f>
        <v>0.53653999836004507</v>
      </c>
      <c r="G193" s="15">
        <f>F193*(SUM(G158:G160)/SUM(F158:F160)-0.3/100)</f>
        <v>0.53434620588772597</v>
      </c>
      <c r="L193" s="5">
        <v>552963.30346827139</v>
      </c>
      <c r="M193" s="5"/>
      <c r="N193" s="5"/>
      <c r="O193" s="5"/>
      <c r="P193" s="5"/>
      <c r="Q193" s="5"/>
    </row>
    <row r="194" spans="1:17" x14ac:dyDescent="0.25">
      <c r="A194" s="13"/>
      <c r="B194" s="14"/>
      <c r="C194" s="15"/>
      <c r="D194" s="15"/>
      <c r="E194" s="15"/>
      <c r="F194" s="15"/>
      <c r="G194" s="15"/>
      <c r="L194" s="5"/>
      <c r="M194" s="5"/>
      <c r="N194" s="5"/>
      <c r="O194" s="5"/>
      <c r="P194" s="5"/>
      <c r="Q194" s="5"/>
    </row>
    <row r="195" spans="1:17" x14ac:dyDescent="0.25">
      <c r="A195" s="13"/>
      <c r="B195" s="14"/>
      <c r="C195" s="15"/>
      <c r="D195" s="15"/>
      <c r="E195" s="15"/>
      <c r="F195" s="15"/>
      <c r="G195" s="15"/>
      <c r="L195" s="5"/>
      <c r="M195" s="5"/>
      <c r="N195" s="5"/>
      <c r="O195" s="5"/>
      <c r="P195" s="5"/>
      <c r="Q195" s="5"/>
    </row>
    <row r="196" spans="1:17" x14ac:dyDescent="0.25">
      <c r="A196" s="1" t="s">
        <v>45</v>
      </c>
      <c r="L196" s="4">
        <f>L193/1000000-B193</f>
        <v>0</v>
      </c>
      <c r="M196" s="4"/>
      <c r="N196" s="4"/>
      <c r="O196" s="4"/>
      <c r="P196" s="4"/>
      <c r="Q196" s="4"/>
    </row>
    <row r="197" spans="1:17" x14ac:dyDescent="0.25">
      <c r="A197" t="s">
        <v>23</v>
      </c>
      <c r="B197" s="2">
        <f t="shared" ref="B197:G200" si="24">B158</f>
        <v>97.917963306724445</v>
      </c>
      <c r="C197" s="2">
        <f t="shared" si="24"/>
        <v>96.204430911877608</v>
      </c>
      <c r="D197" s="2">
        <f t="shared" si="24"/>
        <v>94.871853671464692</v>
      </c>
      <c r="E197" s="2">
        <f t="shared" si="24"/>
        <v>93.949561329244901</v>
      </c>
      <c r="F197" s="2">
        <f t="shared" si="24"/>
        <v>92.804244895154568</v>
      </c>
      <c r="G197" s="2">
        <f t="shared" si="24"/>
        <v>91.76741854555047</v>
      </c>
      <c r="L197" s="4"/>
      <c r="M197" s="4"/>
      <c r="N197" s="4"/>
      <c r="O197" s="4"/>
      <c r="P197" s="4"/>
      <c r="Q197" s="4"/>
    </row>
    <row r="198" spans="1:17" x14ac:dyDescent="0.25">
      <c r="A198" t="s">
        <v>24</v>
      </c>
      <c r="B198" s="2">
        <f t="shared" si="24"/>
        <v>43.616297722977095</v>
      </c>
      <c r="C198" s="2">
        <f t="shared" si="24"/>
        <v>43.607460301024808</v>
      </c>
      <c r="D198" s="2">
        <f t="shared" si="24"/>
        <v>43.196677969356678</v>
      </c>
      <c r="E198" s="2">
        <f t="shared" si="24"/>
        <v>42.864528092442022</v>
      </c>
      <c r="F198" s="2">
        <f t="shared" si="24"/>
        <v>43.28407868707481</v>
      </c>
      <c r="G198" s="2">
        <f t="shared" si="24"/>
        <v>43.685011856968586</v>
      </c>
    </row>
    <row r="199" spans="1:17" x14ac:dyDescent="0.25">
      <c r="A199" t="s">
        <v>25</v>
      </c>
      <c r="B199" s="2">
        <f t="shared" si="24"/>
        <v>141.90355915069244</v>
      </c>
      <c r="C199" s="2">
        <f t="shared" si="24"/>
        <v>143.45585326273337</v>
      </c>
      <c r="D199" s="2">
        <f t="shared" si="24"/>
        <v>142.07578667588021</v>
      </c>
      <c r="E199" s="2">
        <f t="shared" si="24"/>
        <v>141.36260579734261</v>
      </c>
      <c r="F199" s="2">
        <f t="shared" si="24"/>
        <v>142.2715924981253</v>
      </c>
      <c r="G199" s="2">
        <f t="shared" si="24"/>
        <v>142.60441376849477</v>
      </c>
    </row>
    <row r="200" spans="1:17" x14ac:dyDescent="0.25">
      <c r="A200" t="s">
        <v>19</v>
      </c>
      <c r="B200" s="2">
        <f t="shared" si="24"/>
        <v>95.859093273372054</v>
      </c>
      <c r="C200" s="2">
        <f t="shared" si="24"/>
        <v>97.392860533782823</v>
      </c>
      <c r="D200" s="2">
        <f t="shared" si="24"/>
        <v>98.265961850135142</v>
      </c>
      <c r="E200" s="2">
        <f t="shared" si="24"/>
        <v>99.261622131611915</v>
      </c>
      <c r="F200" s="2">
        <f t="shared" si="24"/>
        <v>102.15839316622638</v>
      </c>
      <c r="G200" s="2">
        <f t="shared" si="24"/>
        <v>105.16063632256737</v>
      </c>
    </row>
    <row r="201" spans="1:17" x14ac:dyDescent="0.25">
      <c r="A201" t="s">
        <v>41</v>
      </c>
      <c r="B201" s="11">
        <f>B190</f>
        <v>2.5261035605866708</v>
      </c>
      <c r="C201" s="11">
        <f t="shared" ref="C201:G201" si="25">C190</f>
        <v>2.5402332886939263</v>
      </c>
      <c r="D201" s="11">
        <f t="shared" si="25"/>
        <v>2.551839033523283</v>
      </c>
      <c r="E201" s="11">
        <f t="shared" si="25"/>
        <v>2.5641642859622036</v>
      </c>
      <c r="F201" s="11">
        <f t="shared" si="25"/>
        <v>2.5751562964401664</v>
      </c>
      <c r="G201" s="11">
        <f t="shared" si="25"/>
        <v>2.5853735998924212</v>
      </c>
    </row>
    <row r="202" spans="1:17" x14ac:dyDescent="0.25">
      <c r="A202" t="s">
        <v>42</v>
      </c>
      <c r="B202" s="14">
        <f>B193</f>
        <v>0.55296330346827138</v>
      </c>
      <c r="C202" s="14">
        <f t="shared" ref="C202:G202" si="26">C193</f>
        <v>0.55097261018920207</v>
      </c>
      <c r="D202" s="14">
        <f t="shared" si="26"/>
        <v>0.54324444271555605</v>
      </c>
      <c r="E202" s="14">
        <f t="shared" si="26"/>
        <v>0.53779917488150975</v>
      </c>
      <c r="F202" s="14">
        <f t="shared" si="26"/>
        <v>0.53653999836004507</v>
      </c>
      <c r="G202" s="14">
        <f t="shared" si="26"/>
        <v>0.53434620588772597</v>
      </c>
    </row>
    <row r="205" spans="1:17" x14ac:dyDescent="0.25">
      <c r="A205" s="1" t="s">
        <v>58</v>
      </c>
    </row>
    <row r="206" spans="1:17" x14ac:dyDescent="0.25">
      <c r="A206" t="s">
        <v>59</v>
      </c>
      <c r="B206" s="2">
        <f t="shared" ref="B206:G208" si="27">B112+B65</f>
        <v>297.97447335322579</v>
      </c>
      <c r="C206" s="2">
        <f t="shared" si="27"/>
        <v>295.344582825511</v>
      </c>
      <c r="D206" s="2">
        <f t="shared" si="27"/>
        <v>292.0580865031925</v>
      </c>
      <c r="E206" s="2">
        <f t="shared" si="27"/>
        <v>290.46422493908648</v>
      </c>
      <c r="F206" s="2">
        <f t="shared" si="27"/>
        <v>287.24041877598756</v>
      </c>
      <c r="G206" s="2">
        <f t="shared" si="27"/>
        <v>284.06294900681172</v>
      </c>
    </row>
    <row r="207" spans="1:17" x14ac:dyDescent="0.25">
      <c r="A207" t="s">
        <v>60</v>
      </c>
      <c r="B207" s="2">
        <f t="shared" si="27"/>
        <v>109.5972090297268</v>
      </c>
      <c r="C207" s="2">
        <f t="shared" si="27"/>
        <v>108.35332697357543</v>
      </c>
      <c r="D207" s="2">
        <f t="shared" si="27"/>
        <v>106.52162822295148</v>
      </c>
      <c r="E207" s="2">
        <f t="shared" si="27"/>
        <v>104.65312787444641</v>
      </c>
      <c r="F207" s="2">
        <f t="shared" si="27"/>
        <v>103.5130373005649</v>
      </c>
      <c r="G207" s="2">
        <f t="shared" si="27"/>
        <v>102.30005609821704</v>
      </c>
    </row>
    <row r="208" spans="1:17" x14ac:dyDescent="0.25">
      <c r="A208" t="s">
        <v>61</v>
      </c>
      <c r="B208" s="2">
        <f t="shared" si="27"/>
        <v>240.72544069112197</v>
      </c>
      <c r="C208" s="2">
        <f t="shared" si="27"/>
        <v>239.02048298336712</v>
      </c>
      <c r="D208" s="2">
        <f t="shared" si="27"/>
        <v>237.31740547224226</v>
      </c>
      <c r="E208" s="2">
        <f t="shared" si="27"/>
        <v>236.09325185246607</v>
      </c>
      <c r="F208" s="2">
        <f t="shared" si="27"/>
        <v>235.94113023109978</v>
      </c>
      <c r="G208" s="2">
        <f t="shared" si="27"/>
        <v>235.70649378290304</v>
      </c>
    </row>
    <row r="209" spans="1:7" x14ac:dyDescent="0.25">
      <c r="A209" t="s">
        <v>62</v>
      </c>
      <c r="B209" s="2">
        <f t="shared" ref="B209:G211" si="28">B158</f>
        <v>97.917963306724445</v>
      </c>
      <c r="C209" s="2">
        <f t="shared" si="28"/>
        <v>96.204430911877608</v>
      </c>
      <c r="D209" s="2">
        <f t="shared" si="28"/>
        <v>94.871853671464692</v>
      </c>
      <c r="E209" s="2">
        <f t="shared" si="28"/>
        <v>93.949561329244901</v>
      </c>
      <c r="F209" s="2">
        <f t="shared" si="28"/>
        <v>92.804244895154568</v>
      </c>
      <c r="G209" s="2">
        <f t="shared" si="28"/>
        <v>91.76741854555047</v>
      </c>
    </row>
    <row r="210" spans="1:7" x14ac:dyDescent="0.25">
      <c r="A210" t="s">
        <v>63</v>
      </c>
      <c r="B210" s="2">
        <f t="shared" si="28"/>
        <v>43.616297722977095</v>
      </c>
      <c r="C210" s="2">
        <f t="shared" si="28"/>
        <v>43.607460301024808</v>
      </c>
      <c r="D210" s="2">
        <f t="shared" si="28"/>
        <v>43.196677969356678</v>
      </c>
      <c r="E210" s="2">
        <f t="shared" si="28"/>
        <v>42.864528092442022</v>
      </c>
      <c r="F210" s="2">
        <f t="shared" si="28"/>
        <v>43.28407868707481</v>
      </c>
      <c r="G210" s="2">
        <f t="shared" si="28"/>
        <v>43.685011856968586</v>
      </c>
    </row>
    <row r="211" spans="1:7" x14ac:dyDescent="0.25">
      <c r="A211" t="s">
        <v>64</v>
      </c>
      <c r="B211" s="2">
        <f t="shared" si="28"/>
        <v>141.90355915069244</v>
      </c>
      <c r="C211" s="2">
        <f t="shared" si="28"/>
        <v>143.45585326273337</v>
      </c>
      <c r="D211" s="2">
        <f t="shared" si="28"/>
        <v>142.07578667588021</v>
      </c>
      <c r="E211" s="2">
        <f t="shared" si="28"/>
        <v>141.36260579734261</v>
      </c>
      <c r="F211" s="2">
        <f t="shared" si="28"/>
        <v>142.2715924981253</v>
      </c>
      <c r="G211" s="2">
        <f t="shared" si="28"/>
        <v>142.60441376849477</v>
      </c>
    </row>
    <row r="212" spans="1:7" x14ac:dyDescent="0.25">
      <c r="B212" s="2"/>
      <c r="C212" s="2"/>
      <c r="D212" s="2"/>
      <c r="E212" s="2"/>
      <c r="F212" s="2"/>
      <c r="G212" s="2"/>
    </row>
    <row r="213" spans="1:7" x14ac:dyDescent="0.25">
      <c r="A213" s="1" t="s">
        <v>65</v>
      </c>
    </row>
    <row r="214" spans="1:7" x14ac:dyDescent="0.25">
      <c r="A214" t="s">
        <v>59</v>
      </c>
      <c r="B214" s="5">
        <v>297.97447335322579</v>
      </c>
      <c r="C214" s="5">
        <v>295.344582825511</v>
      </c>
      <c r="D214" s="5">
        <v>292.05808650319256</v>
      </c>
      <c r="E214" s="5">
        <v>290.46422493908648</v>
      </c>
      <c r="F214" s="5">
        <v>287.24041877598756</v>
      </c>
      <c r="G214" s="5">
        <v>284.06294900681166</v>
      </c>
    </row>
    <row r="215" spans="1:7" x14ac:dyDescent="0.25">
      <c r="A215" t="s">
        <v>60</v>
      </c>
      <c r="B215" s="5">
        <v>109.59720902972678</v>
      </c>
      <c r="C215" s="5">
        <v>108.35332697357543</v>
      </c>
      <c r="D215" s="5">
        <v>106.52162822295148</v>
      </c>
      <c r="E215" s="5">
        <v>104.65312787444643</v>
      </c>
      <c r="F215" s="5">
        <v>103.51303730056492</v>
      </c>
      <c r="G215" s="5">
        <v>102.30005609821704</v>
      </c>
    </row>
    <row r="216" spans="1:7" x14ac:dyDescent="0.25">
      <c r="A216" t="s">
        <v>61</v>
      </c>
      <c r="B216" s="5">
        <v>240.725440691122</v>
      </c>
      <c r="C216" s="5">
        <v>239.02048298336709</v>
      </c>
      <c r="D216" s="5">
        <v>237.31740547224226</v>
      </c>
      <c r="E216" s="5">
        <v>236.09325185246604</v>
      </c>
      <c r="F216" s="5">
        <v>235.94113023109978</v>
      </c>
      <c r="G216" s="5">
        <v>235.70649378290301</v>
      </c>
    </row>
    <row r="217" spans="1:7" x14ac:dyDescent="0.25">
      <c r="A217" t="s">
        <v>62</v>
      </c>
      <c r="B217" s="5">
        <v>97.917963306724445</v>
      </c>
      <c r="C217" s="5">
        <v>96.204430911877608</v>
      </c>
      <c r="D217" s="5">
        <v>94.871853671464692</v>
      </c>
      <c r="E217" s="5">
        <v>93.949561329244901</v>
      </c>
      <c r="F217" s="5">
        <v>92.804244895154568</v>
      </c>
      <c r="G217" s="5">
        <v>91.76741854555047</v>
      </c>
    </row>
    <row r="218" spans="1:7" x14ac:dyDescent="0.25">
      <c r="A218" t="s">
        <v>63</v>
      </c>
      <c r="B218" s="5">
        <v>43.616297722977095</v>
      </c>
      <c r="C218" s="5">
        <v>43.607460301024808</v>
      </c>
      <c r="D218" s="5">
        <v>43.196677969356678</v>
      </c>
      <c r="E218" s="5">
        <v>42.864528092442022</v>
      </c>
      <c r="F218" s="5">
        <v>43.28407868707481</v>
      </c>
      <c r="G218" s="5">
        <v>43.685011856968586</v>
      </c>
    </row>
    <row r="219" spans="1:7" x14ac:dyDescent="0.25">
      <c r="A219" t="s">
        <v>64</v>
      </c>
      <c r="B219" s="5">
        <v>141.90355915069244</v>
      </c>
      <c r="C219" s="5">
        <v>143.45585326273337</v>
      </c>
      <c r="D219" s="5">
        <v>142.07578667588021</v>
      </c>
      <c r="E219" s="5">
        <v>141.36260579734261</v>
      </c>
      <c r="F219" s="5">
        <v>142.2715924981253</v>
      </c>
      <c r="G219" s="5">
        <v>142.60441376849477</v>
      </c>
    </row>
    <row r="220" spans="1:7" x14ac:dyDescent="0.25">
      <c r="B220" s="5"/>
      <c r="C220" s="5"/>
      <c r="D220" s="5"/>
      <c r="E220" s="5"/>
      <c r="F220" s="5"/>
      <c r="G220" s="5"/>
    </row>
    <row r="221" spans="1:7" x14ac:dyDescent="0.25">
      <c r="A221" s="1" t="s">
        <v>66</v>
      </c>
    </row>
    <row r="222" spans="1:7" x14ac:dyDescent="0.25">
      <c r="A222" t="s">
        <v>59</v>
      </c>
      <c r="B222" s="10">
        <f t="shared" ref="B222:B227" si="29">B214-B206</f>
        <v>0</v>
      </c>
      <c r="C222" s="10">
        <f t="shared" ref="C222:G222" si="30">C214-C206</f>
        <v>0</v>
      </c>
      <c r="D222" s="10">
        <f t="shared" si="30"/>
        <v>0</v>
      </c>
      <c r="E222" s="10">
        <f t="shared" si="30"/>
        <v>0</v>
      </c>
      <c r="F222" s="10">
        <f t="shared" si="30"/>
        <v>0</v>
      </c>
      <c r="G222" s="10">
        <f t="shared" si="30"/>
        <v>0</v>
      </c>
    </row>
    <row r="223" spans="1:7" x14ac:dyDescent="0.25">
      <c r="A223" t="s">
        <v>60</v>
      </c>
      <c r="B223" s="10">
        <f t="shared" si="29"/>
        <v>0</v>
      </c>
      <c r="C223" s="10">
        <f t="shared" ref="C223:G227" si="31">C215-C207</f>
        <v>0</v>
      </c>
      <c r="D223" s="10">
        <f t="shared" si="31"/>
        <v>0</v>
      </c>
      <c r="E223" s="10">
        <f t="shared" si="31"/>
        <v>0</v>
      </c>
      <c r="F223" s="10">
        <f t="shared" si="31"/>
        <v>0</v>
      </c>
      <c r="G223" s="10">
        <f t="shared" si="31"/>
        <v>0</v>
      </c>
    </row>
    <row r="224" spans="1:7" x14ac:dyDescent="0.25">
      <c r="A224" t="s">
        <v>61</v>
      </c>
      <c r="B224" s="10">
        <f t="shared" si="29"/>
        <v>0</v>
      </c>
      <c r="C224" s="10">
        <f t="shared" si="31"/>
        <v>0</v>
      </c>
      <c r="D224" s="10">
        <f t="shared" si="31"/>
        <v>0</v>
      </c>
      <c r="E224" s="10">
        <f t="shared" si="31"/>
        <v>0</v>
      </c>
      <c r="F224" s="10">
        <f t="shared" si="31"/>
        <v>0</v>
      </c>
      <c r="G224" s="10">
        <f t="shared" si="31"/>
        <v>0</v>
      </c>
    </row>
    <row r="225" spans="1:7" x14ac:dyDescent="0.25">
      <c r="A225" t="s">
        <v>62</v>
      </c>
      <c r="B225" s="10">
        <f t="shared" si="29"/>
        <v>0</v>
      </c>
      <c r="C225" s="10">
        <f t="shared" si="31"/>
        <v>0</v>
      </c>
      <c r="D225" s="10">
        <f t="shared" si="31"/>
        <v>0</v>
      </c>
      <c r="E225" s="10">
        <f t="shared" si="31"/>
        <v>0</v>
      </c>
      <c r="F225" s="10">
        <f t="shared" si="31"/>
        <v>0</v>
      </c>
      <c r="G225" s="10">
        <f t="shared" si="31"/>
        <v>0</v>
      </c>
    </row>
    <row r="226" spans="1:7" x14ac:dyDescent="0.25">
      <c r="A226" t="s">
        <v>63</v>
      </c>
      <c r="B226" s="10">
        <f t="shared" si="29"/>
        <v>0</v>
      </c>
      <c r="C226" s="10">
        <f t="shared" si="31"/>
        <v>0</v>
      </c>
      <c r="D226" s="10">
        <f t="shared" si="31"/>
        <v>0</v>
      </c>
      <c r="E226" s="10">
        <f t="shared" si="31"/>
        <v>0</v>
      </c>
      <c r="F226" s="10">
        <f t="shared" si="31"/>
        <v>0</v>
      </c>
      <c r="G226" s="10">
        <f t="shared" si="31"/>
        <v>0</v>
      </c>
    </row>
    <row r="227" spans="1:7" x14ac:dyDescent="0.25">
      <c r="A227" t="s">
        <v>64</v>
      </c>
      <c r="B227" s="10">
        <f t="shared" si="29"/>
        <v>0</v>
      </c>
      <c r="C227" s="10">
        <f t="shared" si="31"/>
        <v>0</v>
      </c>
      <c r="D227" s="10">
        <f t="shared" si="31"/>
        <v>0</v>
      </c>
      <c r="E227" s="10">
        <f t="shared" si="31"/>
        <v>0</v>
      </c>
      <c r="F227" s="10">
        <f t="shared" si="31"/>
        <v>0</v>
      </c>
      <c r="G227" s="10">
        <f t="shared" si="31"/>
        <v>0</v>
      </c>
    </row>
    <row r="229" spans="1:7" x14ac:dyDescent="0.25">
      <c r="A229" s="1" t="s">
        <v>67</v>
      </c>
    </row>
    <row r="230" spans="1:7" x14ac:dyDescent="0.25">
      <c r="A230" t="s">
        <v>39</v>
      </c>
      <c r="B230" s="5">
        <f t="shared" ref="B230:G230" si="32">B94+B140</f>
        <v>0.67876868542190638</v>
      </c>
      <c r="C230" s="5">
        <f t="shared" si="32"/>
        <v>0.66682538231306965</v>
      </c>
      <c r="D230" s="5">
        <f t="shared" si="32"/>
        <v>0.65735160346473354</v>
      </c>
      <c r="E230" s="5">
        <f t="shared" si="32"/>
        <v>0.64877751197231015</v>
      </c>
      <c r="F230" s="5">
        <f t="shared" si="32"/>
        <v>0.6397992758712221</v>
      </c>
      <c r="G230" s="5">
        <f t="shared" si="32"/>
        <v>0.63191826731463374</v>
      </c>
    </row>
    <row r="231" spans="1:7" x14ac:dyDescent="0.25">
      <c r="A231" t="s">
        <v>41</v>
      </c>
      <c r="B231" s="2">
        <f t="shared" ref="B231:G231" si="33">B95+B144+B190</f>
        <v>9.7143391188159622</v>
      </c>
      <c r="C231" s="2">
        <f t="shared" si="33"/>
        <v>9.7381664828637877</v>
      </c>
      <c r="D231" s="2">
        <f t="shared" si="33"/>
        <v>9.7686987462756427</v>
      </c>
      <c r="E231" s="2">
        <f t="shared" si="33"/>
        <v>9.7904698176494147</v>
      </c>
      <c r="F231" s="2">
        <f t="shared" si="33"/>
        <v>9.8109936801127269</v>
      </c>
      <c r="G231" s="2">
        <f t="shared" si="33"/>
        <v>9.8305100754196264</v>
      </c>
    </row>
    <row r="232" spans="1:7" x14ac:dyDescent="0.25">
      <c r="A232" t="s">
        <v>42</v>
      </c>
      <c r="B232" s="5">
        <f t="shared" ref="B232:G232" si="34">B96+B141+B193</f>
        <v>1.2993323021618599</v>
      </c>
      <c r="C232" s="5">
        <f t="shared" si="34"/>
        <v>1.2857669079212364</v>
      </c>
      <c r="D232" s="5">
        <f t="shared" si="34"/>
        <v>1.2662808006320909</v>
      </c>
      <c r="E232" s="5">
        <f t="shared" si="34"/>
        <v>1.2531349782813601</v>
      </c>
      <c r="F232" s="5">
        <f t="shared" si="34"/>
        <v>1.2418026814372456</v>
      </c>
      <c r="G232" s="5">
        <f t="shared" si="34"/>
        <v>1.2324274491249219</v>
      </c>
    </row>
    <row r="234" spans="1:7" x14ac:dyDescent="0.25">
      <c r="A234" s="1" t="s">
        <v>68</v>
      </c>
    </row>
    <row r="235" spans="1:7" x14ac:dyDescent="0.25">
      <c r="A235" t="s">
        <v>39</v>
      </c>
      <c r="B235" s="5">
        <f t="shared" ref="B235:E235" si="35">B230+B16</f>
        <v>21.335064827724796</v>
      </c>
      <c r="C235" s="5">
        <f t="shared" si="35"/>
        <v>21.052403538348614</v>
      </c>
      <c r="D235" s="5">
        <f t="shared" si="35"/>
        <v>20.892536135070824</v>
      </c>
      <c r="E235" s="5">
        <f t="shared" si="35"/>
        <v>20.766125109554629</v>
      </c>
      <c r="F235" s="5">
        <f>F230+F16</f>
        <v>20.598750878017295</v>
      </c>
      <c r="G235" s="5">
        <f>G230+G16</f>
        <v>20.494532790226902</v>
      </c>
    </row>
    <row r="236" spans="1:7" x14ac:dyDescent="0.25">
      <c r="A236" t="s">
        <v>41</v>
      </c>
      <c r="B236" s="2">
        <f t="shared" ref="B236:E236" si="36">B231+B54</f>
        <v>131.21038453045651</v>
      </c>
      <c r="C236" s="2">
        <f t="shared" si="36"/>
        <v>131.10601416972654</v>
      </c>
      <c r="D236" s="2">
        <f t="shared" si="36"/>
        <v>131.69407504359017</v>
      </c>
      <c r="E236" s="2">
        <f t="shared" si="36"/>
        <v>132.46458573008593</v>
      </c>
      <c r="F236" s="2">
        <f>F231+F54</f>
        <v>132.82762122802805</v>
      </c>
      <c r="G236" s="2">
        <f>G231+G54</f>
        <v>133.42999699318676</v>
      </c>
    </row>
    <row r="237" spans="1:7" x14ac:dyDescent="0.25">
      <c r="A237" t="s">
        <v>42</v>
      </c>
      <c r="B237" s="5">
        <f t="shared" ref="B237:E237" si="37">B232+B56</f>
        <v>25.539889114666686</v>
      </c>
      <c r="C237" s="5">
        <f t="shared" si="37"/>
        <v>25.722956511956909</v>
      </c>
      <c r="D237" s="5">
        <f t="shared" si="37"/>
        <v>25.826590188889472</v>
      </c>
      <c r="E237" s="5">
        <f t="shared" si="37"/>
        <v>26.101325065781555</v>
      </c>
      <c r="F237" s="5">
        <f>F232+F56</f>
        <v>26.193559422418936</v>
      </c>
      <c r="G237" s="5">
        <f>G232+G56</f>
        <v>26.397633172621816</v>
      </c>
    </row>
    <row r="239" spans="1:7" x14ac:dyDescent="0.25">
      <c r="A239" s="1" t="s">
        <v>69</v>
      </c>
    </row>
    <row r="240" spans="1:7" x14ac:dyDescent="0.25">
      <c r="A240" t="s">
        <v>70</v>
      </c>
      <c r="F240" s="5">
        <v>20.598750878017295</v>
      </c>
      <c r="G240" s="5">
        <v>20.494532790226899</v>
      </c>
    </row>
    <row r="241" spans="1:7" x14ac:dyDescent="0.25">
      <c r="A241" t="s">
        <v>71</v>
      </c>
      <c r="F241" s="5">
        <v>132.82762122802805</v>
      </c>
      <c r="G241" s="5">
        <v>133.42999699318676</v>
      </c>
    </row>
    <row r="242" spans="1:7" x14ac:dyDescent="0.25">
      <c r="A242" t="s">
        <v>72</v>
      </c>
      <c r="F242" s="5">
        <v>26.193559422418936</v>
      </c>
      <c r="G242" s="5">
        <v>26.397633172621816</v>
      </c>
    </row>
    <row r="243" spans="1:7" x14ac:dyDescent="0.25">
      <c r="F243" s="5"/>
      <c r="G243" s="5"/>
    </row>
    <row r="244" spans="1:7" x14ac:dyDescent="0.25">
      <c r="A244" s="1" t="s">
        <v>66</v>
      </c>
    </row>
    <row r="245" spans="1:7" x14ac:dyDescent="0.25">
      <c r="F245" s="5">
        <f t="shared" ref="F245:G247" si="38">F240-F235</f>
        <v>0</v>
      </c>
      <c r="G245" s="5">
        <f t="shared" si="38"/>
        <v>0</v>
      </c>
    </row>
    <row r="246" spans="1:7" x14ac:dyDescent="0.25">
      <c r="F246" s="5">
        <f t="shared" si="38"/>
        <v>0</v>
      </c>
      <c r="G246" s="5">
        <f t="shared" si="38"/>
        <v>0</v>
      </c>
    </row>
    <row r="247" spans="1:7" x14ac:dyDescent="0.25">
      <c r="F247" s="5">
        <f t="shared" si="38"/>
        <v>0</v>
      </c>
      <c r="G247" s="5">
        <f t="shared" si="38"/>
        <v>0</v>
      </c>
    </row>
  </sheetData>
  <pageMargins left="0.7" right="0.7" top="0.75" bottom="0.75" header="0.3" footer="0.3"/>
  <pageSetup paperSize="5" fitToWidth="2" fitToHeight="0" orientation="landscape" r:id="rId1"/>
  <rowBreaks count="4" manualBreakCount="4">
    <brk id="58" max="22" man="1"/>
    <brk id="107" max="22" man="1"/>
    <brk id="153" max="22" man="1"/>
    <brk id="203" max="22" man="1"/>
  </rowBreaks>
  <colBreaks count="1" manualBreakCount="1">
    <brk id="10" max="24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customXsn xmlns="http://schemas.microsoft.com/office/2006/metadata/customXsn">
  <xsnLocation/>
  <cached>True</cached>
  <openByDefault>True</openByDefault>
  <xsnScope/>
</customXsn>
</file>

<file path=customXml/item3.xml><?xml version="1.0" encoding="utf-8"?>
<p:properties xmlns:p="http://schemas.microsoft.com/office/2006/metadata/properties" xmlns:xsi="http://www.w3.org/2001/XMLSchema-instance" xmlns:pc="http://schemas.microsoft.com/office/infopath/2007/PartnerControls">
  <documentManagement>
    <_x0032_017_Update_Req xmlns="d6dbc8c3-1042-4473-bec9-62644ae75647">false</_x0032_017_Update_Req>
    <Hydro_x0020_One_x0020_Data_x0020_Classification xmlns="f0af1d65-dfd0-4b99-b523-def3a954563f">Internal Use (Only Internal information is not for release to the public)</Hydro_x0020_One_x0020_Data_x0020_Classification>
    <Issue_x0020_Additional xmlns="d6dbc8c3-1042-4473-bec9-62644ae75647">false</Issue_x0020_Additional>
    <IR_Exhibit xmlns="d6dbc8c3-1042-4473-bec9-62644ae75647">I</IR_Exhibit>
    <Filing_Date xmlns="d6dbc8c3-1042-4473-bec9-62644ae75647">2018-02-12</Filing_Date>
    <Interrogatory_x0020_Number xmlns="d6dbc8c3-1042-4473-bec9-62644ae75647">70</Interrogatory_x0020_Number>
    <Anchor_IR xmlns="d6dbc8c3-1042-4473-bec9-62644ae75647" xsi:nil="true"/>
    <Exhibit_Ref xmlns="d6dbc8c3-1042-4473-bec9-62644ae75647">E1-02-01</Exhibit_Ref>
    <Legal_x0020_Review_x0020_Required xmlns="d6dbc8c3-1042-4473-bec9-62644ae75647" xsi:nil="true"/>
    <Actors xmlns="d6dbc8c3-1042-4473-bec9-62644ae75647">
      <UserInfo>
        <DisplayName>ALAGHEBAND Bijan</DisplayName>
        <AccountId>58</AccountId>
        <AccountType/>
      </UserInfo>
    </Actors>
    <Intervenor_x0020_Acronym xmlns="d6dbc8c3-1042-4473-bec9-62644ae75647">CME</Intervenor_x0020_Acronym>
    <Dir_1 xmlns="d6dbc8c3-1042-4473-bec9-62644ae75647">true</Dir_1>
    <Intervenor_x0020_Name xmlns="d6dbc8c3-1042-4473-bec9-62644ae75647">Canadian Manufacturers &amp; Exporters</Intervenor_x0020_Name>
    <Exhibit_Ref_Page xmlns="d6dbc8c3-1042-4473-bec9-62644ae75647" xsi:nil="true"/>
    <Document_Type xmlns="d6dbc8c3-1042-4473-bec9-62644ae75647">Interrogatory Response</Document_Type>
    <Exhibit_Ref_Additional xmlns="d6dbc8c3-1042-4473-bec9-62644ae75647">false</Exhibit_Ref_Additional>
    <RA_Contact xmlns="d6dbc8c3-1042-4473-bec9-62644ae75647">Lisa Lee</RA_Contact>
    <Author_x0028_s_x0029_ xmlns="d6dbc8c3-1042-4473-bec9-62644ae75647">
      <UserInfo>
        <DisplayName>ZHOU Tian</DisplayName>
        <AccountId>89</AccountId>
        <AccountType/>
      </UserInfo>
    </Author_x0028_s_x0029_>
    <Case_Number xmlns="d6dbc8c3-1042-4473-bec9-62644ae75647">EB-2017-0049</Case_Number>
    <SR_Approved xmlns="d6dbc8c3-1042-4473-bec9-62644ae75647">false</SR_Approved>
    <Strategic_x003f_ xmlns="d6dbc8c3-1042-4473-bec9-62644ae75647">false</Strategic_x003f_>
    <RA_Final xmlns="d6dbc8c3-1042-4473-bec9-62644ae75647">true</RA_Final>
    <IR_Tab xmlns="d6dbc8c3-1042-4473-bec9-62644ae75647">46</IR_Tab>
    <Issue_x0020_Group xmlns="d6dbc8c3-1042-4473-bec9-62644ae75647">Issue 46: Is the load forecast methodology including the forecast of CDM savings appropriate?</Issue_x0020_Group>
    <Draft_Ready xmlns="d6dbc8c3-1042-4473-bec9-62644ae75647">true</Draft_Ready>
    <Question xmlns="d6dbc8c3-1042-4473-bec9-62644ae75647">Is there a different (load) model within each of the three different methods used by Hydro One (monthly econometric, annual econometric, end use) for each of the 19 rate classes or is there one model  (as shown in Appendices A, B and C) ….CONT</Question>
    <_Version xmlns="http://schemas.microsoft.com/sharepoint/v3/fields" xsi:nil="true"/>
    <CLOReview xmlns="d6dbc8c3-1042-4473-bec9-62644ae75647">false</CLOReview>
  </documentManagement>
</p:properties>
</file>

<file path=customXml/item4.xml><?xml version="1.0" encoding="utf-8"?>
<ct:contentTypeSchema xmlns:ct="http://schemas.microsoft.com/office/2006/metadata/contentType" xmlns:ma="http://schemas.microsoft.com/office/2006/metadata/properties/metaAttributes" ct:_="" ma:_="" ma:contentTypeName="Interrogatory_Response" ma:contentTypeID="0x01010061EC7F66509FFD4DA0B1B261A86BE7730100407B36F7694D13419ACF55DFA3D7B93F" ma:contentTypeVersion="87" ma:contentTypeDescription="Template for completing responses to Interrogatory Responses" ma:contentTypeScope="" ma:versionID="2bde3c56b1ec35603a8ba9804634b00f">
  <xsd:schema xmlns:xsd="http://www.w3.org/2001/XMLSchema" xmlns:xs="http://www.w3.org/2001/XMLSchema" xmlns:p="http://schemas.microsoft.com/office/2006/metadata/properties" xmlns:ns2="d6dbc8c3-1042-4473-bec9-62644ae75647" xmlns:ns3="f0af1d65-dfd0-4b99-b523-def3a954563f" xmlns:ns4="http://schemas.microsoft.com/sharepoint/v3/fields" targetNamespace="http://schemas.microsoft.com/office/2006/metadata/properties" ma:root="true" ma:fieldsID="f80231d34a7e41def1970a81d6cb8674" ns2:_="" ns3:_="" ns4:_="">
    <xsd:import namespace="d6dbc8c3-1042-4473-bec9-62644ae75647"/>
    <xsd:import namespace="f0af1d65-dfd0-4b99-b523-def3a954563f"/>
    <xsd:import namespace="http://schemas.microsoft.com/sharepoint/v3/fields"/>
    <xsd:element name="properties">
      <xsd:complexType>
        <xsd:sequence>
          <xsd:element name="documentManagement">
            <xsd:complexType>
              <xsd:all>
                <xsd:element ref="ns2:Case_Number" minOccurs="0"/>
                <xsd:element ref="ns2:Anchor_IR" minOccurs="0"/>
                <xsd:element ref="ns2:Document_Type" minOccurs="0"/>
                <xsd:element ref="ns2:Exhibit_Ref" minOccurs="0"/>
                <xsd:element ref="ns2:Exhibit_Ref_Page" minOccurs="0"/>
                <xsd:element ref="ns2:Exhibit_Ref_Additional" minOccurs="0"/>
                <xsd:element ref="ns2:Intervenor_x0020_Acronym" minOccurs="0"/>
                <xsd:element ref="ns2:Intervenor_x0020_Name" minOccurs="0"/>
                <xsd:element ref="ns2:IR_Exhibit" minOccurs="0"/>
                <xsd:element ref="ns2:IR_Tab" minOccurs="0"/>
                <xsd:element ref="ns2:Interrogatory_x0020_Number" minOccurs="0"/>
                <xsd:element ref="ns2:Question" minOccurs="0"/>
                <xsd:element ref="ns2:RA_Contact" minOccurs="0"/>
                <xsd:element ref="ns2:Draft_Ready" minOccurs="0"/>
                <xsd:element ref="ns2:Dir_1" minOccurs="0"/>
                <xsd:element ref="ns2:RA_Final" minOccurs="0"/>
                <xsd:element ref="ns2:SR_Approved" minOccurs="0"/>
                <xsd:element ref="ns2:Strategic_x003f_" minOccurs="0"/>
                <xsd:element ref="ns2:Legal_x0020_Review_x0020_Required" minOccurs="0"/>
                <xsd:element ref="ns2:Author_x0028_s_x0029_" minOccurs="0"/>
                <xsd:element ref="ns3:Hydro_x0020_One_x0020_Data_x0020_Classification" minOccurs="0"/>
                <xsd:element ref="ns2:Filing_Date" minOccurs="0"/>
                <xsd:element ref="ns2:Issue_x0020_Group" minOccurs="0"/>
                <xsd:element ref="ns2:Issue_x0020_Additional" minOccurs="0"/>
                <xsd:element ref="ns2:Actors" minOccurs="0"/>
                <xsd:element ref="ns2:_x0032_017_Update_Req" minOccurs="0"/>
                <xsd:element ref="ns4:_Version" minOccurs="0"/>
                <xsd:element ref="ns2:CLORevie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bc8c3-1042-4473-bec9-62644ae75647" elementFormDefault="qualified">
    <xsd:import namespace="http://schemas.microsoft.com/office/2006/documentManagement/types"/>
    <xsd:import namespace="http://schemas.microsoft.com/office/infopath/2007/PartnerControls"/>
    <xsd:element name="Case_Number" ma:index="2" nillable="true" ma:displayName="Case_Number" ma:default="EB-2017-0049" ma:internalName="Case_Number">
      <xsd:simpleType>
        <xsd:restriction base="dms:Text">
          <xsd:maxLength value="255"/>
        </xsd:restriction>
      </xsd:simpleType>
    </xsd:element>
    <xsd:element name="Anchor_IR" ma:index="3" nillable="true" ma:displayName="Anchor_IR" ma:description="Use format I-[IR Tab]-[Intervenor Acronym]-[IR Number], for example: I-27-SEC-2. NO zero infront of the number ie 02. If this is an anchor then put its own Name." ma:internalName="Anchor_IR" ma:readOnly="false">
      <xsd:simpleType>
        <xsd:restriction base="dms:Text">
          <xsd:maxLength value="255"/>
        </xsd:restriction>
      </xsd:simpleType>
    </xsd:element>
    <xsd:element name="Document_Type" ma:index="4" nillable="true" ma:displayName="Document_Type" ma:default="Interrogatory Response" ma:format="Dropdown" ma:internalName="Document_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Exhibit_Ref" ma:index="5" nillable="true" ma:displayName="Exhibit_Ref" ma:description="Reference to the DX Application exhibit" ma:format="Dropdown" ma:internalName="Exhibit_Ref" ma:readOnly="false">
      <xsd:simpleType>
        <xsd:restriction base="dms:Choice">
          <xsd:enumeration value="A-01-01"/>
          <xsd:enumeration value="A-02-01"/>
          <xsd:enumeration value="A-02-01-01"/>
          <xsd:enumeration value="A-02-02"/>
          <xsd:enumeration value="A-03-01"/>
          <xsd:enumeration value="A-03-01-01"/>
          <xsd:enumeration value="A-03-01-02"/>
          <xsd:enumeration value="A-03-01-03"/>
          <xsd:enumeration value="A-03-01-04"/>
          <xsd:enumeration value="A-03-01-05"/>
          <xsd:enumeration value="A-03-02"/>
          <xsd:enumeration value="A-03-02-01"/>
          <xsd:enumeration value="A-03-02-02"/>
          <xsd:enumeration value="A-04-01"/>
          <xsd:enumeration value="A-04-02"/>
          <xsd:enumeration value="A-05-01"/>
          <xsd:enumeration value="A-05-02"/>
          <xsd:enumeration value="A-05-02-01"/>
          <xsd:enumeration value="A-05-03"/>
          <xsd:enumeration value="A-05-03-01"/>
          <xsd:enumeration value="A-05-03-02"/>
          <xsd:enumeration value="A-06-01"/>
          <xsd:enumeration value="A-06-02"/>
          <xsd:enumeration value="A-06-02-01"/>
          <xsd:enumeration value="A-06-02-02"/>
          <xsd:enumeration value="A-06-02-03"/>
          <xsd:enumeration value="A-06-03"/>
          <xsd:enumeration value="A-06-04"/>
          <xsd:enumeration value="A-06-04-01"/>
          <xsd:enumeration value="A-06-04-02"/>
          <xsd:enumeration value="A-06-05"/>
          <xsd:enumeration value="A-06-05-01"/>
          <xsd:enumeration value="A-06-06"/>
          <xsd:enumeration value="A-06-07"/>
          <xsd:enumeration value="A-06-07-01"/>
          <xsd:enumeration value="A-06-07-02"/>
          <xsd:enumeration value="A-06-07-03"/>
          <xsd:enumeration value="A-06-08"/>
          <xsd:enumeration value="A-06-08-01"/>
          <xsd:enumeration value="A-07-01"/>
          <xsd:enumeration value="A-08-01"/>
          <xsd:enumeration value="A-09-01"/>
          <xsd:enumeration value="A-09-02"/>
          <xsd:enumeration value="A-10-01"/>
          <xsd:enumeration value="Appendix 2-G"/>
          <xsd:enumeration value="B1-01-01 Section 1.0"/>
          <xsd:enumeration value="B1-01-01 Section 1.1"/>
          <xsd:enumeration value="B1-01-01 Section 1.2"/>
          <xsd:enumeration value="B1-01-01 Section 1.2-A01"/>
          <xsd:enumeration value="B1-01-01 Section 1.2-A02"/>
          <xsd:enumeration value="B1-01-01 Section 1.2-A03"/>
          <xsd:enumeration value="B1-01-01 Section 1.2-A04"/>
          <xsd:enumeration value="B1-01-01 Section 1.2-A05"/>
          <xsd:enumeration value="B1-01-01 Section 1.2-A06"/>
          <xsd:enumeration value="B1-01-01 Section 1.2-A07"/>
          <xsd:enumeration value="B1-01-01 Section 1.2-A08"/>
          <xsd:enumeration value="B1-01-01 Section 1.2-A09"/>
          <xsd:enumeration value="B1-01-01 Section 1.2-A10"/>
          <xsd:enumeration value="B1-01-01 Section 1.2-A11"/>
          <xsd:enumeration value="B1-01-01 Section 1.2-A12"/>
          <xsd:enumeration value="B1-01-01 Section 1.2-A13"/>
          <xsd:enumeration value="B1-01-01 Section 1.2-A14"/>
          <xsd:enumeration value="B1-01-01 Section 1.2-A15"/>
          <xsd:enumeration value="B1-01-01 Section 1.2-A16"/>
          <xsd:enumeration value="B1-01-01 Section 1.2-A17"/>
          <xsd:enumeration value="B1-01-01 Section 1.2-A18"/>
          <xsd:enumeration value="B1-01-01 Section 1.2-A19"/>
          <xsd:enumeration value="B1-01-01 Section 1.2-A20"/>
          <xsd:enumeration value="B1-01-01 Section 1.2-A21"/>
          <xsd:enumeration value="B1-01-01 Section 1.2-A22"/>
          <xsd:enumeration value="B1-01-01 Section 1.2-A23"/>
          <xsd:enumeration value="B1-01-01 Section 1.2-A24"/>
          <xsd:enumeration value="B1-01-01 Section 1.2-A25"/>
          <xsd:enumeration value="B1-01-01 Section 1.2-A26"/>
          <xsd:enumeration value="B1-01-01 Section 1.2-A27"/>
          <xsd:enumeration value="B1-01-01 Section 1.2-A28"/>
          <xsd:enumeration value="B1-01-01 Section 1.2-A29"/>
          <xsd:enumeration value="B1-01-01 Section 1.2-A30"/>
          <xsd:enumeration value="B1-01-01 Section 1.3"/>
          <xsd:enumeration value="B1-01-01 Section 1.3-A01"/>
          <xsd:enumeration value="B1-01-01 Section 1.3-A02"/>
          <xsd:enumeration value="B1-01-01 Section 1.3-A03"/>
          <xsd:enumeration value="B1-01-01 Section 1.3-A04"/>
          <xsd:enumeration value="B1-01-01 Section 1.4"/>
          <xsd:enumeration value="B1-01-01 Section 1.4-A01"/>
          <xsd:enumeration value="B1-01-01 Section 1.4-A05"/>
          <xsd:enumeration value="B1-01-01 Section 1.5"/>
          <xsd:enumeration value="B1-01-01 Section 1.6"/>
          <xsd:enumeration value="B1-01-01 Section 1.6-A01"/>
          <xsd:enumeration value="B1-01-01 Section 1.6-A02"/>
          <xsd:enumeration value="B1-01-01 Section 1.6-A03"/>
          <xsd:enumeration value="B1-01-01 Section 2.0"/>
          <xsd:enumeration value="B1-01-01 Section 2.1"/>
          <xsd:enumeration value="B1-01-01 Section 2.2"/>
          <xsd:enumeration value="B1-01-01 Section 2.3"/>
          <xsd:enumeration value="B1-01-01 Section 2.4"/>
          <xsd:enumeration value="B1-01-01 Section 3.0"/>
          <xsd:enumeration value="B1-01-01 Section 3.1"/>
          <xsd:enumeration value="B1-01-01 Section 3.2"/>
          <xsd:enumeration value="B1-01-01 Section 3.3"/>
          <xsd:enumeration value="B1-01-01 Section 3.4"/>
          <xsd:enumeration value="B1-01-01 Section 3.5"/>
          <xsd:enumeration value="B1-01-01 Section 3.6"/>
          <xsd:enumeration value="B1-01-01 Section 3.7"/>
          <xsd:enumeration value="B1-01-01 Section 3.8"/>
          <xsd:enumeration value="B1-01-02"/>
          <xsd:enumeration value="B1-02-01"/>
          <xsd:enumeration value="C1-01-01"/>
          <xsd:enumeration value="C1-01-02"/>
          <xsd:enumeration value="C1-01-03"/>
          <xsd:enumeration value="C1-01-04"/>
          <xsd:enumeration value="C1-01-05"/>
          <xsd:enumeration value="C1-01-06"/>
          <xsd:enumeration value="C1-01-07"/>
          <xsd:enumeration value="C1-01-08"/>
          <xsd:enumeration value="C1-01-09"/>
          <xsd:enumeration value="C1-01-10"/>
          <xsd:enumeration value="C1-02-01"/>
          <xsd:enumeration value="C1-02-01-01"/>
          <xsd:enumeration value="C1-02-01-02"/>
          <xsd:enumeration value="C1-02-01-03"/>
          <xsd:enumeration value="C1-02-01-04"/>
          <xsd:enumeration value="C1-02-01-05"/>
          <xsd:enumeration value="C1-02-01-06"/>
          <xsd:enumeration value="C1-02-01-07"/>
          <xsd:enumeration value="C1-02-01-08"/>
          <xsd:enumeration value="C1-02-02"/>
          <xsd:enumeration value="C1-02-02-01"/>
          <xsd:enumeration value="C1-02-02-02"/>
          <xsd:enumeration value="C1-03-01"/>
          <xsd:enumeration value="C1-03-01-01"/>
          <xsd:enumeration value="C1-03-01-02"/>
          <xsd:enumeration value="C1-03-01-03"/>
          <xsd:enumeration value="C1-04-01"/>
          <xsd:enumeration value="C1-04-01-01"/>
          <xsd:enumeration value="C1-05-01"/>
          <xsd:enumeration value="C1-05-01-01"/>
          <xsd:enumeration value="C1-05-01-02"/>
          <xsd:enumeration value="C1-05-01-03"/>
          <xsd:enumeration value="C1-05-02"/>
          <xsd:enumeration value="C1-06-01"/>
          <xsd:enumeration value="C1-06-01-01"/>
          <xsd:enumeration value="C1-06-02"/>
          <xsd:enumeration value="C1-07-01"/>
          <xsd:enumeration value="C1-07-02"/>
          <xsd:enumeration value="C1-07-02-01"/>
          <xsd:enumeration value="C1-07-02-02"/>
          <xsd:enumeration value="C1-07-02-03"/>
          <xsd:enumeration value="C1-07-02-04"/>
          <xsd:enumeration value="C1-07-02-05"/>
          <xsd:enumeration value="C1-07-02-06"/>
          <xsd:enumeration value="C1-07-03"/>
          <xsd:enumeration value="C1-07-03-01"/>
          <xsd:enumeration value="C1-07-03-02"/>
          <xsd:enumeration value="C1-07-04"/>
          <xsd:enumeration value="C2-01-01"/>
          <xsd:enumeration value="D1-01-01"/>
          <xsd:enumeration value="D1-01-02"/>
          <xsd:enumeration value="D1-01-03"/>
          <xsd:enumeration value="D1-01-03-01"/>
          <xsd:enumeration value="D1-01-04"/>
          <xsd:enumeration value="D1-01-05"/>
          <xsd:enumeration value="D1-02-01"/>
          <xsd:enumeration value="D1-02-02"/>
          <xsd:enumeration value="D1-03-01"/>
          <xsd:enumeration value="D1-03-01-01"/>
          <xsd:enumeration value="D1-03-01-02"/>
          <xsd:enumeration value="D1-04-01"/>
          <xsd:enumeration value="D1-04-01-01"/>
          <xsd:enumeration value="D2-01-01"/>
          <xsd:enumeration value="D2-01-02"/>
          <xsd:enumeration value="D2-01-02-01"/>
          <xsd:enumeration value="D2-01-03"/>
          <xsd:enumeration value="D2-01-04"/>
          <xsd:enumeration value="D2-01-05"/>
          <xsd:enumeration value="D2-02-01"/>
          <xsd:enumeration value="D2-02-02"/>
          <xsd:enumeration value="DSP_Table_54-57"/>
          <xsd:enumeration value="DSP-Appendix_A"/>
          <xsd:enumeration value="E1-01-01"/>
          <xsd:enumeration value="E1-01-02"/>
          <xsd:enumeration value="E1-01-02_Tables 4_5"/>
          <xsd:enumeration value="E1-01-02-01"/>
          <xsd:enumeration value="E1-02-01"/>
          <xsd:enumeration value="E1-02-01-01"/>
          <xsd:enumeration value="E1-02-01-02"/>
          <xsd:enumeration value="E2-01-01"/>
          <xsd:enumeration value="E2-01-02"/>
          <xsd:enumeration value="F1-01-01"/>
          <xsd:enumeration value="F1-01-01-01"/>
          <xsd:enumeration value="F1-01-01-02"/>
          <xsd:enumeration value="F1-02-01"/>
          <xsd:enumeration value="F1-02-01-01"/>
          <xsd:enumeration value="F1-03-01"/>
          <xsd:enumeration value="G1-01-01"/>
          <xsd:enumeration value="G1-02-01"/>
          <xsd:enumeration value="G1-03-01"/>
          <xsd:enumeration value="G1-03-01-01"/>
          <xsd:enumeration value="G1-03-01-02"/>
          <xsd:enumeration value="G1-03-01-03"/>
          <xsd:enumeration value="G1-03-01-04"/>
          <xsd:enumeration value="H1-01-01"/>
          <xsd:enumeration value="H1-01-01-01"/>
          <xsd:enumeration value="H1-01-01-02"/>
          <xsd:enumeration value="H1-01-02"/>
          <xsd:enumeration value="H1-01-03"/>
          <xsd:enumeration value="H1-01-04"/>
          <xsd:enumeration value="H1-02-01"/>
          <xsd:enumeration value="H1-02-02"/>
          <xsd:enumeration value="H1-02-02-01"/>
          <xsd:enumeration value="H1-02-02-02"/>
          <xsd:enumeration value="H1-02-02-03"/>
          <xsd:enumeration value="H1-02-02-04"/>
          <xsd:enumeration value="H1-02-03"/>
          <xsd:enumeration value="H1-02-03-01"/>
          <xsd:enumeration value="H1-02-03-02"/>
          <xsd:enumeration value="H1-03-01"/>
          <xsd:enumeration value="H1-03-02"/>
          <xsd:enumeration value="H1-04-01"/>
          <xsd:enumeration value="H1-04-01-01"/>
          <xsd:enumeration value="H1-04-01-02"/>
          <xsd:enumeration value="H1-04-01-03"/>
          <xsd:enumeration value="H1-04-01-04"/>
          <xsd:enumeration value="H1-04-01-05"/>
          <xsd:enumeration value="H1-05-01"/>
          <xsd:enumeration value="Q-01-01"/>
          <xsd:enumeration value="Q-01-01-01"/>
          <xsd:enumeration value="Q-01-01-02"/>
          <xsd:enumeration value="Q-01-01-03"/>
          <xsd:enumeration value="Q-01-01-04"/>
          <xsd:enumeration value="Q-01-01-05"/>
          <xsd:enumeration value="Q-01-01-06"/>
          <xsd:enumeration value="Q-01-01-07"/>
          <xsd:enumeration value="Q-01-01-08"/>
          <xsd:enumeration value="Auditor General Report"/>
          <xsd:enumeration value="Executive Presentation Day"/>
          <xsd:enumeration value="None"/>
          <xsd:enumeration value="Previous Proceeding"/>
        </xsd:restriction>
      </xsd:simpleType>
    </xsd:element>
    <xsd:element name="Exhibit_Ref_Page" ma:index="6" nillable="true" ma:displayName="Exhibit_Ref_Page" ma:description="Page number referenced in the IR" ma:internalName="Exhibit_Ref_Page">
      <xsd:simpleType>
        <xsd:restriction base="dms:Text">
          <xsd:maxLength value="255"/>
        </xsd:restriction>
      </xsd:simpleType>
    </xsd:element>
    <xsd:element name="Exhibit_Ref_Additional" ma:index="7" nillable="true" ma:displayName="Exhibit_Ref_Additional" ma:default="0" ma:description="Denotes that there are more than one reference Exhibit" ma:internalName="Exhibit_Ref_Additional" ma:readOnly="false">
      <xsd:simpleType>
        <xsd:restriction base="dms:Boolean"/>
      </xsd:simpleType>
    </xsd:element>
    <xsd:element name="Intervenor_x0020_Acronym" ma:index="8" nillable="true" ma:displayName="Intervenor Acronym" ma:description="Intervenor Acronym" ma:format="Dropdown" ma:internalName="Intervenor_x0020_Acronym" ma:readOnly="false">
      <xsd:simpleType>
        <xsd:restriction base="dms:Choice">
          <xsd:enumeration value="Anwaatin"/>
          <xsd:enumeration value="ABE"/>
          <xsd:enumeration value="AMPCO"/>
          <xsd:enumeration value="BLC"/>
          <xsd:enumeration value="BOMA"/>
          <xsd:enumeration value="CCI"/>
          <xsd:enumeration value="CCSA"/>
          <xsd:enumeration value="CME"/>
          <xsd:enumeration value="COFH"/>
          <xsd:enumeration value="CCON"/>
          <xsd:enumeration value="CCC"/>
          <xsd:enumeration value="DSI"/>
          <xsd:enumeration value="EastLink"/>
          <xsd:enumeration value="EnergyProbe"/>
          <xsd:enumeration value="ESC"/>
          <xsd:enumeration value="IESO"/>
          <xsd:enumeration value="ITPA"/>
          <xsd:enumeration value="Mowat"/>
          <xsd:enumeration value="OnPhaze"/>
          <xsd:enumeration value="OPG"/>
          <xsd:enumeration value="OSEA"/>
          <xsd:enumeration value="PWU"/>
          <xsd:enumeration value="QM"/>
          <xsd:enumeration value="Quinte"/>
          <xsd:enumeration value="RiceLake"/>
          <xsd:enumeration value="Rogers"/>
          <xsd:enumeration value="SEC"/>
          <xsd:enumeration value="Shaw"/>
          <xsd:enumeration value="Staff"/>
          <xsd:enumeration value="SunsetBay"/>
          <xsd:enumeration value="SIA"/>
          <xsd:enumeration value="SEP"/>
          <xsd:enumeration value="Union"/>
          <xsd:enumeration value="VECC"/>
        </xsd:restriction>
      </xsd:simpleType>
    </xsd:element>
    <xsd:element name="Intervenor_x0020_Name" ma:index="9" nillable="true" ma:displayName="Intervenor Name" ma:description="Select Intervenor" ma:format="Dropdown" ma:internalName="Intervenor_x0020_Name">
      <xsd:simpleType>
        <xsd:restriction base="dms:Choice">
          <xsd:enumeration value="Anwaatin Inc."/>
          <xsd:enumeration value="Arbourbrook Estates"/>
          <xsd:enumeration value="Association of Major Power Consumers in Ontario"/>
          <xsd:enumeration value="Balsam Lake Coalition"/>
          <xsd:enumeration value="Building Owners and Managers Association Toronto"/>
          <xsd:enumeration value="Cable Cable Inc."/>
          <xsd:enumeration value="Canadian Cable Systems Alliance Inc."/>
          <xsd:enumeration value="Canadian Manufacturers &amp; Exporters"/>
          <xsd:enumeration value="City of Hamilton"/>
          <xsd:enumeration value="Cogeco Connexion Inc."/>
          <xsd:enumeration value="Consumers Council of Canada"/>
          <xsd:enumeration value="Doyle Salewski Inc."/>
          <xsd:enumeration value="Eastlink"/>
          <xsd:enumeration value="Energy Probe Research Foundation"/>
          <xsd:enumeration value="Energy Storage Canada"/>
          <xsd:enumeration value="Independent Electricity System Operator"/>
          <xsd:enumeration value="Independent Telecommunications Providers Association"/>
          <xsd:enumeration value="Mowat Energy"/>
          <xsd:enumeration value="OEB Staff"/>
          <xsd:enumeration value="OnPhaze Inc."/>
          <xsd:enumeration value="Ontario Power Generation Inc."/>
          <xsd:enumeration value="Ontario Sustainable Energy Association"/>
          <xsd:enumeration value="Power Workers' Union"/>
          <xsd:enumeration value="Quebecor Media"/>
          <xsd:enumeration value="Quinte Manufacturers Association"/>
          <xsd:enumeration value="Rice Lake Tourist Association"/>
          <xsd:enumeration value="Rogers Communications"/>
          <xsd:enumeration value="School Energy Coalition"/>
          <xsd:enumeration value="Shaw Communications Inc."/>
          <xsd:enumeration value="Sunset Bay Road Cottagers"/>
          <xsd:enumeration value="Sustainable Infrastructure Alliance of Ontario"/>
          <xsd:enumeration value="The Society of Energy Professionals"/>
          <xsd:enumeration value="Union Gas Limited"/>
          <xsd:enumeration value="Vulnerable Energy Consumers Coalition"/>
        </xsd:restriction>
      </xsd:simpleType>
    </xsd:element>
    <xsd:element name="IR_Exhibit" ma:index="10" nillable="true" ma:displayName="IR_Exhibit" ma:description="IR Exhibit prefix (&quot;I&quot;)" ma:internalName="IR_Exhibit" ma:readOnly="false">
      <xsd:simpleType>
        <xsd:restriction base="dms:Text">
          <xsd:maxLength value="255"/>
        </xsd:restriction>
      </xsd:simpleType>
    </xsd:element>
    <xsd:element name="IR_Tab" ma:index="11" nillable="true" ma:displayName="IR_Tab" ma:description="Intervenor Number" ma:format="Dropdown" ma:indexed="true" ma:internalName="IR_Tab">
      <xsd:simpleType>
        <xsd:restriction base="dms:Choice">
          <xsd:enumeration value="00"/>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restriction>
      </xsd:simpleType>
    </xsd:element>
    <xsd:element name="Interrogatory_x0020_Number" ma:index="12" nillable="true" ma:displayName="IR Numb" ma:decimals="0" ma:description="Interrogatory Number" ma:internalName="Interrogatory_x0020_Number" ma:percentage="FALSE">
      <xsd:simpleType>
        <xsd:restriction base="dms:Number"/>
      </xsd:simpleType>
    </xsd:element>
    <xsd:element name="Question" ma:index="13" nillable="true" ma:displayName="Question" ma:description="IR Question Text" ma:internalName="Question">
      <xsd:simpleType>
        <xsd:restriction base="dms:Note">
          <xsd:maxLength value="255"/>
        </xsd:restriction>
      </xsd:simpleType>
    </xsd:element>
    <xsd:element name="RA_Contact" ma:index="14" nillable="true" ma:displayName="RA_Contact" ma:description="See RA Contact List Sheet&#10;" ma:format="Dropdown" ma:internalName="RA_Contact">
      <xsd:simpleType>
        <xsd:restriction base="dms:Choice">
          <xsd:enumeration value="Jody Mceachran"/>
          <xsd:enumeration value="Lisa Lee"/>
          <xsd:enumeration value="Nicole Taylor"/>
          <xsd:enumeration value="Stephen Vetsis"/>
          <xsd:enumeration value="Uri Akselrud"/>
          <xsd:enumeration value="Oren Ben-Shlomo"/>
          <xsd:enumeration value="Alex Zbarcea"/>
          <xsd:enumeration value="Andrew Flannery"/>
        </xsd:restriction>
      </xsd:simpleType>
    </xsd:element>
    <xsd:element name="Draft_Ready" ma:index="15" nillable="true" ma:displayName="Draft_Ready" ma:default="0" ma:description="Denotes whether there is a draft ready for Regulatory review." ma:internalName="Draft_Ready">
      <xsd:simpleType>
        <xsd:restriction base="dms:Boolean"/>
      </xsd:simpleType>
    </xsd:element>
    <xsd:element name="Dir_1" ma:index="16" nillable="true" ma:displayName="Dir_1" ma:default="0" ma:description="Denotes 1st approval by Director to either go to Sr Mgmt review (if strategic) or to go to final formatting." ma:internalName="Dir_1">
      <xsd:simpleType>
        <xsd:restriction base="dms:Boolean"/>
      </xsd:simpleType>
    </xsd:element>
    <xsd:element name="RA_Final" ma:index="17" nillable="true" ma:displayName="RA_Final" ma:default="0" ma:description="Denotes Final Approval by RA." ma:internalName="RA_Final">
      <xsd:simpleType>
        <xsd:restriction base="dms:Boolean"/>
      </xsd:simpleType>
    </xsd:element>
    <xsd:element name="SR_Approved" ma:index="18" nillable="true" ma:displayName="SR_Approved" ma:default="0" ma:description="Check if Sr Mgmt has approved the item.  Only applies if marked strategic." ma:internalName="SR_Approved">
      <xsd:simpleType>
        <xsd:restriction base="dms:Boolean"/>
      </xsd:simpleType>
    </xsd:element>
    <xsd:element name="Strategic_x003f_" ma:index="19" nillable="true" ma:displayName="Strategic?" ma:default="0" ma:description="Is this item strategic?  If yes then it will garner Sr Mgmt review." ma:internalName="Strategic_x003f_">
      <xsd:simpleType>
        <xsd:restriction base="dms:Boolean"/>
      </xsd:simpleType>
    </xsd:element>
    <xsd:element name="Legal_x0020_Review_x0020_Required" ma:index="20" nillable="true" ma:displayName="Legal Review Required" ma:default="No" ma:description="Legal Review Status" ma:format="Dropdown" ma:internalName="Legal_x0020_Review_x0020_Required">
      <xsd:simpleType>
        <xsd:restriction base="dms:Choice">
          <xsd:enumeration value="Yes"/>
          <xsd:enumeration value="No"/>
          <xsd:enumeration value="Submitted for Review"/>
          <xsd:enumeration value="Review Completed"/>
        </xsd:restriction>
      </xsd:simpleType>
    </xsd:element>
    <xsd:element name="Author_x0028_s_x0029_" ma:index="21" nillable="true" ma:displayName="Author(s)" ma:description="The person(s) primarily in charge of authoring the item." ma:list="UserInfo" ma:SharePointGroup="0" ma:internalName="Author_x0028_s_x0029_"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iling_Date" ma:index="24" nillable="true" ma:displayName="Filing_Date" ma:description="Date the IR is filed" ma:internalName="Filing_Date" ma:readOnly="false">
      <xsd:simpleType>
        <xsd:restriction base="dms:Text">
          <xsd:maxLength value="255"/>
        </xsd:restriction>
      </xsd:simpleType>
    </xsd:element>
    <xsd:element name="Issue_x0020_Group" ma:index="26" nillable="true" ma:displayName="Issue Group" ma:description="Select the Issue Group that the IR relates to" ma:format="Dropdown" ma:internalName="Issue_x0020_Group">
      <xsd:simpleType>
        <xsd:restriction base="dms:Choice">
          <xsd:enumeration value="Issue 1: Has Hydro One responded appropriately to all relevant OEB directions from previous proceedings?"/>
          <xsd:enumeration value="Issue 2: Has Hydro One adequately responded to the customer concerns expressed in the Community Meetings held for this application?"/>
          <xsd:enumeration value="Issue 3: Is the overall increase in the distribution revenue requirement from 2018 to 2022 reasonable?"/>
          <xsd:enumeration value="Issue 4: Are the rate and bill impacts in each customer class in each year in the 2018 to 2022 period reasonable?"/>
          <xsd:enumeration value="Issue 5: Are Hydro One’s proposed rate impact mitigation measures appropriate and do any of the proposed rate increases require rate smoothing or mitigation beyond what Hydro One has proposed?"/>
          <xsd:enumeration value="Issue 6: Does Hydro One’s First Nation and Métis Strategy sufficiently address the unique rights and concerns of Indigenous customers with respect to Hydro One’s distribution service?"/>
          <xsd:enumeration value="Issue 7: Is Hydro One’s proposed Custom Incentive Rate Methodology, using a Revenue Cap Index, consistent with the OEB’s Rate Handbook?"/>
          <xsd:enumeration value="Issue 8: Is the proposed industry-specific inflation factor, and the proposed custom productivity factor, appropriate?"/>
          <xsd:enumeration value="Issue 9: Are the values for the proposed custom capital factor appropriate?"/>
          <xsd:enumeration value="Issue 10: Are the program-based cost, productivity and benchmarking studies filed by Hydro One appropriate?"/>
          <xsd:enumeration value="Issue 11: Are the results of the studies sufficient to guide Hydro One’s plans to achieve the desired outcomes to the benefit of ratepayers?"/>
          <xsd:enumeration value="Issue 12: Do these studies align with each other and with Hydro One’s overall custom IR Plan?"/>
          <xsd:enumeration value="Issue 13: Are the annual updates proposed by Hydro One appropriate?"/>
          <xsd:enumeration value="Issue 14: Is Hydro One’s proposed integration of the Acquired Utilities in 2021 appropriate?"/>
          <xsd:enumeration value="Issue 15: Is the proposed Earnings/Sharing mechanism appropriate?"/>
          <xsd:enumeration value="Issue 16: Are the proposed Z-factors and Off-Ramps appropriate?"/>
          <xsd:enumeration value="Issue 17: Does the application adequately incorporate and reflect the four outcomes identified in the Rate Handbook: customer focus, operational effectiveness, public policy responsiveness, and financial performance?"/>
          <xsd:enumeration value="Issue 18: Are the metrics in the proposed additional scorecard measures appropriate and do they adequately reflect appropriate outcomes?"/>
          <xsd:enumeration value="Issue 19: Are the proposals for performance monitoring and reporting adequate and do the outcomes adequately reflect customer expectations?"/>
          <xsd:enumeration value="Issue 20: Does the application promote and incent appropriate outcomes for existing and future customers including factors such as cost control, system reliability, service quality, and bill impacts?"/>
          <xsd:enumeration value="Issue 21: Does the application adequately account for productivity gains in its forecasts and adequately include expectations for gains relative to external benchmarks?"/>
          <xsd:enumeration value="Issue 22: Has the applicant adequately demonstrated its ability and commitment to manage within the revenue requirement proposed over the course of the custom incentive rate plan term?"/>
          <xsd:enumeration value="Issue 23: Was the customer consultation adequate and does the Distribution System Plan adequately address customer needs and preferences?"/>
          <xsd:enumeration value="Issue 24: Does Hydro One’s investment planning process consider appropriate planning criteria? Does it adequately address the condition of distribution assets, service quality and system reliability?"/>
          <xsd:enumeration value="Issue 25: Does the Distribution System Plan adequately reflect productivity gains, benefit sharing and benchmarking?"/>
          <xsd:enumeration value="Issue 26: Does the Distribution System Plan address the trade-offs between capital and OM&amp;A spending over the course of the plan period?"/>
          <xsd:enumeration value="Issue 27: Has the distribution System Plan adequately addressed government mandated obligations over the planning period?"/>
          <xsd:enumeration value="Issue 28: Has Hydro One appropriately incorporated Regional Planning in its Distribution System Plan?"/>
          <xsd:enumeration value="Issue 29: Are the proposed capital expenditures resulting from the Distribution System Plan appropriate, and have they been adequately planned and paced?"/>
          <xsd:enumeration value="Issue 30: Are the proposed capital expenditures for System Renewal, System Service, System Access and General Plant appropriately based on the Distribution System Plan?"/>
          <xsd:enumeration value="Issue 31: Are the methodologies used to allocate Common Corporate capital expenditures to the distribution business appropriate?"/>
          <xsd:enumeration value="Issue 32: Are the methodologies used to determine the distribution Overhead Capitalization Rate for 2018 and onward appropriate?"/>
          <xsd:enumeration value="Issue 33: Are the amounts proposed for the rate base from 2018 to 2022 appropriate?"/>
          <xsd:enumeration value="Issue 34: Are the inputs used to determine the working capital component of the rate base and the methodology used appropriate?"/>
          <xsd:enumeration value="Issue 35: Is the proposed capital structure appropriate?"/>
          <xsd:enumeration value="Issue 36: Are the proposed timing and methodology for determining the return on equity and short-term debt prior to the effective date of rate implementation appropriate?"/>
          <xsd:enumeration value="Issue 37: Is the forecast of long term debt for 2018 and further years appropriate?"/>
          <xsd:enumeration value="Issue 38: Are the proposed OM&amp;A spending levels for Sustainment, Development, Operations, Customer Care, Common Corporate and Property Taxes and Rights Payments, appropriate, including consideration of factors considered in the Distribution System Plan?"/>
          <xsd:enumeration value="Issue 39: Do the proposed OM&amp;A expenditures include the consideration of factors such as system reliability, service quality, asset condition, cost benchmarking, bill impact and customer preferences?"/>
          <xsd:enumeration value="Issue 40: Are the proposed 2018 human resources related costs (wages, salaries, benefits, incentive payments, labour productivity and pension costs) including employee levels, appropriate (excluding executive compensation)?"/>
          <xsd:enumeration value="Issue 41: Has Hydro One demonstrated improvements in presenting its compensation costs and showing efficiency and value for dollar associated with its compensation costs (excluding executive compensation)?"/>
          <xsd:enumeration value="Issue 42: Is the updated executive compensation information filed by Hydro One in the distribution proceeding on December 21, 2017 consistent with the OEB’s findings on executive compensation in the EB-2016-0160 Transmission Decision?"/>
          <xsd:enumeration value="Issue 43: Are the methodologies used to allocate Common Corporate Costs and Other OM&amp;A costs to the distribution business for 2018 and further years appropriate?"/>
          <xsd:enumeration value="Issue 44: Is Hydro One’s proposed depreciation expense for 2018 and further years appropriate?"/>
          <xsd:enumeration value="Issue 45: Are the proposed other revenues for 2018 – 2022 appropriate?"/>
          <xsd:enumeration value="Issue 46: Is the load forecast methodology including the forecast of CDM savings appropriate?"/>
          <xsd:enumeration value="Issue 47: Are the customer and load forecasts a reasonable reflection of the energy and demand requirements for 2018 – 2022?"/>
          <xsd:enumeration value="Issue 48: Has the load forecast appropriately accounted for the addition of the Acquired Utilities’ customers in 2021?"/>
          <xsd:enumeration value="Issue 49: Are the inputs to the cost allocation model appropriate and are costs appropriately allocated?"/>
          <xsd:enumeration value="Issue 50: Are the proposed billing determinants appropriate?"/>
          <xsd:enumeration value="Issue 51: Are the revenue-to-cost ratios for all rate classes over the 2018 – 2022 period appropriate?"/>
          <xsd:enumeration value="Issue 52: Are the proposed fixed and variable charges for all rate classes over the 2018 - 2022 period, appropriate, including implementation of the OEB’s residential rate design?"/>
          <xsd:enumeration value="Issue 53: Are the proposed Retail Transmission Service Rates appropriate?"/>
          <xsd:enumeration value="Issue 54: Are the proposed specific service charges for miscellaneous services over the 2018 – 2022 period reasonable?"/>
          <xsd:enumeration value="Issue 55: Are the proposed line losses over the 2018 – 2022 period appropriate?"/>
          <xsd:enumeration value="Issue 56: Do the costs allocated to acquired utilities appropriately reflect the OEB’s decisions in related Hydro One acquisition proceedings?"/>
          <xsd:enumeration value="Issue 57: Are the proposed amounts, disposition and continuance of Hydro One’s existing deferral and variance accounts appropriate?"/>
          <xsd:enumeration value="Issue 58: Are the proposed new deferral and variance accounts appropriate?"/>
          <xsd:enumeration value="Issue 59: Is the proposal to discontinue several deferral and variance accounts appropriate?"/>
        </xsd:restriction>
      </xsd:simpleType>
    </xsd:element>
    <xsd:element name="Issue_x0020_Additional" ma:index="27" nillable="true" ma:displayName="Additional Issues" ma:default="0" ma:description="Is there more than one issue [y/n]" ma:internalName="Issue_x0020_Additional">
      <xsd:simpleType>
        <xsd:restriction base="dms:Boolean"/>
      </xsd:simpleType>
    </xsd:element>
    <xsd:element name="Actors" ma:index="28" nillable="true" ma:displayName="Witness" ma:description="List of Witness(es)" ma:list="UserInfo" ma:SharePointGroup="0" ma:internalName="Actor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0032_017_Update_Req" ma:index="35" nillable="true" ma:displayName="2017_Update_Req" ma:default="0" ma:description="Does this IR require a 2017 update?" ma:internalName="_x0032_017_Update_Req">
      <xsd:simpleType>
        <xsd:restriction base="dms:Boolean"/>
      </xsd:simpleType>
    </xsd:element>
    <xsd:element name="CLOReview" ma:index="39" nillable="true" ma:displayName="CLOReview" ma:default="0" ma:description="Reviewed By Chief Legal Officer" ma:internalName="CLO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23" nillable="true" ma:displayName="Hydro One Data Classification" ma:default="Internal Use (Only Internal information is not for release to the public)" ma:description="Use these options to classify the data you are uploading onto the site. Any questions please contact BIT security team" ma:format="RadioButtons" ma:internalName="Hydro_x0020_One_x0020_Data_x0020_Classification" ma:readOnly="false">
      <xsd:simpleType>
        <xsd:restriction base="dms:Choice">
          <xsd:enumeration value="Internal Use (Only Internal information is not for release to the public)"/>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3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03762B-3825-4F93-AA61-22B8BC3EBA97}">
  <ds:schemaRefs>
    <ds:schemaRef ds:uri="http://schemas.microsoft.com/sharepoint/v3/contenttype/forms"/>
  </ds:schemaRefs>
</ds:datastoreItem>
</file>

<file path=customXml/itemProps2.xml><?xml version="1.0" encoding="utf-8"?>
<ds:datastoreItem xmlns:ds="http://schemas.openxmlformats.org/officeDocument/2006/customXml" ds:itemID="{8F87A810-83BA-4A1F-8FC7-CE1A7C45B7F0}">
  <ds:schemaRefs>
    <ds:schemaRef ds:uri="http://schemas.microsoft.com/office/2006/metadata/customXsn"/>
  </ds:schemaRefs>
</ds:datastoreItem>
</file>

<file path=customXml/itemProps3.xml><?xml version="1.0" encoding="utf-8"?>
<ds:datastoreItem xmlns:ds="http://schemas.openxmlformats.org/officeDocument/2006/customXml" ds:itemID="{12592713-6B28-47B7-8387-AF8DB89959DB}">
  <ds:schemaRefs>
    <ds:schemaRef ds:uri="http://schemas.microsoft.com/office/2006/metadata/properties"/>
    <ds:schemaRef ds:uri="http://www.w3.org/XML/1998/namespace"/>
    <ds:schemaRef ds:uri="d6dbc8c3-1042-4473-bec9-62644ae75647"/>
    <ds:schemaRef ds:uri="f0af1d65-dfd0-4b99-b523-def3a954563f"/>
    <ds:schemaRef ds:uri="http://purl.org/dc/elements/1.1/"/>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schemas.microsoft.com/sharepoint/v3/fields"/>
  </ds:schemaRefs>
</ds:datastoreItem>
</file>

<file path=customXml/itemProps4.xml><?xml version="1.0" encoding="utf-8"?>
<ds:datastoreItem xmlns:ds="http://schemas.openxmlformats.org/officeDocument/2006/customXml" ds:itemID="{CDF384F1-5C07-40C9-9392-73E53B3D11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bc8c3-1042-4473-bec9-62644ae75647"/>
    <ds:schemaRef ds:uri="f0af1d65-dfd0-4b99-b523-def3a954563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I-46-CME-070-01</vt:lpstr>
      <vt:lpstr>'I-46-CME-070-01'!Print_Area</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CME 070</dc:title>
  <dc:creator>ALAGHEBAND Bijan</dc:creator>
  <cp:lastModifiedBy>Eryn MacKinnon</cp:lastModifiedBy>
  <dcterms:created xsi:type="dcterms:W3CDTF">2018-01-29T00:08:43Z</dcterms:created>
  <dcterms:modified xsi:type="dcterms:W3CDTF">2018-02-10T17:43:50Z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0x01010061EC7F66509FFD4DA0B1B261A86BE7730100407B36F7694D13419ACF55DFA3D7B93F</vt:lpwstr>
  </property>
  <property fmtid="{D5CDD505-2E9C-101B-9397-08002B2CF9AE}" pid="3" name="Order">
    <vt:r8>135100</vt:r8>
  </property>
  <property fmtid="{D5CDD505-2E9C-101B-9397-08002B2CF9AE}" pid="4" name="Filing Status">
    <vt:lpwstr>Draft</vt:lpwstr>
  </property>
  <property fmtid="{D5CDD505-2E9C-101B-9397-08002B2CF9AE}" pid="5" name="Issue Date">
    <vt:filetime>2016-08-31T04:00:00Z</vt:filetime>
  </property>
</Properties>
</file>