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60" windowWidth="19440" windowHeight="11760"/>
  </bookViews>
  <sheets>
    <sheet name="Residential" sheetId="5" r:id="rId1"/>
    <sheet name="GS&lt;50 kW" sheetId="6" r:id="rId2"/>
    <sheet name="GS 50-4,999 kW" sheetId="7" r:id="rId3"/>
  </sheets>
  <definedNames>
    <definedName name="_xlnm.Print_Area" localSheetId="2">'GS 50-4,999 kW'!$A$1:$J$29</definedName>
    <definedName name="_xlnm.Print_Area" localSheetId="1">'GS&lt;50 kW'!$A$1:$J$39</definedName>
    <definedName name="_xlnm.Print_Area" localSheetId="0">Residential!$A$1:$J$38</definedName>
  </definedNames>
  <calcPr calcId="145621"/>
</workbook>
</file>

<file path=xl/calcChain.xml><?xml version="1.0" encoding="utf-8"?>
<calcChain xmlns="http://schemas.openxmlformats.org/spreadsheetml/2006/main">
  <c r="D24" i="7" l="1"/>
  <c r="D23" i="7"/>
  <c r="D22" i="7"/>
  <c r="D21" i="7"/>
  <c r="D25" i="7" s="1"/>
  <c r="D18" i="7"/>
  <c r="D19" i="7" s="1"/>
  <c r="D17" i="7"/>
  <c r="C14" i="7"/>
  <c r="D14" i="7" s="1"/>
  <c r="D13" i="7"/>
  <c r="D12" i="7"/>
  <c r="D11" i="7"/>
  <c r="D10" i="7"/>
  <c r="D15" i="7" s="1"/>
  <c r="D7" i="7"/>
  <c r="D8" i="7" s="1"/>
  <c r="D27" i="7" s="1"/>
  <c r="H28" i="7"/>
  <c r="H24" i="7"/>
  <c r="I24" i="7" s="1"/>
  <c r="F24" i="7"/>
  <c r="I23" i="7"/>
  <c r="H23" i="7"/>
  <c r="G23" i="7"/>
  <c r="B23" i="7"/>
  <c r="F23" i="7" s="1"/>
  <c r="G22" i="7"/>
  <c r="I22" i="7" s="1"/>
  <c r="B22" i="7"/>
  <c r="F22" i="7" s="1"/>
  <c r="H21" i="7"/>
  <c r="G21" i="7"/>
  <c r="I21" i="7" s="1"/>
  <c r="F21" i="7"/>
  <c r="F25" i="7" s="1"/>
  <c r="B21" i="7"/>
  <c r="G18" i="7"/>
  <c r="F18" i="7"/>
  <c r="B18" i="7"/>
  <c r="G17" i="7"/>
  <c r="B17" i="7"/>
  <c r="I14" i="7"/>
  <c r="H14" i="7"/>
  <c r="G14" i="7"/>
  <c r="B14" i="7"/>
  <c r="F14" i="7" s="1"/>
  <c r="G13" i="7"/>
  <c r="I13" i="7" s="1"/>
  <c r="B13" i="7"/>
  <c r="F13" i="7" s="1"/>
  <c r="G12" i="7"/>
  <c r="B12" i="7"/>
  <c r="I11" i="7"/>
  <c r="H11" i="7"/>
  <c r="F11" i="7"/>
  <c r="M12" i="7"/>
  <c r="I10" i="7"/>
  <c r="H7" i="7"/>
  <c r="I7" i="7" s="1"/>
  <c r="G7" i="7"/>
  <c r="B7" i="7"/>
  <c r="F7" i="7" s="1"/>
  <c r="D32" i="6"/>
  <c r="D31" i="6"/>
  <c r="D30" i="6"/>
  <c r="D29" i="6"/>
  <c r="D33" i="6" s="1"/>
  <c r="D26" i="6"/>
  <c r="D27" i="6" s="1"/>
  <c r="D25" i="6"/>
  <c r="D20" i="6"/>
  <c r="D22" i="6" s="1"/>
  <c r="C20" i="6"/>
  <c r="D19" i="6"/>
  <c r="D15" i="6"/>
  <c r="C15" i="6"/>
  <c r="D14" i="6"/>
  <c r="D13" i="6"/>
  <c r="D12" i="6"/>
  <c r="D17" i="6" s="1"/>
  <c r="D11" i="6"/>
  <c r="D8" i="6"/>
  <c r="D7" i="6"/>
  <c r="D6" i="6"/>
  <c r="D9" i="6" s="1"/>
  <c r="H32" i="6"/>
  <c r="I32" i="6" s="1"/>
  <c r="F32" i="6"/>
  <c r="I31" i="6"/>
  <c r="H31" i="6"/>
  <c r="G31" i="6"/>
  <c r="B31" i="6"/>
  <c r="F31" i="6" s="1"/>
  <c r="G30" i="6"/>
  <c r="I30" i="6" s="1"/>
  <c r="B30" i="6"/>
  <c r="F30" i="6" s="1"/>
  <c r="H29" i="6"/>
  <c r="G29" i="6"/>
  <c r="I29" i="6" s="1"/>
  <c r="I33" i="6" s="1"/>
  <c r="F29" i="6"/>
  <c r="B29" i="6"/>
  <c r="G26" i="6"/>
  <c r="F26" i="6"/>
  <c r="B26" i="6"/>
  <c r="G25" i="6"/>
  <c r="B25" i="6"/>
  <c r="G20" i="6"/>
  <c r="I20" i="6" s="1"/>
  <c r="E20" i="6"/>
  <c r="B20" i="6"/>
  <c r="F20" i="6" s="1"/>
  <c r="I19" i="6"/>
  <c r="F19" i="6"/>
  <c r="F22" i="6" s="1"/>
  <c r="H15" i="6"/>
  <c r="G15" i="6"/>
  <c r="I15" i="6" s="1"/>
  <c r="B15" i="6"/>
  <c r="F15" i="6" s="1"/>
  <c r="G14" i="6"/>
  <c r="I14" i="6" s="1"/>
  <c r="B14" i="6"/>
  <c r="F14" i="6" s="1"/>
  <c r="I13" i="6"/>
  <c r="G13" i="6"/>
  <c r="B13" i="6"/>
  <c r="I12" i="6"/>
  <c r="H12" i="6"/>
  <c r="F12" i="6"/>
  <c r="M13" i="6"/>
  <c r="I11" i="6"/>
  <c r="H8" i="6"/>
  <c r="I8" i="6" s="1"/>
  <c r="G8" i="6"/>
  <c r="F8" i="6"/>
  <c r="B8" i="6"/>
  <c r="H7" i="6"/>
  <c r="G7" i="6"/>
  <c r="I7" i="6" s="1"/>
  <c r="B7" i="6"/>
  <c r="F7" i="6" s="1"/>
  <c r="F9" i="6" s="1"/>
  <c r="H6" i="6"/>
  <c r="H20" i="6" s="1"/>
  <c r="G6" i="6"/>
  <c r="I6" i="6" s="1"/>
  <c r="I9" i="6" s="1"/>
  <c r="F6" i="6"/>
  <c r="B6" i="6"/>
  <c r="D31" i="5"/>
  <c r="D30" i="5"/>
  <c r="D29" i="5"/>
  <c r="D32" i="5" s="1"/>
  <c r="D26" i="5"/>
  <c r="D25" i="5"/>
  <c r="D27" i="5" s="1"/>
  <c r="C20" i="5"/>
  <c r="D20" i="5" s="1"/>
  <c r="D19" i="5"/>
  <c r="D22" i="5" s="1"/>
  <c r="C15" i="5"/>
  <c r="D15" i="5" s="1"/>
  <c r="D14" i="5"/>
  <c r="D13" i="5"/>
  <c r="D12" i="5"/>
  <c r="D11" i="5"/>
  <c r="D17" i="5" s="1"/>
  <c r="D23" i="5" s="1"/>
  <c r="D9" i="5"/>
  <c r="D8" i="5"/>
  <c r="D7" i="5"/>
  <c r="D6" i="5"/>
  <c r="I26" i="6" l="1"/>
  <c r="F11" i="6"/>
  <c r="I17" i="7"/>
  <c r="I18" i="7"/>
  <c r="D28" i="7"/>
  <c r="D29" i="7" s="1"/>
  <c r="F10" i="7"/>
  <c r="I12" i="7"/>
  <c r="I15" i="7" s="1"/>
  <c r="F17" i="7"/>
  <c r="F19" i="7" s="1"/>
  <c r="I8" i="7"/>
  <c r="F12" i="7"/>
  <c r="F15" i="7" s="1"/>
  <c r="I25" i="7"/>
  <c r="J25" i="7" s="1"/>
  <c r="F8" i="7"/>
  <c r="D35" i="6"/>
  <c r="D23" i="6"/>
  <c r="I25" i="6"/>
  <c r="F25" i="6"/>
  <c r="F27" i="6" s="1"/>
  <c r="J9" i="6"/>
  <c r="I17" i="6"/>
  <c r="F13" i="6"/>
  <c r="F33" i="6"/>
  <c r="J33" i="6" s="1"/>
  <c r="I22" i="6"/>
  <c r="J22" i="6" s="1"/>
  <c r="D34" i="5"/>
  <c r="F17" i="6" l="1"/>
  <c r="F23" i="6" s="1"/>
  <c r="F35" i="6" s="1"/>
  <c r="F36" i="6" s="1"/>
  <c r="I27" i="6"/>
  <c r="J27" i="6" s="1"/>
  <c r="I19" i="7"/>
  <c r="J19" i="7" s="1"/>
  <c r="F27" i="7"/>
  <c r="J15" i="7"/>
  <c r="J8" i="7"/>
  <c r="D36" i="6"/>
  <c r="D37" i="6" s="1"/>
  <c r="I23" i="6"/>
  <c r="D35" i="5"/>
  <c r="D36" i="5" s="1"/>
  <c r="J17" i="6" l="1"/>
  <c r="I27" i="7"/>
  <c r="I28" i="7" s="1"/>
  <c r="I29" i="7" s="1"/>
  <c r="F37" i="6"/>
  <c r="F38" i="6" s="1"/>
  <c r="F39" i="6" s="1"/>
  <c r="F28" i="7"/>
  <c r="F29" i="7" s="1"/>
  <c r="D39" i="6"/>
  <c r="D38" i="6"/>
  <c r="J23" i="6"/>
  <c r="I35" i="6"/>
  <c r="D37" i="5"/>
  <c r="D38" i="5" s="1"/>
  <c r="J29" i="7" l="1"/>
  <c r="I36" i="6"/>
  <c r="I37" i="6" s="1"/>
  <c r="I38" i="6" l="1"/>
  <c r="I39" i="6" s="1"/>
  <c r="J39" i="6" s="1"/>
  <c r="H31" i="5" l="1"/>
  <c r="I31" i="5" s="1"/>
  <c r="F31" i="5"/>
  <c r="H30" i="5"/>
  <c r="G30" i="5"/>
  <c r="I30" i="5" s="1"/>
  <c r="B30" i="5"/>
  <c r="F30" i="5" s="1"/>
  <c r="H29" i="5"/>
  <c r="I29" i="5" s="1"/>
  <c r="G29" i="5"/>
  <c r="B29" i="5"/>
  <c r="F29" i="5" s="1"/>
  <c r="F32" i="5" s="1"/>
  <c r="G26" i="5"/>
  <c r="B26" i="5"/>
  <c r="G25" i="5"/>
  <c r="F25" i="5"/>
  <c r="B25" i="5"/>
  <c r="H20" i="5"/>
  <c r="G20" i="5"/>
  <c r="I20" i="5" s="1"/>
  <c r="F20" i="5"/>
  <c r="E20" i="5"/>
  <c r="B20" i="5"/>
  <c r="I19" i="5"/>
  <c r="I22" i="5" s="1"/>
  <c r="F19" i="5"/>
  <c r="F22" i="5" s="1"/>
  <c r="I15" i="5"/>
  <c r="G15" i="5"/>
  <c r="B15" i="5"/>
  <c r="F15" i="5" s="1"/>
  <c r="I14" i="5"/>
  <c r="G14" i="5"/>
  <c r="B14" i="5"/>
  <c r="F14" i="5" s="1"/>
  <c r="G13" i="5"/>
  <c r="B13" i="5"/>
  <c r="H12" i="5"/>
  <c r="I12" i="5" s="1"/>
  <c r="F12" i="5"/>
  <c r="M13" i="5"/>
  <c r="F13" i="5" s="1"/>
  <c r="I11" i="5"/>
  <c r="H8" i="5"/>
  <c r="G8" i="5"/>
  <c r="I8" i="5" s="1"/>
  <c r="B8" i="5"/>
  <c r="F8" i="5" s="1"/>
  <c r="H7" i="5"/>
  <c r="I7" i="5" s="1"/>
  <c r="G7" i="5"/>
  <c r="B7" i="5"/>
  <c r="F7" i="5" s="1"/>
  <c r="I6" i="5"/>
  <c r="H6" i="5"/>
  <c r="G6" i="5"/>
  <c r="B6" i="5"/>
  <c r="F6" i="5" s="1"/>
  <c r="I26" i="5"/>
  <c r="F11" i="5" l="1"/>
  <c r="F26" i="5"/>
  <c r="F27" i="5" s="1"/>
  <c r="I25" i="5"/>
  <c r="I27" i="5" s="1"/>
  <c r="I13" i="5"/>
  <c r="I17" i="5" s="1"/>
  <c r="F17" i="5"/>
  <c r="F23" i="5" s="1"/>
  <c r="J22" i="5"/>
  <c r="I9" i="5"/>
  <c r="I32" i="5"/>
  <c r="J32" i="5" s="1"/>
  <c r="F9" i="5"/>
  <c r="F34" i="5" l="1"/>
  <c r="F35" i="5" s="1"/>
  <c r="F36" i="5" s="1"/>
  <c r="J27" i="5"/>
  <c r="J9" i="5"/>
  <c r="J17" i="5"/>
  <c r="I23" i="5"/>
  <c r="J23" i="5" s="1"/>
  <c r="I34" i="5" l="1"/>
  <c r="F37" i="5"/>
  <c r="F38" i="5" s="1"/>
  <c r="I35" i="5" l="1"/>
  <c r="I36" i="5" s="1"/>
  <c r="I37" i="5" l="1"/>
  <c r="I38" i="5" s="1"/>
  <c r="J38" i="5" s="1"/>
</calcChain>
</file>

<file path=xl/sharedStrings.xml><?xml version="1.0" encoding="utf-8"?>
<sst xmlns="http://schemas.openxmlformats.org/spreadsheetml/2006/main" count="112" uniqueCount="47">
  <si>
    <t>Volume</t>
  </si>
  <si>
    <t>Assumed Growth Rate for No Acquisition Scenario</t>
  </si>
  <si>
    <t>Monthly Consumption (kWh)</t>
  </si>
  <si>
    <t>Total Loss Factors</t>
  </si>
  <si>
    <t>TOU - Off Peak Consumption</t>
  </si>
  <si>
    <t>TOU - Mid Peak Consumption</t>
  </si>
  <si>
    <t>TOU - On Peak Consumption</t>
  </si>
  <si>
    <t>Total: Commodity</t>
  </si>
  <si>
    <t>DX Fixed Charge ($)</t>
  </si>
  <si>
    <t>DX Fixed Charge Rate Riders ($)</t>
  </si>
  <si>
    <t>DX Vol. Charge ($/kWh)</t>
  </si>
  <si>
    <t>DX Low Voltage Charge ($/kWh)</t>
  </si>
  <si>
    <t>DX Vol. Rate Riders ($/kWh)</t>
  </si>
  <si>
    <t>Smart Meter Entity Charge ($)</t>
  </si>
  <si>
    <t>Cost of Losses ($/kWh)</t>
  </si>
  <si>
    <t>Distribution Pass-through Charges</t>
  </si>
  <si>
    <t>Total: Distribution</t>
  </si>
  <si>
    <t>TX-Network ($/kWh)</t>
  </si>
  <si>
    <t>TX-Connection ($/kWh)</t>
  </si>
  <si>
    <t>Total: Transmission</t>
  </si>
  <si>
    <t>WMSC ($/kWh)</t>
  </si>
  <si>
    <t>RRRP ($/kWh)</t>
  </si>
  <si>
    <t>SSA ($)</t>
  </si>
  <si>
    <t>Total: Regulatory</t>
  </si>
  <si>
    <t>Total Bill (Before Taxes)</t>
  </si>
  <si>
    <t xml:space="preserve">    HST</t>
  </si>
  <si>
    <t>Total Bill (Including HST)</t>
  </si>
  <si>
    <t xml:space="preserve">   OREC</t>
  </si>
  <si>
    <t>Total Bill (Including HST &amp; OREC)</t>
  </si>
  <si>
    <t>Charges ($)</t>
  </si>
  <si>
    <t xml:space="preserve"> Charges ($)</t>
  </si>
  <si>
    <t>DRC ($/kWh)</t>
  </si>
  <si>
    <t>Peak (kW)</t>
  </si>
  <si>
    <t>Avg IESO WMP (Per 2018 IRM Model)</t>
  </si>
  <si>
    <t>DX Vol. Charge ($/kW)</t>
  </si>
  <si>
    <t>DX Low Voltage Charge ($/kW)</t>
  </si>
  <si>
    <t>DX Vol. Rate Riders ($/kW)</t>
  </si>
  <si>
    <t>TX-Network ($/kW)</t>
  </si>
  <si>
    <t>TX-Connection ($/kW)</t>
  </si>
  <si>
    <t>Distribution (Excl. Pass-through Charges)</t>
  </si>
  <si>
    <t>Haldimand_Residential</t>
  </si>
  <si>
    <t>Haldimand_General Service Less Than 50 kW</t>
  </si>
  <si>
    <t>Haldimand_General Service 50-4,999 kW</t>
  </si>
  <si>
    <t>2022 Escalated Acquired Utility Rates</t>
  </si>
  <si>
    <t>2022 Hydro One Proposed Rates</t>
  </si>
  <si>
    <t>2022 Hydro One Proposed VS Escalated Acquired Utility Charges (%)</t>
  </si>
  <si>
    <t>Acquired Utility Rates at the time of Acquisition (2014)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</si>
</sst>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.0000"/>
    <numFmt numFmtId="165" formatCode="0.000"/>
    <numFmt numFmtId="166" formatCode="&quot;$&quot;#,##0.00"/>
    <numFmt numFmtId="167" formatCode="0.0000"/>
    <numFmt numFmtId="168" formatCode="0.0%"/>
    <numFmt numFmtId="169" formatCode="#,##0.000_);\(#,##0.000\)"/>
    <numFmt numFmtId="170" formatCode="#,##0.0000_);\(#,##0.0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0" xfId="0" applyFont="1"/>
    <xf numFmtId="0" fontId="2" fillId="2" borderId="0" xfId="0" applyFont="1" applyFill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0" fontId="4" fillId="0" borderId="8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0" fontId="4" fillId="0" borderId="12" xfId="2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16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0" fontId="1" fillId="0" borderId="0" xfId="2" applyNumberFormat="1" applyFont="1"/>
    <xf numFmtId="10" fontId="0" fillId="2" borderId="0" xfId="0" applyNumberFormat="1" applyFill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7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0" fontId="2" fillId="0" borderId="0" xfId="2" applyNumberFormat="1" applyFont="1"/>
    <xf numFmtId="1" fontId="3" fillId="0" borderId="11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9" fontId="4" fillId="0" borderId="11" xfId="2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3" fillId="0" borderId="3" xfId="2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1" fillId="0" borderId="0" xfId="2" applyNumberFormat="1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4" fillId="0" borderId="11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7" fontId="4" fillId="0" borderId="11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3" fillId="0" borderId="3" xfId="2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center"/>
    </xf>
    <xf numFmtId="168" fontId="3" fillId="0" borderId="12" xfId="2" applyNumberFormat="1" applyFont="1" applyBorder="1" applyAlignment="1">
      <alignment horizontal="center"/>
    </xf>
    <xf numFmtId="168" fontId="4" fillId="0" borderId="12" xfId="2" applyNumberFormat="1" applyFont="1" applyBorder="1" applyAlignment="1">
      <alignment horizontal="center"/>
    </xf>
    <xf numFmtId="168" fontId="3" fillId="0" borderId="1" xfId="2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0" fontId="4" fillId="0" borderId="9" xfId="2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0" fontId="4" fillId="0" borderId="10" xfId="2" applyNumberFormat="1" applyFont="1" applyBorder="1" applyAlignment="1">
      <alignment horizontal="center"/>
    </xf>
    <xf numFmtId="9" fontId="1" fillId="0" borderId="0" xfId="2" applyFont="1"/>
    <xf numFmtId="9" fontId="4" fillId="0" borderId="13" xfId="2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4" fillId="0" borderId="12" xfId="0" applyNumberFormat="1" applyFont="1" applyFill="1" applyBorder="1" applyAlignment="1">
      <alignment horizontal="center"/>
    </xf>
    <xf numFmtId="9" fontId="4" fillId="0" borderId="15" xfId="2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8" fontId="3" fillId="0" borderId="10" xfId="2" applyNumberFormat="1" applyFont="1" applyBorder="1" applyAlignment="1">
      <alignment horizontal="center"/>
    </xf>
    <xf numFmtId="168" fontId="4" fillId="0" borderId="10" xfId="2" applyNumberFormat="1" applyFont="1" applyBorder="1" applyAlignment="1">
      <alignment horizontal="center"/>
    </xf>
    <xf numFmtId="37" fontId="3" fillId="0" borderId="7" xfId="1" applyNumberFormat="1" applyFont="1" applyBorder="1" applyAlignment="1">
      <alignment horizontal="center"/>
    </xf>
    <xf numFmtId="37" fontId="3" fillId="0" borderId="9" xfId="1" applyNumberFormat="1" applyFont="1" applyBorder="1" applyAlignment="1">
      <alignment horizontal="center"/>
    </xf>
    <xf numFmtId="37" fontId="3" fillId="0" borderId="11" xfId="1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7" fontId="3" fillId="0" borderId="10" xfId="1" applyNumberFormat="1" applyFont="1" applyBorder="1" applyAlignment="1">
      <alignment horizontal="center"/>
    </xf>
    <xf numFmtId="37" fontId="4" fillId="0" borderId="10" xfId="0" applyNumberFormat="1" applyFont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4" fillId="0" borderId="10" xfId="0" applyNumberFormat="1" applyFont="1" applyFill="1" applyBorder="1" applyAlignment="1">
      <alignment horizontal="center"/>
    </xf>
    <xf numFmtId="37" fontId="4" fillId="0" borderId="11" xfId="0" applyNumberFormat="1" applyFont="1" applyBorder="1" applyAlignment="1">
      <alignment horizontal="center"/>
    </xf>
    <xf numFmtId="37" fontId="3" fillId="0" borderId="11" xfId="0" applyNumberFormat="1" applyFont="1" applyBorder="1" applyAlignment="1">
      <alignment horizontal="center"/>
    </xf>
    <xf numFmtId="37" fontId="3" fillId="0" borderId="12" xfId="1" applyNumberFormat="1" applyFont="1" applyBorder="1" applyAlignment="1">
      <alignment horizontal="center"/>
    </xf>
    <xf numFmtId="39" fontId="4" fillId="0" borderId="11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3" fillId="0" borderId="1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7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8" fontId="3" fillId="0" borderId="4" xfId="2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37" fontId="4" fillId="0" borderId="2" xfId="0" applyNumberFormat="1" applyFont="1" applyBorder="1" applyAlignment="1">
      <alignment horizontal="center"/>
    </xf>
    <xf numFmtId="37" fontId="4" fillId="0" borderId="1" xfId="0" applyNumberFormat="1" applyFont="1" applyBorder="1" applyAlignment="1">
      <alignment horizontal="center"/>
    </xf>
    <xf numFmtId="9" fontId="3" fillId="0" borderId="15" xfId="2" applyFont="1" applyBorder="1" applyAlignment="1">
      <alignment horizontal="center"/>
    </xf>
    <xf numFmtId="166" fontId="3" fillId="0" borderId="15" xfId="0" applyNumberFormat="1" applyFont="1" applyBorder="1" applyAlignment="1">
      <alignment horizontal="center"/>
    </xf>
    <xf numFmtId="166" fontId="3" fillId="0" borderId="13" xfId="2" applyNumberFormat="1" applyFont="1" applyBorder="1" applyAlignment="1">
      <alignment horizontal="center"/>
    </xf>
    <xf numFmtId="166" fontId="3" fillId="0" borderId="1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activeCell="C2" sqref="C2"/>
    </sheetView>
  </sheetViews>
  <sheetFormatPr defaultRowHeight="14.4" x14ac:dyDescent="0.3"/>
  <cols>
    <col min="1" max="1" width="34.88671875" style="54" bestFit="1" customWidth="1"/>
    <col min="2" max="4" width="12.33203125" style="16" customWidth="1"/>
    <col min="5" max="6" width="12.33203125" customWidth="1"/>
    <col min="7" max="10" width="12.33203125" style="16" customWidth="1"/>
    <col min="13" max="13" width="17.554687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17.554687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17.554687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17.554687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17.554687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17.554687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17.554687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17.554687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17.554687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17.554687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17.554687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17.554687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17.554687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17.554687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17.554687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17.554687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17.554687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17.554687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17.554687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17.554687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17.554687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17.554687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17.554687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17.554687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17.554687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17.554687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17.554687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17.554687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17.554687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17.554687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17.554687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17.554687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17.554687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17.554687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17.554687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17.554687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17.554687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17.554687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17.554687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17.554687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17.554687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17.554687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17.554687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17.554687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17.554687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17.554687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17.554687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17.554687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17.554687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17.554687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17.554687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17.554687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17.554687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17.554687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17.554687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17.554687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17.554687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17.554687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17.554687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17.554687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17.554687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17.554687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17.554687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17.5546875" customWidth="1"/>
  </cols>
  <sheetData>
    <row r="1" spans="1:13" s="2" customFormat="1" ht="15.75" thickBot="1" x14ac:dyDescent="0.3">
      <c r="A1" s="119" t="s">
        <v>40</v>
      </c>
      <c r="B1" s="120"/>
      <c r="C1" s="121"/>
      <c r="D1" s="121"/>
      <c r="E1" s="120"/>
      <c r="F1" s="120"/>
      <c r="G1" s="120"/>
      <c r="H1" s="120"/>
      <c r="I1" s="120"/>
      <c r="J1" s="122"/>
      <c r="M1" s="3"/>
    </row>
    <row r="2" spans="1:13" s="6" customFormat="1" ht="77.25" thickBot="1" x14ac:dyDescent="0.3">
      <c r="A2" s="4"/>
      <c r="B2" s="65" t="s">
        <v>0</v>
      </c>
      <c r="C2" s="65" t="s">
        <v>46</v>
      </c>
      <c r="D2" s="66" t="s">
        <v>29</v>
      </c>
      <c r="E2" s="67" t="s">
        <v>43</v>
      </c>
      <c r="F2" s="67" t="s">
        <v>29</v>
      </c>
      <c r="G2" s="5" t="s">
        <v>0</v>
      </c>
      <c r="H2" s="65" t="s">
        <v>44</v>
      </c>
      <c r="I2" s="66" t="s">
        <v>30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9">
        <v>750</v>
      </c>
      <c r="C3" s="19"/>
      <c r="D3" s="64"/>
      <c r="E3" s="11"/>
      <c r="F3" s="11"/>
      <c r="G3" s="12">
        <v>750</v>
      </c>
      <c r="H3" s="13"/>
      <c r="I3" s="14"/>
      <c r="J3" s="15"/>
      <c r="M3" s="17"/>
    </row>
    <row r="4" spans="1:13" s="16" customFormat="1" ht="15" x14ac:dyDescent="0.25">
      <c r="A4" s="18" t="s">
        <v>3</v>
      </c>
      <c r="B4" s="19">
        <v>1.0654999999999999</v>
      </c>
      <c r="C4" s="19"/>
      <c r="D4" s="64"/>
      <c r="E4" s="20"/>
      <c r="F4" s="20"/>
      <c r="G4" s="21">
        <v>1.0667</v>
      </c>
      <c r="H4" s="22"/>
      <c r="I4" s="23"/>
      <c r="J4" s="24"/>
      <c r="M4" s="17"/>
    </row>
    <row r="5" spans="1:13" ht="15" x14ac:dyDescent="0.25">
      <c r="A5" s="25"/>
      <c r="B5" s="26"/>
      <c r="C5" s="26"/>
      <c r="D5" s="23"/>
      <c r="E5" s="22"/>
      <c r="F5" s="22"/>
      <c r="G5" s="27"/>
      <c r="H5" s="22"/>
      <c r="I5" s="23"/>
      <c r="J5" s="24"/>
      <c r="M5" s="17"/>
    </row>
    <row r="6" spans="1:13" ht="15" x14ac:dyDescent="0.25">
      <c r="A6" s="25" t="s">
        <v>4</v>
      </c>
      <c r="B6" s="28">
        <f>($B$3)*0.65</f>
        <v>487.5</v>
      </c>
      <c r="C6" s="29">
        <v>6.5000000000000002E-2</v>
      </c>
      <c r="D6" s="33">
        <f>B6*C6</f>
        <v>31.6875</v>
      </c>
      <c r="E6" s="32">
        <v>6.5000000000000002E-2</v>
      </c>
      <c r="F6" s="30">
        <f>B6*E6</f>
        <v>31.6875</v>
      </c>
      <c r="G6" s="31">
        <f>($B$3)*0.65</f>
        <v>487.5</v>
      </c>
      <c r="H6" s="32">
        <f>E6</f>
        <v>6.5000000000000002E-2</v>
      </c>
      <c r="I6" s="33">
        <f>G6*H6</f>
        <v>31.6875</v>
      </c>
      <c r="J6" s="24"/>
      <c r="M6" s="17"/>
    </row>
    <row r="7" spans="1:13" ht="15" x14ac:dyDescent="0.25">
      <c r="A7" s="25" t="s">
        <v>5</v>
      </c>
      <c r="B7" s="28">
        <f>($B$3)*0.17</f>
        <v>127.50000000000001</v>
      </c>
      <c r="C7" s="29">
        <v>9.5000000000000001E-2</v>
      </c>
      <c r="D7" s="33">
        <f>B7*C7</f>
        <v>12.112500000000001</v>
      </c>
      <c r="E7" s="32">
        <v>9.5000000000000001E-2</v>
      </c>
      <c r="F7" s="30">
        <f>B7*E7</f>
        <v>12.112500000000001</v>
      </c>
      <c r="G7" s="31">
        <f>($B$3)*0.17</f>
        <v>127.50000000000001</v>
      </c>
      <c r="H7" s="32">
        <f>E7</f>
        <v>9.5000000000000001E-2</v>
      </c>
      <c r="I7" s="33">
        <f>G7*H7</f>
        <v>12.112500000000001</v>
      </c>
      <c r="J7" s="24"/>
      <c r="M7" s="17"/>
    </row>
    <row r="8" spans="1:13" ht="15" x14ac:dyDescent="0.25">
      <c r="A8" s="25" t="s">
        <v>6</v>
      </c>
      <c r="B8" s="28">
        <f>($B$3)*0.18</f>
        <v>135</v>
      </c>
      <c r="C8" s="29">
        <v>0.13200000000000001</v>
      </c>
      <c r="D8" s="33">
        <f>B8*C8</f>
        <v>17.82</v>
      </c>
      <c r="E8" s="32">
        <v>0.13200000000000001</v>
      </c>
      <c r="F8" s="30">
        <f>B8*E8</f>
        <v>17.82</v>
      </c>
      <c r="G8" s="31">
        <f>($B$3)*0.18</f>
        <v>135</v>
      </c>
      <c r="H8" s="32">
        <f>E8</f>
        <v>0.13200000000000001</v>
      </c>
      <c r="I8" s="33">
        <f>G8*H8</f>
        <v>17.82</v>
      </c>
      <c r="J8" s="24"/>
      <c r="M8" s="17"/>
    </row>
    <row r="9" spans="1:13" s="2" customFormat="1" ht="15" x14ac:dyDescent="0.25">
      <c r="A9" s="34" t="s">
        <v>7</v>
      </c>
      <c r="B9" s="19"/>
      <c r="C9" s="19"/>
      <c r="D9" s="37">
        <f>SUM(D6:D8)</f>
        <v>61.62</v>
      </c>
      <c r="E9" s="36"/>
      <c r="F9" s="35">
        <f>SUM(F6:F8)</f>
        <v>61.62</v>
      </c>
      <c r="G9" s="21"/>
      <c r="H9" s="36"/>
      <c r="I9" s="37">
        <f>SUM(I6:I8)</f>
        <v>61.62</v>
      </c>
      <c r="J9" s="69">
        <f>(I9-F9)/F9</f>
        <v>0</v>
      </c>
      <c r="M9" s="38"/>
    </row>
    <row r="10" spans="1:13" s="2" customFormat="1" ht="15" x14ac:dyDescent="0.25">
      <c r="A10" s="34"/>
      <c r="B10" s="19"/>
      <c r="C10" s="19"/>
      <c r="D10" s="37"/>
      <c r="E10" s="36"/>
      <c r="F10" s="35"/>
      <c r="G10" s="21"/>
      <c r="H10" s="36"/>
      <c r="I10" s="37"/>
      <c r="J10" s="69"/>
      <c r="M10" s="38"/>
    </row>
    <row r="11" spans="1:13" ht="15" x14ac:dyDescent="0.25">
      <c r="A11" s="25" t="s">
        <v>8</v>
      </c>
      <c r="B11" s="26">
        <v>1</v>
      </c>
      <c r="C11" s="26">
        <v>17.010000000000002</v>
      </c>
      <c r="D11" s="33">
        <f>B11*C11</f>
        <v>17.010000000000002</v>
      </c>
      <c r="E11" s="59">
        <v>41.55</v>
      </c>
      <c r="F11" s="56">
        <f>B11*E11</f>
        <v>41.55</v>
      </c>
      <c r="G11" s="57">
        <v>1</v>
      </c>
      <c r="H11" s="59">
        <v>38.69</v>
      </c>
      <c r="I11" s="33">
        <f>G11*H11</f>
        <v>38.69</v>
      </c>
      <c r="J11" s="70"/>
      <c r="K11" s="39"/>
      <c r="M11" s="40">
        <v>1.0500000000000001E-2</v>
      </c>
    </row>
    <row r="12" spans="1:13" ht="15" x14ac:dyDescent="0.25">
      <c r="A12" s="25" t="s">
        <v>9</v>
      </c>
      <c r="B12" s="26">
        <v>1</v>
      </c>
      <c r="C12" s="44">
        <v>0</v>
      </c>
      <c r="D12" s="33">
        <f>B12*C12</f>
        <v>0</v>
      </c>
      <c r="E12" s="59">
        <v>0</v>
      </c>
      <c r="F12" s="56">
        <f>B12*E12</f>
        <v>0</v>
      </c>
      <c r="G12" s="57">
        <v>1</v>
      </c>
      <c r="H12" s="59">
        <f>E12</f>
        <v>0</v>
      </c>
      <c r="I12" s="33">
        <f>G12*H12</f>
        <v>0</v>
      </c>
      <c r="J12" s="70"/>
      <c r="K12" s="39"/>
      <c r="M12" s="17"/>
    </row>
    <row r="13" spans="1:13" ht="15" x14ac:dyDescent="0.25">
      <c r="A13" s="25" t="s">
        <v>10</v>
      </c>
      <c r="B13" s="26">
        <f>B3</f>
        <v>750</v>
      </c>
      <c r="C13" s="26">
        <v>2.4799999999999999E-2</v>
      </c>
      <c r="D13" s="33">
        <f>B13*C13</f>
        <v>18.599999999999998</v>
      </c>
      <c r="E13" s="61">
        <v>0</v>
      </c>
      <c r="F13" s="56">
        <f>B13*E13</f>
        <v>0</v>
      </c>
      <c r="G13" s="57">
        <f>G3</f>
        <v>750</v>
      </c>
      <c r="H13" s="61">
        <v>0</v>
      </c>
      <c r="I13" s="33">
        <f>G13*H13</f>
        <v>0</v>
      </c>
      <c r="J13" s="70"/>
      <c r="K13" s="39"/>
      <c r="M13" s="40">
        <f>M11</f>
        <v>1.0500000000000001E-2</v>
      </c>
    </row>
    <row r="14" spans="1:13" ht="15" x14ac:dyDescent="0.25">
      <c r="A14" s="25" t="s">
        <v>11</v>
      </c>
      <c r="B14" s="26">
        <f>B3</f>
        <v>750</v>
      </c>
      <c r="C14" s="26">
        <v>4.0000000000000002E-4</v>
      </c>
      <c r="D14" s="33">
        <f>B14*C14</f>
        <v>0.3</v>
      </c>
      <c r="E14" s="22">
        <v>4.0000000000000002E-4</v>
      </c>
      <c r="F14" s="30">
        <f>B14*E14</f>
        <v>0.3</v>
      </c>
      <c r="G14" s="27">
        <f>G3</f>
        <v>750</v>
      </c>
      <c r="H14" s="42">
        <v>0</v>
      </c>
      <c r="I14" s="33">
        <f>G14*H14</f>
        <v>0</v>
      </c>
      <c r="J14" s="70"/>
      <c r="K14" s="39"/>
    </row>
    <row r="15" spans="1:13" ht="15" x14ac:dyDescent="0.25">
      <c r="A15" s="25" t="s">
        <v>12</v>
      </c>
      <c r="B15" s="26">
        <f>B3</f>
        <v>750</v>
      </c>
      <c r="C15" s="26">
        <f>-0.0014+0.0021-0.0015+0.0002</f>
        <v>-6.0000000000000016E-4</v>
      </c>
      <c r="D15" s="33">
        <f>B15*C15</f>
        <v>-0.45000000000000012</v>
      </c>
      <c r="E15" s="42">
        <v>0</v>
      </c>
      <c r="F15" s="30">
        <f>B15*E15</f>
        <v>0</v>
      </c>
      <c r="G15" s="27">
        <f>G3</f>
        <v>750</v>
      </c>
      <c r="H15" s="42">
        <v>0</v>
      </c>
      <c r="I15" s="33">
        <f>G15*H15</f>
        <v>0</v>
      </c>
      <c r="J15" s="70"/>
      <c r="K15" s="39"/>
    </row>
    <row r="16" spans="1:13" ht="15.75" thickBot="1" x14ac:dyDescent="0.3">
      <c r="A16" s="25"/>
      <c r="B16" s="26"/>
      <c r="C16" s="26"/>
      <c r="D16" s="33"/>
      <c r="E16" s="42"/>
      <c r="F16" s="30"/>
      <c r="G16" s="27"/>
      <c r="H16" s="42"/>
      <c r="I16" s="33"/>
      <c r="J16" s="70"/>
    </row>
    <row r="17" spans="1:11" ht="15.75" thickBot="1" x14ac:dyDescent="0.3">
      <c r="A17" s="105" t="s">
        <v>39</v>
      </c>
      <c r="B17" s="106"/>
      <c r="C17" s="106"/>
      <c r="D17" s="52">
        <f>SUM(D11,D12,D13,D14,D15)</f>
        <v>35.459999999999994</v>
      </c>
      <c r="E17" s="107"/>
      <c r="F17" s="80">
        <f>SUM(F11,F12,F13,F14,F15)</f>
        <v>41.849999999999994</v>
      </c>
      <c r="G17" s="108"/>
      <c r="H17" s="107"/>
      <c r="I17" s="52">
        <f>SUM(I11,I12,I13,I14,I15)</f>
        <v>38.69</v>
      </c>
      <c r="J17" s="109">
        <f>(I17-F17)/F17</f>
        <v>-7.5507765830346407E-2</v>
      </c>
    </row>
    <row r="18" spans="1:11" ht="15" x14ac:dyDescent="0.25">
      <c r="A18" s="34"/>
      <c r="B18" s="26"/>
      <c r="C18" s="26"/>
      <c r="D18" s="33"/>
      <c r="E18" s="42"/>
      <c r="F18" s="35"/>
      <c r="G18" s="27"/>
      <c r="H18" s="42"/>
      <c r="I18" s="37"/>
      <c r="J18" s="69"/>
    </row>
    <row r="19" spans="1:11" ht="15" x14ac:dyDescent="0.25">
      <c r="A19" s="25" t="s">
        <v>13</v>
      </c>
      <c r="B19" s="26">
        <v>1</v>
      </c>
      <c r="C19" s="26">
        <v>0.79</v>
      </c>
      <c r="D19" s="33">
        <f>B19*C19</f>
        <v>0.79</v>
      </c>
      <c r="E19" s="41">
        <v>0.79</v>
      </c>
      <c r="F19" s="30">
        <f>B19*E19</f>
        <v>0.79</v>
      </c>
      <c r="G19" s="27">
        <v>1</v>
      </c>
      <c r="H19" s="41">
        <v>0.79</v>
      </c>
      <c r="I19" s="33">
        <f>G19*H19</f>
        <v>0.79</v>
      </c>
      <c r="J19" s="69"/>
    </row>
    <row r="20" spans="1:11" ht="15" x14ac:dyDescent="0.25">
      <c r="A20" s="25" t="s">
        <v>14</v>
      </c>
      <c r="B20" s="28">
        <f>(B3*B4)-B3</f>
        <v>49.124999999999886</v>
      </c>
      <c r="C20" s="43">
        <f>C6*0.65+C7*0.17+C8*0.18</f>
        <v>8.2160000000000011E-2</v>
      </c>
      <c r="D20" s="33">
        <f>B20*C20</f>
        <v>4.036109999999991</v>
      </c>
      <c r="E20" s="42">
        <f>E6*0.65+E7*0.17+E8*0.18</f>
        <v>8.2160000000000011E-2</v>
      </c>
      <c r="F20" s="30">
        <f>B20*E20</f>
        <v>4.036109999999991</v>
      </c>
      <c r="G20" s="31">
        <f>(G3*G4)-G3</f>
        <v>50.024999999999977</v>
      </c>
      <c r="H20" s="42">
        <f>E20</f>
        <v>8.2160000000000011E-2</v>
      </c>
      <c r="I20" s="33">
        <f>G20*H20</f>
        <v>4.110053999999999</v>
      </c>
      <c r="J20" s="69"/>
    </row>
    <row r="21" spans="1:11" ht="15" x14ac:dyDescent="0.25">
      <c r="A21" s="25"/>
      <c r="B21" s="26"/>
      <c r="C21" s="26"/>
      <c r="D21" s="33"/>
      <c r="E21" s="42"/>
      <c r="F21" s="35"/>
      <c r="G21" s="27"/>
      <c r="H21" s="42"/>
      <c r="I21" s="37"/>
      <c r="J21" s="69"/>
    </row>
    <row r="22" spans="1:11" ht="15" x14ac:dyDescent="0.25">
      <c r="A22" s="34" t="s">
        <v>15</v>
      </c>
      <c r="B22" s="26"/>
      <c r="C22" s="26"/>
      <c r="D22" s="37">
        <f>D19+D20</f>
        <v>4.826109999999991</v>
      </c>
      <c r="E22" s="42"/>
      <c r="F22" s="35">
        <f>F19+F20</f>
        <v>4.826109999999991</v>
      </c>
      <c r="G22" s="27"/>
      <c r="H22" s="42"/>
      <c r="I22" s="37">
        <f>I19+I20</f>
        <v>4.900053999999999</v>
      </c>
      <c r="J22" s="69">
        <f>(I22-F22)/F22</f>
        <v>1.5321656572272108E-2</v>
      </c>
    </row>
    <row r="23" spans="1:11" s="2" customFormat="1" ht="15" x14ac:dyDescent="0.25">
      <c r="A23" s="34" t="s">
        <v>16</v>
      </c>
      <c r="B23" s="19"/>
      <c r="C23" s="19"/>
      <c r="D23" s="37">
        <f>D17+D22</f>
        <v>40.286109999999987</v>
      </c>
      <c r="E23" s="36"/>
      <c r="F23" s="35">
        <f>F17+F22</f>
        <v>46.676109999999987</v>
      </c>
      <c r="G23" s="21"/>
      <c r="H23" s="36"/>
      <c r="I23" s="37">
        <f>I17+I22</f>
        <v>43.590053999999995</v>
      </c>
      <c r="J23" s="69">
        <f>(I23-F23)/F23</f>
        <v>-6.6116392304328558E-2</v>
      </c>
      <c r="K23" s="45"/>
    </row>
    <row r="24" spans="1:11" s="2" customFormat="1" ht="15" x14ac:dyDescent="0.25">
      <c r="A24" s="34"/>
      <c r="B24" s="19"/>
      <c r="C24" s="19"/>
      <c r="D24" s="37"/>
      <c r="E24" s="36"/>
      <c r="F24" s="35"/>
      <c r="G24" s="21"/>
      <c r="H24" s="36"/>
      <c r="I24" s="37"/>
      <c r="J24" s="69"/>
      <c r="K24" s="45"/>
    </row>
    <row r="25" spans="1:11" ht="15" x14ac:dyDescent="0.25">
      <c r="A25" s="25" t="s">
        <v>17</v>
      </c>
      <c r="B25" s="28">
        <f>B3*B4</f>
        <v>799.12499999999989</v>
      </c>
      <c r="C25" s="43">
        <v>6.7999999999999996E-3</v>
      </c>
      <c r="D25" s="33">
        <f>B25*C25</f>
        <v>5.4340499999999992</v>
      </c>
      <c r="E25" s="22">
        <v>6.4999999999999997E-3</v>
      </c>
      <c r="F25" s="30">
        <f>B25*E25</f>
        <v>5.1943124999999988</v>
      </c>
      <c r="G25" s="31">
        <f>G3*G4</f>
        <v>800.02499999999998</v>
      </c>
      <c r="H25" s="22">
        <v>7.1000000000000004E-3</v>
      </c>
      <c r="I25" s="33">
        <f>G25*H25</f>
        <v>5.6801775000000001</v>
      </c>
      <c r="J25" s="70"/>
    </row>
    <row r="26" spans="1:11" ht="15" x14ac:dyDescent="0.25">
      <c r="A26" s="25" t="s">
        <v>18</v>
      </c>
      <c r="B26" s="28">
        <f>B3*B4</f>
        <v>799.12499999999989</v>
      </c>
      <c r="C26" s="43">
        <v>5.1999999999999998E-3</v>
      </c>
      <c r="D26" s="33">
        <f>B26*C26</f>
        <v>4.1554499999999992</v>
      </c>
      <c r="E26" s="22">
        <v>5.4000000000000003E-3</v>
      </c>
      <c r="F26" s="30">
        <f>B26*E26</f>
        <v>4.3152749999999997</v>
      </c>
      <c r="G26" s="31">
        <f>G3*G4</f>
        <v>800.02499999999998</v>
      </c>
      <c r="H26" s="42">
        <v>6.0000000000000001E-3</v>
      </c>
      <c r="I26" s="33">
        <f>G26*H26</f>
        <v>4.8001500000000004</v>
      </c>
      <c r="J26" s="70"/>
    </row>
    <row r="27" spans="1:11" s="2" customFormat="1" x14ac:dyDescent="0.3">
      <c r="A27" s="34" t="s">
        <v>19</v>
      </c>
      <c r="B27" s="46"/>
      <c r="C27" s="68"/>
      <c r="D27" s="37">
        <f>SUM(D25:D26)</f>
        <v>9.5894999999999975</v>
      </c>
      <c r="E27" s="36"/>
      <c r="F27" s="35">
        <f>SUM(F25:F26)</f>
        <v>9.5095874999999985</v>
      </c>
      <c r="G27" s="47"/>
      <c r="H27" s="36"/>
      <c r="I27" s="37">
        <f>SUM(I25:I26)</f>
        <v>10.480327500000001</v>
      </c>
      <c r="J27" s="69">
        <f>(I27-F27)/F27</f>
        <v>0.10208013754539857</v>
      </c>
    </row>
    <row r="28" spans="1:11" s="2" customFormat="1" x14ac:dyDescent="0.3">
      <c r="A28" s="34"/>
      <c r="B28" s="46"/>
      <c r="C28" s="68"/>
      <c r="D28" s="37"/>
      <c r="E28" s="36"/>
      <c r="F28" s="35"/>
      <c r="G28" s="47"/>
      <c r="H28" s="36"/>
      <c r="I28" s="37"/>
      <c r="J28" s="69"/>
    </row>
    <row r="29" spans="1:11" x14ac:dyDescent="0.3">
      <c r="A29" s="25" t="s">
        <v>20</v>
      </c>
      <c r="B29" s="28">
        <f>B3*B4</f>
        <v>799.12499999999989</v>
      </c>
      <c r="C29" s="43">
        <v>3.5999999999999999E-3</v>
      </c>
      <c r="D29" s="33">
        <f>B29*C29</f>
        <v>2.8768499999999997</v>
      </c>
      <c r="E29" s="22">
        <v>3.5999999999999999E-3</v>
      </c>
      <c r="F29" s="30">
        <f>B29*E29</f>
        <v>2.8768499999999997</v>
      </c>
      <c r="G29" s="31">
        <f>G3*G4</f>
        <v>800.02499999999998</v>
      </c>
      <c r="H29" s="22">
        <f>E29</f>
        <v>3.5999999999999999E-3</v>
      </c>
      <c r="I29" s="33">
        <f>G29*H29</f>
        <v>2.88009</v>
      </c>
      <c r="J29" s="70"/>
    </row>
    <row r="30" spans="1:11" x14ac:dyDescent="0.3">
      <c r="A30" s="25" t="s">
        <v>21</v>
      </c>
      <c r="B30" s="28">
        <f>B3*B4</f>
        <v>799.12499999999989</v>
      </c>
      <c r="C30" s="43">
        <v>2.9999999999999997E-4</v>
      </c>
      <c r="D30" s="33">
        <f>B30*C30</f>
        <v>0.23973749999999994</v>
      </c>
      <c r="E30" s="22">
        <v>2.9999999999999997E-4</v>
      </c>
      <c r="F30" s="30">
        <f>B30*E30</f>
        <v>0.23973749999999994</v>
      </c>
      <c r="G30" s="31">
        <f>G3*G4</f>
        <v>800.02499999999998</v>
      </c>
      <c r="H30" s="22">
        <f>E30</f>
        <v>2.9999999999999997E-4</v>
      </c>
      <c r="I30" s="33">
        <f>G30*H30</f>
        <v>0.24000749999999998</v>
      </c>
      <c r="J30" s="70"/>
    </row>
    <row r="31" spans="1:11" x14ac:dyDescent="0.3">
      <c r="A31" s="25" t="s">
        <v>22</v>
      </c>
      <c r="B31" s="26">
        <v>1</v>
      </c>
      <c r="C31" s="26">
        <v>0.25</v>
      </c>
      <c r="D31" s="33">
        <f>B31*C31</f>
        <v>0.25</v>
      </c>
      <c r="E31" s="22">
        <v>0.25</v>
      </c>
      <c r="F31" s="30">
        <f>B31*E31</f>
        <v>0.25</v>
      </c>
      <c r="G31" s="27">
        <v>1</v>
      </c>
      <c r="H31" s="22">
        <f>E31</f>
        <v>0.25</v>
      </c>
      <c r="I31" s="33">
        <f>G31*H31</f>
        <v>0.25</v>
      </c>
      <c r="J31" s="70"/>
    </row>
    <row r="32" spans="1:11" s="2" customFormat="1" x14ac:dyDescent="0.3">
      <c r="A32" s="34" t="s">
        <v>23</v>
      </c>
      <c r="B32" s="19"/>
      <c r="C32" s="19"/>
      <c r="D32" s="37">
        <f>SUM(D29:D31)</f>
        <v>3.3665874999999996</v>
      </c>
      <c r="E32" s="36"/>
      <c r="F32" s="35">
        <f>SUM(F29:F31)</f>
        <v>3.3665874999999996</v>
      </c>
      <c r="G32" s="21"/>
      <c r="H32" s="36"/>
      <c r="I32" s="37">
        <f>SUM(I29:I31)</f>
        <v>3.3700975</v>
      </c>
      <c r="J32" s="69">
        <f>(I32-F32)/F32</f>
        <v>1.0425987739811743E-3</v>
      </c>
    </row>
    <row r="33" spans="1:10" s="2" customFormat="1" x14ac:dyDescent="0.3">
      <c r="A33" s="34"/>
      <c r="B33" s="19"/>
      <c r="C33" s="19"/>
      <c r="D33" s="37"/>
      <c r="E33" s="36"/>
      <c r="F33" s="35"/>
      <c r="G33" s="21"/>
      <c r="H33" s="36"/>
      <c r="I33" s="37"/>
      <c r="J33" s="69"/>
    </row>
    <row r="34" spans="1:10" x14ac:dyDescent="0.3">
      <c r="A34" s="25" t="s">
        <v>24</v>
      </c>
      <c r="B34" s="26"/>
      <c r="C34" s="26"/>
      <c r="D34" s="33">
        <f>SUM(D9,D23,D27,D32,)</f>
        <v>114.86219749999998</v>
      </c>
      <c r="E34" s="49"/>
      <c r="F34" s="30">
        <f>SUM(F9,F23,F27,F32,)</f>
        <v>121.17228499999997</v>
      </c>
      <c r="G34" s="27"/>
      <c r="H34" s="49"/>
      <c r="I34" s="33">
        <f>SUM(I9,I23,I27,I32,)</f>
        <v>119.06047899999999</v>
      </c>
      <c r="J34" s="70"/>
    </row>
    <row r="35" spans="1:10" x14ac:dyDescent="0.3">
      <c r="A35" s="25" t="s">
        <v>25</v>
      </c>
      <c r="B35" s="26"/>
      <c r="C35" s="48">
        <v>0.13</v>
      </c>
      <c r="D35" s="33">
        <f>D34*C35</f>
        <v>14.932085674999998</v>
      </c>
      <c r="E35" s="49">
        <v>0.13</v>
      </c>
      <c r="F35" s="30">
        <f>F34*E35</f>
        <v>15.752397049999997</v>
      </c>
      <c r="G35" s="27"/>
      <c r="H35" s="49">
        <v>0.13</v>
      </c>
      <c r="I35" s="33">
        <f>I34*H35</f>
        <v>15.477862269999999</v>
      </c>
      <c r="J35" s="70"/>
    </row>
    <row r="36" spans="1:10" x14ac:dyDescent="0.3">
      <c r="A36" s="25" t="s">
        <v>26</v>
      </c>
      <c r="B36" s="26"/>
      <c r="C36" s="48"/>
      <c r="D36" s="33">
        <f>D34+D35</f>
        <v>129.79428317499998</v>
      </c>
      <c r="E36" s="49"/>
      <c r="F36" s="30">
        <f>F34+F35</f>
        <v>136.92468204999997</v>
      </c>
      <c r="G36" s="27"/>
      <c r="H36" s="49"/>
      <c r="I36" s="33">
        <f>I34+I35</f>
        <v>134.53834126999999</v>
      </c>
      <c r="J36" s="70"/>
    </row>
    <row r="37" spans="1:10" ht="15" thickBot="1" x14ac:dyDescent="0.35">
      <c r="A37" s="25" t="s">
        <v>27</v>
      </c>
      <c r="B37" s="26"/>
      <c r="C37" s="48">
        <v>-0.08</v>
      </c>
      <c r="D37" s="33">
        <f>D36*C37</f>
        <v>-10.383542653999998</v>
      </c>
      <c r="E37" s="49">
        <v>-0.08</v>
      </c>
      <c r="F37" s="30">
        <f>F36*E37</f>
        <v>-10.953974563999997</v>
      </c>
      <c r="G37" s="50"/>
      <c r="H37" s="49">
        <v>-0.08</v>
      </c>
      <c r="I37" s="33">
        <f>I36*H37</f>
        <v>-10.7630673016</v>
      </c>
      <c r="J37" s="70"/>
    </row>
    <row r="38" spans="1:10" s="2" customFormat="1" ht="15" thickBot="1" x14ac:dyDescent="0.35">
      <c r="A38" s="1" t="s">
        <v>28</v>
      </c>
      <c r="B38" s="62"/>
      <c r="C38" s="62"/>
      <c r="D38" s="52">
        <f>D36+D37</f>
        <v>119.41074052099998</v>
      </c>
      <c r="E38" s="63"/>
      <c r="F38" s="52">
        <f>F36+F37</f>
        <v>125.97070748599998</v>
      </c>
      <c r="G38" s="51"/>
      <c r="H38" s="53"/>
      <c r="I38" s="52">
        <f>I36+I37</f>
        <v>123.77527396839999</v>
      </c>
      <c r="J38" s="71">
        <f>(I38-F38)/F38</f>
        <v>-1.7428127232229671E-2</v>
      </c>
    </row>
    <row r="40" spans="1:10" x14ac:dyDescent="0.3">
      <c r="I40" s="55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>
      <selection activeCell="C2" sqref="C2"/>
    </sheetView>
  </sheetViews>
  <sheetFormatPr defaultRowHeight="14.4" x14ac:dyDescent="0.3"/>
  <cols>
    <col min="1" max="1" width="34.88671875" style="54" bestFit="1" customWidth="1"/>
    <col min="2" max="4" width="12.109375" style="16" customWidth="1"/>
    <col min="5" max="6" width="12.109375" customWidth="1"/>
    <col min="7" max="10" width="12.109375" style="16" customWidth="1"/>
    <col min="13" max="13" width="20.3320312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20.3320312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20.3320312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20.3320312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20.3320312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20.3320312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20.3320312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20.3320312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20.3320312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20.3320312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20.3320312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20.3320312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20.3320312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20.3320312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20.3320312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20.3320312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20.3320312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20.3320312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20.3320312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20.3320312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20.3320312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20.3320312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20.3320312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20.3320312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20.3320312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20.3320312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20.3320312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20.3320312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20.3320312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20.3320312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20.3320312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20.3320312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20.3320312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20.3320312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20.3320312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20.3320312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20.3320312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20.3320312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20.3320312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20.3320312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20.3320312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20.3320312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20.3320312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20.3320312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20.3320312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20.3320312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20.3320312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20.3320312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20.3320312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20.3320312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20.3320312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20.3320312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20.3320312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20.3320312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20.3320312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20.3320312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20.3320312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20.3320312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20.3320312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20.3320312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20.3320312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20.3320312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20.3320312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20.33203125" customWidth="1"/>
  </cols>
  <sheetData>
    <row r="1" spans="1:13" s="2" customFormat="1" ht="15.75" thickBot="1" x14ac:dyDescent="0.3">
      <c r="A1" s="119" t="s">
        <v>41</v>
      </c>
      <c r="B1" s="120"/>
      <c r="C1" s="121"/>
      <c r="D1" s="121"/>
      <c r="E1" s="120"/>
      <c r="F1" s="120"/>
      <c r="G1" s="120"/>
      <c r="H1" s="120"/>
      <c r="I1" s="120"/>
      <c r="J1" s="122"/>
      <c r="M1" s="3"/>
    </row>
    <row r="2" spans="1:13" s="6" customFormat="1" ht="77.25" thickBot="1" x14ac:dyDescent="0.3">
      <c r="A2" s="4"/>
      <c r="B2" s="65" t="s">
        <v>0</v>
      </c>
      <c r="C2" s="65" t="s">
        <v>46</v>
      </c>
      <c r="D2" s="66" t="s">
        <v>29</v>
      </c>
      <c r="E2" s="67" t="s">
        <v>43</v>
      </c>
      <c r="F2" s="67" t="s">
        <v>29</v>
      </c>
      <c r="G2" s="5" t="s">
        <v>0</v>
      </c>
      <c r="H2" s="65" t="s">
        <v>44</v>
      </c>
      <c r="I2" s="66" t="s">
        <v>30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10">
        <v>2000</v>
      </c>
      <c r="C3" s="19"/>
      <c r="D3" s="64"/>
      <c r="E3" s="11"/>
      <c r="F3" s="72"/>
      <c r="G3" s="11">
        <v>2000</v>
      </c>
      <c r="H3" s="73"/>
      <c r="I3" s="14"/>
      <c r="J3" s="74"/>
      <c r="M3" s="17"/>
    </row>
    <row r="4" spans="1:13" s="16" customFormat="1" ht="15" x14ac:dyDescent="0.25">
      <c r="A4" s="18" t="s">
        <v>3</v>
      </c>
      <c r="B4" s="19">
        <v>1.0654999999999999</v>
      </c>
      <c r="C4" s="19"/>
      <c r="D4" s="64"/>
      <c r="E4" s="20"/>
      <c r="F4" s="75"/>
      <c r="G4" s="36">
        <v>1.0667</v>
      </c>
      <c r="H4" s="26"/>
      <c r="I4" s="23"/>
      <c r="J4" s="76"/>
      <c r="M4" s="17"/>
    </row>
    <row r="5" spans="1:13" ht="15" x14ac:dyDescent="0.25">
      <c r="A5" s="25"/>
      <c r="B5" s="26"/>
      <c r="C5" s="26"/>
      <c r="D5" s="23"/>
      <c r="E5" s="22"/>
      <c r="F5" s="23"/>
      <c r="G5" s="22"/>
      <c r="H5" s="26"/>
      <c r="I5" s="23"/>
      <c r="J5" s="76"/>
      <c r="M5" s="17"/>
    </row>
    <row r="6" spans="1:13" ht="15" x14ac:dyDescent="0.25">
      <c r="A6" s="25" t="s">
        <v>4</v>
      </c>
      <c r="B6" s="83">
        <f>($B$3)*0.65</f>
        <v>1300</v>
      </c>
      <c r="C6" s="29">
        <v>6.5000000000000002E-2</v>
      </c>
      <c r="D6" s="33">
        <f>B6*C6</f>
        <v>84.5</v>
      </c>
      <c r="E6" s="32">
        <v>6.5000000000000002E-2</v>
      </c>
      <c r="F6" s="33">
        <f>B6*E6</f>
        <v>84.5</v>
      </c>
      <c r="G6" s="85">
        <f>($B$3)*0.65</f>
        <v>1300</v>
      </c>
      <c r="H6" s="29">
        <f>E6</f>
        <v>6.5000000000000002E-2</v>
      </c>
      <c r="I6" s="33">
        <f>G6*H6</f>
        <v>84.5</v>
      </c>
      <c r="J6" s="76"/>
      <c r="K6" s="39"/>
      <c r="M6" s="17"/>
    </row>
    <row r="7" spans="1:13" ht="15" x14ac:dyDescent="0.25">
      <c r="A7" s="25" t="s">
        <v>5</v>
      </c>
      <c r="B7" s="83">
        <f>($B$3)*0.17</f>
        <v>340</v>
      </c>
      <c r="C7" s="29">
        <v>9.5000000000000001E-2</v>
      </c>
      <c r="D7" s="33">
        <f>B7*C7</f>
        <v>32.299999999999997</v>
      </c>
      <c r="E7" s="32">
        <v>9.5000000000000001E-2</v>
      </c>
      <c r="F7" s="33">
        <f>B7*E7</f>
        <v>32.299999999999997</v>
      </c>
      <c r="G7" s="85">
        <f>($B$3)*0.17</f>
        <v>340</v>
      </c>
      <c r="H7" s="29">
        <f>E7</f>
        <v>9.5000000000000001E-2</v>
      </c>
      <c r="I7" s="33">
        <f>G7*H7</f>
        <v>32.299999999999997</v>
      </c>
      <c r="J7" s="76"/>
      <c r="K7" s="39"/>
      <c r="M7" s="17"/>
    </row>
    <row r="8" spans="1:13" ht="15" x14ac:dyDescent="0.25">
      <c r="A8" s="25" t="s">
        <v>6</v>
      </c>
      <c r="B8" s="83">
        <f>($B$3)*0.18</f>
        <v>360</v>
      </c>
      <c r="C8" s="29">
        <v>0.13200000000000001</v>
      </c>
      <c r="D8" s="33">
        <f>B8*C8</f>
        <v>47.52</v>
      </c>
      <c r="E8" s="32">
        <v>0.13200000000000001</v>
      </c>
      <c r="F8" s="33">
        <f>B8*E8</f>
        <v>47.52</v>
      </c>
      <c r="G8" s="85">
        <f>($B$3)*0.18</f>
        <v>360</v>
      </c>
      <c r="H8" s="29">
        <f>E8</f>
        <v>0.13200000000000001</v>
      </c>
      <c r="I8" s="33">
        <f>G8*H8</f>
        <v>47.52</v>
      </c>
      <c r="J8" s="76"/>
      <c r="K8" s="39"/>
      <c r="M8" s="17"/>
    </row>
    <row r="9" spans="1:13" s="2" customFormat="1" ht="15" x14ac:dyDescent="0.25">
      <c r="A9" s="34" t="s">
        <v>7</v>
      </c>
      <c r="B9" s="84"/>
      <c r="C9" s="19"/>
      <c r="D9" s="37">
        <f>SUM(D6:D8)</f>
        <v>164.32</v>
      </c>
      <c r="E9" s="36"/>
      <c r="F9" s="37">
        <f>SUM(F6:F8)</f>
        <v>164.32</v>
      </c>
      <c r="G9" s="86"/>
      <c r="H9" s="19"/>
      <c r="I9" s="37">
        <f>SUM(I6:I8)</f>
        <v>164.32</v>
      </c>
      <c r="J9" s="88">
        <f>(I9-F9)/F9</f>
        <v>0</v>
      </c>
      <c r="K9" s="77"/>
      <c r="M9" s="38"/>
    </row>
    <row r="10" spans="1:13" s="2" customFormat="1" ht="15" x14ac:dyDescent="0.25">
      <c r="A10" s="34"/>
      <c r="B10" s="84"/>
      <c r="C10" s="19"/>
      <c r="D10" s="37"/>
      <c r="E10" s="36"/>
      <c r="F10" s="37"/>
      <c r="G10" s="86"/>
      <c r="H10" s="19"/>
      <c r="I10" s="37"/>
      <c r="J10" s="88"/>
      <c r="M10" s="38"/>
    </row>
    <row r="11" spans="1:13" ht="15" x14ac:dyDescent="0.25">
      <c r="A11" s="25" t="s">
        <v>8</v>
      </c>
      <c r="B11" s="83">
        <v>1</v>
      </c>
      <c r="C11" s="26">
        <v>26.94</v>
      </c>
      <c r="D11" s="33">
        <f>B11*C11</f>
        <v>26.94</v>
      </c>
      <c r="E11" s="59">
        <v>31.43</v>
      </c>
      <c r="F11" s="81">
        <f>B11*E11</f>
        <v>31.43</v>
      </c>
      <c r="G11" s="87">
        <v>1</v>
      </c>
      <c r="H11" s="58">
        <v>39.44</v>
      </c>
      <c r="I11" s="33">
        <f>G11*H11</f>
        <v>39.44</v>
      </c>
      <c r="J11" s="89"/>
      <c r="K11" s="39"/>
      <c r="M11" s="40">
        <v>1.0500000000000001E-2</v>
      </c>
    </row>
    <row r="12" spans="1:13" ht="15" x14ac:dyDescent="0.25">
      <c r="A12" s="25" t="s">
        <v>9</v>
      </c>
      <c r="B12" s="83">
        <v>1</v>
      </c>
      <c r="C12" s="44">
        <v>0</v>
      </c>
      <c r="D12" s="33">
        <f>B12*C12</f>
        <v>0</v>
      </c>
      <c r="E12" s="59">
        <v>0</v>
      </c>
      <c r="F12" s="81">
        <f>B12*E12</f>
        <v>0</v>
      </c>
      <c r="G12" s="87">
        <v>1</v>
      </c>
      <c r="H12" s="58">
        <f>E12</f>
        <v>0</v>
      </c>
      <c r="I12" s="33">
        <f>G12*H12</f>
        <v>0</v>
      </c>
      <c r="J12" s="89"/>
      <c r="K12" s="39"/>
      <c r="M12" s="17"/>
    </row>
    <row r="13" spans="1:13" ht="15" x14ac:dyDescent="0.25">
      <c r="A13" s="25" t="s">
        <v>10</v>
      </c>
      <c r="B13" s="83">
        <f>B3</f>
        <v>2000</v>
      </c>
      <c r="C13" s="26">
        <v>1.9E-2</v>
      </c>
      <c r="D13" s="33">
        <f>B13*C13</f>
        <v>38</v>
      </c>
      <c r="E13" s="61">
        <v>2.2100000000000002E-2</v>
      </c>
      <c r="F13" s="81">
        <f>B13*E13</f>
        <v>44.2</v>
      </c>
      <c r="G13" s="87">
        <f>G3</f>
        <v>2000</v>
      </c>
      <c r="H13" s="60">
        <v>1.83E-2</v>
      </c>
      <c r="I13" s="33">
        <f>G13*H13</f>
        <v>36.6</v>
      </c>
      <c r="J13" s="89"/>
      <c r="K13" s="39"/>
      <c r="M13" s="40">
        <f>M11</f>
        <v>1.0500000000000001E-2</v>
      </c>
    </row>
    <row r="14" spans="1:13" ht="15" x14ac:dyDescent="0.25">
      <c r="A14" s="25" t="s">
        <v>11</v>
      </c>
      <c r="B14" s="83">
        <f>B3</f>
        <v>2000</v>
      </c>
      <c r="C14" s="26">
        <v>4.0000000000000002E-4</v>
      </c>
      <c r="D14" s="33">
        <f>B14*C14</f>
        <v>0.8</v>
      </c>
      <c r="E14" s="22">
        <v>4.0000000000000002E-4</v>
      </c>
      <c r="F14" s="33">
        <f>B14*E14</f>
        <v>0.8</v>
      </c>
      <c r="G14" s="85">
        <f>G3</f>
        <v>2000</v>
      </c>
      <c r="H14" s="43">
        <v>0</v>
      </c>
      <c r="I14" s="33">
        <f>G14*H14</f>
        <v>0</v>
      </c>
      <c r="J14" s="89"/>
      <c r="K14" s="39"/>
    </row>
    <row r="15" spans="1:13" ht="15" x14ac:dyDescent="0.25">
      <c r="A15" s="25" t="s">
        <v>12</v>
      </c>
      <c r="B15" s="83">
        <f>B3</f>
        <v>2000</v>
      </c>
      <c r="C15" s="26">
        <f>-0.002+0.0019-0.001+0.0002</f>
        <v>-9.0000000000000008E-4</v>
      </c>
      <c r="D15" s="33">
        <f>B15*C15</f>
        <v>-1.8000000000000003</v>
      </c>
      <c r="E15" s="42">
        <v>0</v>
      </c>
      <c r="F15" s="33">
        <f>B15*E15</f>
        <v>0</v>
      </c>
      <c r="G15" s="85">
        <f>G3</f>
        <v>2000</v>
      </c>
      <c r="H15" s="43">
        <f>E15</f>
        <v>0</v>
      </c>
      <c r="I15" s="33">
        <f>G15*H15</f>
        <v>0</v>
      </c>
      <c r="J15" s="89"/>
      <c r="K15" s="39"/>
    </row>
    <row r="16" spans="1:13" ht="15.75" thickBot="1" x14ac:dyDescent="0.3">
      <c r="A16" s="25"/>
      <c r="B16" s="83"/>
      <c r="C16" s="26"/>
      <c r="D16" s="33"/>
      <c r="E16" s="42"/>
      <c r="F16" s="33"/>
      <c r="G16" s="85"/>
      <c r="H16" s="43"/>
      <c r="I16" s="33"/>
      <c r="J16" s="89"/>
    </row>
    <row r="17" spans="1:11" ht="15.75" thickBot="1" x14ac:dyDescent="0.3">
      <c r="A17" s="105" t="s">
        <v>39</v>
      </c>
      <c r="B17" s="110"/>
      <c r="C17" s="106"/>
      <c r="D17" s="52">
        <f>SUM(D11,D13,D14,D12,D15)</f>
        <v>63.94</v>
      </c>
      <c r="E17" s="107"/>
      <c r="F17" s="52">
        <f>SUM(F11,F13,F14,F12,F15)</f>
        <v>76.429999999999993</v>
      </c>
      <c r="G17" s="111"/>
      <c r="H17" s="112"/>
      <c r="I17" s="52">
        <f>SUM(I11,I13,I14,I12,I15)</f>
        <v>76.039999999999992</v>
      </c>
      <c r="J17" s="71">
        <f>(I17-F17)/F17</f>
        <v>-5.1027083605913988E-3</v>
      </c>
    </row>
    <row r="18" spans="1:11" ht="15" x14ac:dyDescent="0.25">
      <c r="A18" s="34"/>
      <c r="B18" s="83"/>
      <c r="C18" s="26"/>
      <c r="D18" s="33"/>
      <c r="E18" s="42"/>
      <c r="F18" s="37"/>
      <c r="G18" s="85"/>
      <c r="H18" s="43"/>
      <c r="I18" s="37"/>
      <c r="J18" s="88"/>
    </row>
    <row r="19" spans="1:11" ht="15" x14ac:dyDescent="0.25">
      <c r="A19" s="25" t="s">
        <v>13</v>
      </c>
      <c r="B19" s="83">
        <v>1</v>
      </c>
      <c r="C19" s="26">
        <v>0.79</v>
      </c>
      <c r="D19" s="33">
        <f>B19*C19</f>
        <v>0.79</v>
      </c>
      <c r="E19" s="41">
        <v>0.79</v>
      </c>
      <c r="F19" s="33">
        <f>B19*E19</f>
        <v>0.79</v>
      </c>
      <c r="G19" s="85">
        <v>1</v>
      </c>
      <c r="H19" s="44">
        <v>0.79</v>
      </c>
      <c r="I19" s="33">
        <f>G19*H19</f>
        <v>0.79</v>
      </c>
      <c r="J19" s="88"/>
      <c r="K19" s="39"/>
    </row>
    <row r="20" spans="1:11" ht="15" x14ac:dyDescent="0.25">
      <c r="A20" s="25" t="s">
        <v>14</v>
      </c>
      <c r="B20" s="83">
        <f>(B3*B4)-B3</f>
        <v>131</v>
      </c>
      <c r="C20" s="43">
        <f>C6*0.65+C7*0.17+C8*0.18</f>
        <v>8.2160000000000011E-2</v>
      </c>
      <c r="D20" s="33">
        <f>B20*C20</f>
        <v>10.762960000000001</v>
      </c>
      <c r="E20" s="42">
        <f>E6*0.65+E7*0.17+E8*0.18</f>
        <v>8.2160000000000011E-2</v>
      </c>
      <c r="F20" s="33">
        <f>B20*E20</f>
        <v>10.762960000000001</v>
      </c>
      <c r="G20" s="85">
        <f>(G3*G4)-G3</f>
        <v>133.40000000000009</v>
      </c>
      <c r="H20" s="43">
        <f>H6*0.65+H7*0.17+H8*0.18</f>
        <v>8.2160000000000011E-2</v>
      </c>
      <c r="I20" s="33">
        <f>G20*H20</f>
        <v>10.960144000000009</v>
      </c>
      <c r="J20" s="88"/>
      <c r="K20" s="39"/>
    </row>
    <row r="21" spans="1:11" ht="15" x14ac:dyDescent="0.25">
      <c r="A21" s="25"/>
      <c r="B21" s="83"/>
      <c r="C21" s="26"/>
      <c r="D21" s="33"/>
      <c r="E21" s="42"/>
      <c r="F21" s="37"/>
      <c r="G21" s="85"/>
      <c r="H21" s="43"/>
      <c r="I21" s="37"/>
      <c r="J21" s="88"/>
    </row>
    <row r="22" spans="1:11" ht="15" x14ac:dyDescent="0.25">
      <c r="A22" s="34" t="s">
        <v>15</v>
      </c>
      <c r="B22" s="83"/>
      <c r="C22" s="26"/>
      <c r="D22" s="37">
        <f>D19+D20</f>
        <v>11.552960000000002</v>
      </c>
      <c r="E22" s="42"/>
      <c r="F22" s="37">
        <f>F19+F20</f>
        <v>11.552960000000002</v>
      </c>
      <c r="G22" s="85"/>
      <c r="H22" s="43"/>
      <c r="I22" s="37">
        <f>I19+I20</f>
        <v>11.750144000000009</v>
      </c>
      <c r="J22" s="88">
        <f>(I22-F22)/F22</f>
        <v>1.7067833698031248E-2</v>
      </c>
    </row>
    <row r="23" spans="1:11" s="2" customFormat="1" ht="15" x14ac:dyDescent="0.25">
      <c r="A23" s="34" t="s">
        <v>16</v>
      </c>
      <c r="B23" s="84"/>
      <c r="C23" s="19"/>
      <c r="D23" s="37">
        <f>D17+D22</f>
        <v>75.492959999999997</v>
      </c>
      <c r="E23" s="36"/>
      <c r="F23" s="37">
        <f>F17+F22</f>
        <v>87.982959999999991</v>
      </c>
      <c r="G23" s="86"/>
      <c r="H23" s="19"/>
      <c r="I23" s="37">
        <f>I17+I22</f>
        <v>87.790143999999998</v>
      </c>
      <c r="J23" s="88">
        <f>(I23-F23)/F23</f>
        <v>-2.1915152661378234E-3</v>
      </c>
      <c r="K23" s="45"/>
    </row>
    <row r="24" spans="1:11" s="2" customFormat="1" ht="15" x14ac:dyDescent="0.25">
      <c r="A24" s="34"/>
      <c r="B24" s="84"/>
      <c r="C24" s="19"/>
      <c r="D24" s="37"/>
      <c r="E24" s="36"/>
      <c r="F24" s="37"/>
      <c r="G24" s="86"/>
      <c r="H24" s="19"/>
      <c r="I24" s="37"/>
      <c r="J24" s="88"/>
      <c r="K24" s="45"/>
    </row>
    <row r="25" spans="1:11" ht="15" x14ac:dyDescent="0.25">
      <c r="A25" s="25" t="s">
        <v>17</v>
      </c>
      <c r="B25" s="83">
        <f>B3*B4</f>
        <v>2131</v>
      </c>
      <c r="C25" s="43">
        <v>6.1000000000000004E-3</v>
      </c>
      <c r="D25" s="33">
        <f>B25*C25</f>
        <v>12.9991</v>
      </c>
      <c r="E25" s="22">
        <v>5.8999999999999999E-3</v>
      </c>
      <c r="F25" s="33">
        <f>B25*E25</f>
        <v>12.572899999999999</v>
      </c>
      <c r="G25" s="85">
        <f>G3*G4</f>
        <v>2133.4</v>
      </c>
      <c r="H25" s="26">
        <v>5.3E-3</v>
      </c>
      <c r="I25" s="33">
        <f>G25*H25</f>
        <v>11.307020000000001</v>
      </c>
      <c r="J25" s="89"/>
      <c r="K25" s="39"/>
    </row>
    <row r="26" spans="1:11" ht="15" x14ac:dyDescent="0.25">
      <c r="A26" s="25" t="s">
        <v>18</v>
      </c>
      <c r="B26" s="83">
        <f>B3*B4</f>
        <v>2131</v>
      </c>
      <c r="C26" s="43">
        <v>4.7999999999999996E-3</v>
      </c>
      <c r="D26" s="33">
        <f>B26*C26</f>
        <v>10.2288</v>
      </c>
      <c r="E26" s="42">
        <v>5.0000000000000001E-3</v>
      </c>
      <c r="F26" s="33">
        <f>B26*E26</f>
        <v>10.654999999999999</v>
      </c>
      <c r="G26" s="85">
        <f>G3*G4</f>
        <v>2133.4</v>
      </c>
      <c r="H26" s="43">
        <v>4.4000000000000003E-3</v>
      </c>
      <c r="I26" s="33">
        <f>G26*H26</f>
        <v>9.3869600000000002</v>
      </c>
      <c r="J26" s="89"/>
      <c r="K26" s="39"/>
    </row>
    <row r="27" spans="1:11" s="2" customFormat="1" x14ac:dyDescent="0.3">
      <c r="A27" s="34" t="s">
        <v>19</v>
      </c>
      <c r="B27" s="84"/>
      <c r="C27" s="68"/>
      <c r="D27" s="37">
        <f>SUM(D25:D26)</f>
        <v>23.227899999999998</v>
      </c>
      <c r="E27" s="36"/>
      <c r="F27" s="37">
        <f>SUM(F25:F26)</f>
        <v>23.227899999999998</v>
      </c>
      <c r="G27" s="86"/>
      <c r="H27" s="19"/>
      <c r="I27" s="37">
        <f>SUM(I25:I26)</f>
        <v>20.693980000000003</v>
      </c>
      <c r="J27" s="88">
        <f>(I27-F27)/F27</f>
        <v>-0.10908950012700223</v>
      </c>
    </row>
    <row r="28" spans="1:11" s="2" customFormat="1" x14ac:dyDescent="0.3">
      <c r="A28" s="34"/>
      <c r="B28" s="84"/>
      <c r="C28" s="68"/>
      <c r="D28" s="37"/>
      <c r="E28" s="36"/>
      <c r="F28" s="37"/>
      <c r="G28" s="86"/>
      <c r="H28" s="19"/>
      <c r="I28" s="37"/>
      <c r="J28" s="88"/>
    </row>
    <row r="29" spans="1:11" x14ac:dyDescent="0.3">
      <c r="A29" s="25" t="s">
        <v>20</v>
      </c>
      <c r="B29" s="83">
        <f>B3*B4</f>
        <v>2131</v>
      </c>
      <c r="C29" s="43">
        <v>3.5999999999999999E-3</v>
      </c>
      <c r="D29" s="33">
        <f>B29*C29</f>
        <v>7.6715999999999998</v>
      </c>
      <c r="E29" s="22">
        <v>3.5999999999999999E-3</v>
      </c>
      <c r="F29" s="33">
        <f>B29*E29</f>
        <v>7.6715999999999998</v>
      </c>
      <c r="G29" s="85">
        <f>G3*G4</f>
        <v>2133.4</v>
      </c>
      <c r="H29" s="26">
        <f>E29</f>
        <v>3.5999999999999999E-3</v>
      </c>
      <c r="I29" s="33">
        <f>G29*H29</f>
        <v>7.6802400000000004</v>
      </c>
      <c r="J29" s="89"/>
      <c r="K29" s="39"/>
    </row>
    <row r="30" spans="1:11" x14ac:dyDescent="0.3">
      <c r="A30" s="25" t="s">
        <v>21</v>
      </c>
      <c r="B30" s="83">
        <f>B3*B4</f>
        <v>2131</v>
      </c>
      <c r="C30" s="43">
        <v>2.9999999999999997E-4</v>
      </c>
      <c r="D30" s="33">
        <f>B30*C30</f>
        <v>0.63929999999999998</v>
      </c>
      <c r="E30" s="22">
        <v>2.9999999999999997E-4</v>
      </c>
      <c r="F30" s="33">
        <f>B30*E30</f>
        <v>0.63929999999999998</v>
      </c>
      <c r="G30" s="85">
        <f>G3*G4</f>
        <v>2133.4</v>
      </c>
      <c r="H30" s="26">
        <v>2.9999999999999997E-4</v>
      </c>
      <c r="I30" s="33">
        <f>G30*H30</f>
        <v>0.64001999999999992</v>
      </c>
      <c r="J30" s="89"/>
      <c r="K30" s="39"/>
    </row>
    <row r="31" spans="1:11" x14ac:dyDescent="0.3">
      <c r="A31" s="25" t="s">
        <v>31</v>
      </c>
      <c r="B31" s="83">
        <f>B3</f>
        <v>2000</v>
      </c>
      <c r="C31" s="29">
        <v>7.0000000000000001E-3</v>
      </c>
      <c r="D31" s="33">
        <f>B31*C31</f>
        <v>14</v>
      </c>
      <c r="E31" s="22">
        <v>7.0000000000000001E-3</v>
      </c>
      <c r="F31" s="33">
        <f>B31*E31</f>
        <v>14</v>
      </c>
      <c r="G31" s="85">
        <f>G3</f>
        <v>2000</v>
      </c>
      <c r="H31" s="26">
        <f>E31</f>
        <v>7.0000000000000001E-3</v>
      </c>
      <c r="I31" s="33">
        <f>G31*H31</f>
        <v>14</v>
      </c>
      <c r="J31" s="89"/>
      <c r="K31" s="39"/>
    </row>
    <row r="32" spans="1:11" x14ac:dyDescent="0.3">
      <c r="A32" s="25" t="s">
        <v>22</v>
      </c>
      <c r="B32" s="83">
        <v>1</v>
      </c>
      <c r="C32" s="26">
        <v>0.25</v>
      </c>
      <c r="D32" s="33">
        <f>B32*C32</f>
        <v>0.25</v>
      </c>
      <c r="E32" s="22">
        <v>0.25</v>
      </c>
      <c r="F32" s="33">
        <f>B32*E32</f>
        <v>0.25</v>
      </c>
      <c r="G32" s="85">
        <v>1</v>
      </c>
      <c r="H32" s="26">
        <f>E32</f>
        <v>0.25</v>
      </c>
      <c r="I32" s="33">
        <f>G32*H32</f>
        <v>0.25</v>
      </c>
      <c r="J32" s="89"/>
      <c r="K32" s="39"/>
    </row>
    <row r="33" spans="1:11" s="2" customFormat="1" x14ac:dyDescent="0.3">
      <c r="A33" s="34" t="s">
        <v>23</v>
      </c>
      <c r="B33" s="19"/>
      <c r="C33" s="19"/>
      <c r="D33" s="37">
        <f>SUM(D29:D32)</f>
        <v>22.5609</v>
      </c>
      <c r="E33" s="36"/>
      <c r="F33" s="37">
        <f>SUM(F29:F32)</f>
        <v>22.5609</v>
      </c>
      <c r="G33" s="36"/>
      <c r="H33" s="19"/>
      <c r="I33" s="37">
        <f>SUM(I29:I32)</f>
        <v>22.570260000000001</v>
      </c>
      <c r="J33" s="88">
        <f>(I33-F33)/F33</f>
        <v>4.1487706607453264E-4</v>
      </c>
    </row>
    <row r="34" spans="1:11" s="2" customFormat="1" x14ac:dyDescent="0.3">
      <c r="A34" s="34"/>
      <c r="B34" s="19"/>
      <c r="C34" s="19"/>
      <c r="D34" s="37"/>
      <c r="E34" s="36"/>
      <c r="F34" s="37"/>
      <c r="G34" s="36"/>
      <c r="H34" s="19"/>
      <c r="I34" s="37"/>
      <c r="J34" s="88"/>
    </row>
    <row r="35" spans="1:11" x14ac:dyDescent="0.3">
      <c r="A35" s="25" t="s">
        <v>24</v>
      </c>
      <c r="B35" s="26"/>
      <c r="C35" s="26"/>
      <c r="D35" s="33">
        <f>SUM(D9,D23,D27,D33)</f>
        <v>285.60175999999996</v>
      </c>
      <c r="E35" s="49"/>
      <c r="F35" s="33">
        <f>SUM(F9,F23,F27,F33)</f>
        <v>298.09175999999997</v>
      </c>
      <c r="G35" s="22"/>
      <c r="H35" s="48"/>
      <c r="I35" s="33">
        <f>SUM(I9,I23,I27,I33)</f>
        <v>295.37438400000002</v>
      </c>
      <c r="J35" s="89"/>
      <c r="K35" s="39"/>
    </row>
    <row r="36" spans="1:11" x14ac:dyDescent="0.3">
      <c r="A36" s="25" t="s">
        <v>25</v>
      </c>
      <c r="B36" s="26"/>
      <c r="C36" s="48">
        <v>0.13</v>
      </c>
      <c r="D36" s="33">
        <f>D35*C36</f>
        <v>37.128228799999995</v>
      </c>
      <c r="E36" s="49">
        <v>0.13</v>
      </c>
      <c r="F36" s="33">
        <f>F35*E36</f>
        <v>38.751928799999995</v>
      </c>
      <c r="G36" s="22"/>
      <c r="H36" s="48">
        <v>0.13</v>
      </c>
      <c r="I36" s="33">
        <f>I35*H36</f>
        <v>38.398669920000003</v>
      </c>
      <c r="J36" s="89"/>
      <c r="K36" s="39"/>
    </row>
    <row r="37" spans="1:11" x14ac:dyDescent="0.3">
      <c r="A37" s="25" t="s">
        <v>26</v>
      </c>
      <c r="B37" s="26"/>
      <c r="C37" s="48"/>
      <c r="D37" s="33">
        <f>D35+D36</f>
        <v>322.72998879999994</v>
      </c>
      <c r="E37" s="49"/>
      <c r="F37" s="33">
        <f>F35+F36</f>
        <v>336.84368879999994</v>
      </c>
      <c r="G37" s="22"/>
      <c r="H37" s="48"/>
      <c r="I37" s="33">
        <f>I35+I36</f>
        <v>333.77305392000005</v>
      </c>
      <c r="J37" s="89"/>
      <c r="K37" s="39"/>
    </row>
    <row r="38" spans="1:11" ht="15" thickBot="1" x14ac:dyDescent="0.35">
      <c r="A38" s="25" t="s">
        <v>27</v>
      </c>
      <c r="B38" s="26"/>
      <c r="C38" s="48">
        <v>-0.08</v>
      </c>
      <c r="D38" s="33">
        <f>D37*C38</f>
        <v>-25.818399103999997</v>
      </c>
      <c r="E38" s="82">
        <v>-0.08</v>
      </c>
      <c r="F38" s="79">
        <f>F37*E38</f>
        <v>-26.947495103999994</v>
      </c>
      <c r="G38" s="22"/>
      <c r="H38" s="78">
        <v>-0.08</v>
      </c>
      <c r="I38" s="79">
        <f>I37*H38</f>
        <v>-26.701844313600006</v>
      </c>
      <c r="J38" s="89"/>
      <c r="K38" s="39"/>
    </row>
    <row r="39" spans="1:11" s="2" customFormat="1" ht="15" thickBot="1" x14ac:dyDescent="0.35">
      <c r="A39" s="1" t="s">
        <v>28</v>
      </c>
      <c r="B39" s="62"/>
      <c r="C39" s="62"/>
      <c r="D39" s="52">
        <f>D37+D38</f>
        <v>296.91158969599996</v>
      </c>
      <c r="E39" s="115"/>
      <c r="F39" s="116">
        <f>F37+F38</f>
        <v>309.89619369599995</v>
      </c>
      <c r="G39" s="51"/>
      <c r="H39" s="117"/>
      <c r="I39" s="118">
        <f>I37+I38</f>
        <v>307.07120960640003</v>
      </c>
      <c r="J39" s="71">
        <f>(I39-F39)/F39</f>
        <v>-9.1159044449934685E-3</v>
      </c>
    </row>
    <row r="41" spans="1:11" x14ac:dyDescent="0.3">
      <c r="I41" s="55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workbookViewId="0">
      <selection activeCell="C2" sqref="C2"/>
    </sheetView>
  </sheetViews>
  <sheetFormatPr defaultRowHeight="14.4" x14ac:dyDescent="0.3"/>
  <cols>
    <col min="1" max="1" width="34.88671875" style="54" bestFit="1" customWidth="1"/>
    <col min="2" max="4" width="11.6640625" style="16" customWidth="1"/>
    <col min="5" max="6" width="11.6640625" customWidth="1"/>
    <col min="7" max="10" width="11.6640625" style="16" customWidth="1"/>
    <col min="13" max="13" width="20.33203125" hidden="1" customWidth="1"/>
    <col min="259" max="259" width="34.88671875" bestFit="1" customWidth="1"/>
    <col min="260" max="260" width="11.5546875" customWidth="1"/>
    <col min="261" max="261" width="9.109375" customWidth="1"/>
    <col min="262" max="262" width="10" customWidth="1"/>
    <col min="263" max="263" width="11.5546875" customWidth="1"/>
    <col min="264" max="264" width="11.109375" customWidth="1"/>
    <col min="265" max="265" width="11.6640625" customWidth="1"/>
    <col min="266" max="266" width="9.5546875" bestFit="1" customWidth="1"/>
    <col min="269" max="269" width="20.33203125" customWidth="1"/>
    <col min="515" max="515" width="34.88671875" bestFit="1" customWidth="1"/>
    <col min="516" max="516" width="11.5546875" customWidth="1"/>
    <col min="517" max="517" width="9.109375" customWidth="1"/>
    <col min="518" max="518" width="10" customWidth="1"/>
    <col min="519" max="519" width="11.5546875" customWidth="1"/>
    <col min="520" max="520" width="11.109375" customWidth="1"/>
    <col min="521" max="521" width="11.6640625" customWidth="1"/>
    <col min="522" max="522" width="9.5546875" bestFit="1" customWidth="1"/>
    <col min="525" max="525" width="20.33203125" customWidth="1"/>
    <col min="771" max="771" width="34.88671875" bestFit="1" customWidth="1"/>
    <col min="772" max="772" width="11.5546875" customWidth="1"/>
    <col min="773" max="773" width="9.109375" customWidth="1"/>
    <col min="774" max="774" width="10" customWidth="1"/>
    <col min="775" max="775" width="11.5546875" customWidth="1"/>
    <col min="776" max="776" width="11.109375" customWidth="1"/>
    <col min="777" max="777" width="11.6640625" customWidth="1"/>
    <col min="778" max="778" width="9.5546875" bestFit="1" customWidth="1"/>
    <col min="781" max="781" width="20.33203125" customWidth="1"/>
    <col min="1027" max="1027" width="34.88671875" bestFit="1" customWidth="1"/>
    <col min="1028" max="1028" width="11.5546875" customWidth="1"/>
    <col min="1029" max="1029" width="9.109375" customWidth="1"/>
    <col min="1030" max="1030" width="10" customWidth="1"/>
    <col min="1031" max="1031" width="11.5546875" customWidth="1"/>
    <col min="1032" max="1032" width="11.109375" customWidth="1"/>
    <col min="1033" max="1033" width="11.6640625" customWidth="1"/>
    <col min="1034" max="1034" width="9.5546875" bestFit="1" customWidth="1"/>
    <col min="1037" max="1037" width="20.33203125" customWidth="1"/>
    <col min="1283" max="1283" width="34.88671875" bestFit="1" customWidth="1"/>
    <col min="1284" max="1284" width="11.5546875" customWidth="1"/>
    <col min="1285" max="1285" width="9.109375" customWidth="1"/>
    <col min="1286" max="1286" width="10" customWidth="1"/>
    <col min="1287" max="1287" width="11.5546875" customWidth="1"/>
    <col min="1288" max="1288" width="11.109375" customWidth="1"/>
    <col min="1289" max="1289" width="11.6640625" customWidth="1"/>
    <col min="1290" max="1290" width="9.5546875" bestFit="1" customWidth="1"/>
    <col min="1293" max="1293" width="20.33203125" customWidth="1"/>
    <col min="1539" max="1539" width="34.88671875" bestFit="1" customWidth="1"/>
    <col min="1540" max="1540" width="11.5546875" customWidth="1"/>
    <col min="1541" max="1541" width="9.109375" customWidth="1"/>
    <col min="1542" max="1542" width="10" customWidth="1"/>
    <col min="1543" max="1543" width="11.5546875" customWidth="1"/>
    <col min="1544" max="1544" width="11.109375" customWidth="1"/>
    <col min="1545" max="1545" width="11.6640625" customWidth="1"/>
    <col min="1546" max="1546" width="9.5546875" bestFit="1" customWidth="1"/>
    <col min="1549" max="1549" width="20.33203125" customWidth="1"/>
    <col min="1795" max="1795" width="34.88671875" bestFit="1" customWidth="1"/>
    <col min="1796" max="1796" width="11.5546875" customWidth="1"/>
    <col min="1797" max="1797" width="9.109375" customWidth="1"/>
    <col min="1798" max="1798" width="10" customWidth="1"/>
    <col min="1799" max="1799" width="11.5546875" customWidth="1"/>
    <col min="1800" max="1800" width="11.109375" customWidth="1"/>
    <col min="1801" max="1801" width="11.6640625" customWidth="1"/>
    <col min="1802" max="1802" width="9.5546875" bestFit="1" customWidth="1"/>
    <col min="1805" max="1805" width="20.33203125" customWidth="1"/>
    <col min="2051" max="2051" width="34.88671875" bestFit="1" customWidth="1"/>
    <col min="2052" max="2052" width="11.5546875" customWidth="1"/>
    <col min="2053" max="2053" width="9.109375" customWidth="1"/>
    <col min="2054" max="2054" width="10" customWidth="1"/>
    <col min="2055" max="2055" width="11.5546875" customWidth="1"/>
    <col min="2056" max="2056" width="11.109375" customWidth="1"/>
    <col min="2057" max="2057" width="11.6640625" customWidth="1"/>
    <col min="2058" max="2058" width="9.5546875" bestFit="1" customWidth="1"/>
    <col min="2061" max="2061" width="20.33203125" customWidth="1"/>
    <col min="2307" max="2307" width="34.88671875" bestFit="1" customWidth="1"/>
    <col min="2308" max="2308" width="11.5546875" customWidth="1"/>
    <col min="2309" max="2309" width="9.109375" customWidth="1"/>
    <col min="2310" max="2310" width="10" customWidth="1"/>
    <col min="2311" max="2311" width="11.5546875" customWidth="1"/>
    <col min="2312" max="2312" width="11.109375" customWidth="1"/>
    <col min="2313" max="2313" width="11.6640625" customWidth="1"/>
    <col min="2314" max="2314" width="9.5546875" bestFit="1" customWidth="1"/>
    <col min="2317" max="2317" width="20.33203125" customWidth="1"/>
    <col min="2563" max="2563" width="34.88671875" bestFit="1" customWidth="1"/>
    <col min="2564" max="2564" width="11.5546875" customWidth="1"/>
    <col min="2565" max="2565" width="9.109375" customWidth="1"/>
    <col min="2566" max="2566" width="10" customWidth="1"/>
    <col min="2567" max="2567" width="11.5546875" customWidth="1"/>
    <col min="2568" max="2568" width="11.109375" customWidth="1"/>
    <col min="2569" max="2569" width="11.6640625" customWidth="1"/>
    <col min="2570" max="2570" width="9.5546875" bestFit="1" customWidth="1"/>
    <col min="2573" max="2573" width="20.33203125" customWidth="1"/>
    <col min="2819" max="2819" width="34.88671875" bestFit="1" customWidth="1"/>
    <col min="2820" max="2820" width="11.5546875" customWidth="1"/>
    <col min="2821" max="2821" width="9.109375" customWidth="1"/>
    <col min="2822" max="2822" width="10" customWidth="1"/>
    <col min="2823" max="2823" width="11.5546875" customWidth="1"/>
    <col min="2824" max="2824" width="11.109375" customWidth="1"/>
    <col min="2825" max="2825" width="11.6640625" customWidth="1"/>
    <col min="2826" max="2826" width="9.5546875" bestFit="1" customWidth="1"/>
    <col min="2829" max="2829" width="20.33203125" customWidth="1"/>
    <col min="3075" max="3075" width="34.88671875" bestFit="1" customWidth="1"/>
    <col min="3076" max="3076" width="11.5546875" customWidth="1"/>
    <col min="3077" max="3077" width="9.109375" customWidth="1"/>
    <col min="3078" max="3078" width="10" customWidth="1"/>
    <col min="3079" max="3079" width="11.5546875" customWidth="1"/>
    <col min="3080" max="3080" width="11.109375" customWidth="1"/>
    <col min="3081" max="3081" width="11.6640625" customWidth="1"/>
    <col min="3082" max="3082" width="9.5546875" bestFit="1" customWidth="1"/>
    <col min="3085" max="3085" width="20.33203125" customWidth="1"/>
    <col min="3331" max="3331" width="34.88671875" bestFit="1" customWidth="1"/>
    <col min="3332" max="3332" width="11.5546875" customWidth="1"/>
    <col min="3333" max="3333" width="9.109375" customWidth="1"/>
    <col min="3334" max="3334" width="10" customWidth="1"/>
    <col min="3335" max="3335" width="11.5546875" customWidth="1"/>
    <col min="3336" max="3336" width="11.109375" customWidth="1"/>
    <col min="3337" max="3337" width="11.6640625" customWidth="1"/>
    <col min="3338" max="3338" width="9.5546875" bestFit="1" customWidth="1"/>
    <col min="3341" max="3341" width="20.33203125" customWidth="1"/>
    <col min="3587" max="3587" width="34.88671875" bestFit="1" customWidth="1"/>
    <col min="3588" max="3588" width="11.5546875" customWidth="1"/>
    <col min="3589" max="3589" width="9.109375" customWidth="1"/>
    <col min="3590" max="3590" width="10" customWidth="1"/>
    <col min="3591" max="3591" width="11.5546875" customWidth="1"/>
    <col min="3592" max="3592" width="11.109375" customWidth="1"/>
    <col min="3593" max="3593" width="11.6640625" customWidth="1"/>
    <col min="3594" max="3594" width="9.5546875" bestFit="1" customWidth="1"/>
    <col min="3597" max="3597" width="20.33203125" customWidth="1"/>
    <col min="3843" max="3843" width="34.88671875" bestFit="1" customWidth="1"/>
    <col min="3844" max="3844" width="11.5546875" customWidth="1"/>
    <col min="3845" max="3845" width="9.109375" customWidth="1"/>
    <col min="3846" max="3846" width="10" customWidth="1"/>
    <col min="3847" max="3847" width="11.5546875" customWidth="1"/>
    <col min="3848" max="3848" width="11.109375" customWidth="1"/>
    <col min="3849" max="3849" width="11.6640625" customWidth="1"/>
    <col min="3850" max="3850" width="9.5546875" bestFit="1" customWidth="1"/>
    <col min="3853" max="3853" width="20.33203125" customWidth="1"/>
    <col min="4099" max="4099" width="34.88671875" bestFit="1" customWidth="1"/>
    <col min="4100" max="4100" width="11.5546875" customWidth="1"/>
    <col min="4101" max="4101" width="9.109375" customWidth="1"/>
    <col min="4102" max="4102" width="10" customWidth="1"/>
    <col min="4103" max="4103" width="11.5546875" customWidth="1"/>
    <col min="4104" max="4104" width="11.109375" customWidth="1"/>
    <col min="4105" max="4105" width="11.6640625" customWidth="1"/>
    <col min="4106" max="4106" width="9.5546875" bestFit="1" customWidth="1"/>
    <col min="4109" max="4109" width="20.33203125" customWidth="1"/>
    <col min="4355" max="4355" width="34.88671875" bestFit="1" customWidth="1"/>
    <col min="4356" max="4356" width="11.5546875" customWidth="1"/>
    <col min="4357" max="4357" width="9.109375" customWidth="1"/>
    <col min="4358" max="4358" width="10" customWidth="1"/>
    <col min="4359" max="4359" width="11.5546875" customWidth="1"/>
    <col min="4360" max="4360" width="11.109375" customWidth="1"/>
    <col min="4361" max="4361" width="11.6640625" customWidth="1"/>
    <col min="4362" max="4362" width="9.5546875" bestFit="1" customWidth="1"/>
    <col min="4365" max="4365" width="20.33203125" customWidth="1"/>
    <col min="4611" max="4611" width="34.88671875" bestFit="1" customWidth="1"/>
    <col min="4612" max="4612" width="11.5546875" customWidth="1"/>
    <col min="4613" max="4613" width="9.109375" customWidth="1"/>
    <col min="4614" max="4614" width="10" customWidth="1"/>
    <col min="4615" max="4615" width="11.5546875" customWidth="1"/>
    <col min="4616" max="4616" width="11.109375" customWidth="1"/>
    <col min="4617" max="4617" width="11.6640625" customWidth="1"/>
    <col min="4618" max="4618" width="9.5546875" bestFit="1" customWidth="1"/>
    <col min="4621" max="4621" width="20.33203125" customWidth="1"/>
    <col min="4867" max="4867" width="34.88671875" bestFit="1" customWidth="1"/>
    <col min="4868" max="4868" width="11.5546875" customWidth="1"/>
    <col min="4869" max="4869" width="9.109375" customWidth="1"/>
    <col min="4870" max="4870" width="10" customWidth="1"/>
    <col min="4871" max="4871" width="11.5546875" customWidth="1"/>
    <col min="4872" max="4872" width="11.109375" customWidth="1"/>
    <col min="4873" max="4873" width="11.6640625" customWidth="1"/>
    <col min="4874" max="4874" width="9.5546875" bestFit="1" customWidth="1"/>
    <col min="4877" max="4877" width="20.33203125" customWidth="1"/>
    <col min="5123" max="5123" width="34.88671875" bestFit="1" customWidth="1"/>
    <col min="5124" max="5124" width="11.5546875" customWidth="1"/>
    <col min="5125" max="5125" width="9.109375" customWidth="1"/>
    <col min="5126" max="5126" width="10" customWidth="1"/>
    <col min="5127" max="5127" width="11.5546875" customWidth="1"/>
    <col min="5128" max="5128" width="11.109375" customWidth="1"/>
    <col min="5129" max="5129" width="11.6640625" customWidth="1"/>
    <col min="5130" max="5130" width="9.5546875" bestFit="1" customWidth="1"/>
    <col min="5133" max="5133" width="20.33203125" customWidth="1"/>
    <col min="5379" max="5379" width="34.88671875" bestFit="1" customWidth="1"/>
    <col min="5380" max="5380" width="11.5546875" customWidth="1"/>
    <col min="5381" max="5381" width="9.109375" customWidth="1"/>
    <col min="5382" max="5382" width="10" customWidth="1"/>
    <col min="5383" max="5383" width="11.5546875" customWidth="1"/>
    <col min="5384" max="5384" width="11.109375" customWidth="1"/>
    <col min="5385" max="5385" width="11.6640625" customWidth="1"/>
    <col min="5386" max="5386" width="9.5546875" bestFit="1" customWidth="1"/>
    <col min="5389" max="5389" width="20.33203125" customWidth="1"/>
    <col min="5635" max="5635" width="34.88671875" bestFit="1" customWidth="1"/>
    <col min="5636" max="5636" width="11.5546875" customWidth="1"/>
    <col min="5637" max="5637" width="9.109375" customWidth="1"/>
    <col min="5638" max="5638" width="10" customWidth="1"/>
    <col min="5639" max="5639" width="11.5546875" customWidth="1"/>
    <col min="5640" max="5640" width="11.109375" customWidth="1"/>
    <col min="5641" max="5641" width="11.6640625" customWidth="1"/>
    <col min="5642" max="5642" width="9.5546875" bestFit="1" customWidth="1"/>
    <col min="5645" max="5645" width="20.33203125" customWidth="1"/>
    <col min="5891" max="5891" width="34.88671875" bestFit="1" customWidth="1"/>
    <col min="5892" max="5892" width="11.5546875" customWidth="1"/>
    <col min="5893" max="5893" width="9.109375" customWidth="1"/>
    <col min="5894" max="5894" width="10" customWidth="1"/>
    <col min="5895" max="5895" width="11.5546875" customWidth="1"/>
    <col min="5896" max="5896" width="11.109375" customWidth="1"/>
    <col min="5897" max="5897" width="11.6640625" customWidth="1"/>
    <col min="5898" max="5898" width="9.5546875" bestFit="1" customWidth="1"/>
    <col min="5901" max="5901" width="20.33203125" customWidth="1"/>
    <col min="6147" max="6147" width="34.88671875" bestFit="1" customWidth="1"/>
    <col min="6148" max="6148" width="11.5546875" customWidth="1"/>
    <col min="6149" max="6149" width="9.109375" customWidth="1"/>
    <col min="6150" max="6150" width="10" customWidth="1"/>
    <col min="6151" max="6151" width="11.5546875" customWidth="1"/>
    <col min="6152" max="6152" width="11.109375" customWidth="1"/>
    <col min="6153" max="6153" width="11.6640625" customWidth="1"/>
    <col min="6154" max="6154" width="9.5546875" bestFit="1" customWidth="1"/>
    <col min="6157" max="6157" width="20.33203125" customWidth="1"/>
    <col min="6403" max="6403" width="34.88671875" bestFit="1" customWidth="1"/>
    <col min="6404" max="6404" width="11.5546875" customWidth="1"/>
    <col min="6405" max="6405" width="9.109375" customWidth="1"/>
    <col min="6406" max="6406" width="10" customWidth="1"/>
    <col min="6407" max="6407" width="11.5546875" customWidth="1"/>
    <col min="6408" max="6408" width="11.109375" customWidth="1"/>
    <col min="6409" max="6409" width="11.6640625" customWidth="1"/>
    <col min="6410" max="6410" width="9.5546875" bestFit="1" customWidth="1"/>
    <col min="6413" max="6413" width="20.33203125" customWidth="1"/>
    <col min="6659" max="6659" width="34.88671875" bestFit="1" customWidth="1"/>
    <col min="6660" max="6660" width="11.5546875" customWidth="1"/>
    <col min="6661" max="6661" width="9.109375" customWidth="1"/>
    <col min="6662" max="6662" width="10" customWidth="1"/>
    <col min="6663" max="6663" width="11.5546875" customWidth="1"/>
    <col min="6664" max="6664" width="11.109375" customWidth="1"/>
    <col min="6665" max="6665" width="11.6640625" customWidth="1"/>
    <col min="6666" max="6666" width="9.5546875" bestFit="1" customWidth="1"/>
    <col min="6669" max="6669" width="20.33203125" customWidth="1"/>
    <col min="6915" max="6915" width="34.88671875" bestFit="1" customWidth="1"/>
    <col min="6916" max="6916" width="11.5546875" customWidth="1"/>
    <col min="6917" max="6917" width="9.109375" customWidth="1"/>
    <col min="6918" max="6918" width="10" customWidth="1"/>
    <col min="6919" max="6919" width="11.5546875" customWidth="1"/>
    <col min="6920" max="6920" width="11.109375" customWidth="1"/>
    <col min="6921" max="6921" width="11.6640625" customWidth="1"/>
    <col min="6922" max="6922" width="9.5546875" bestFit="1" customWidth="1"/>
    <col min="6925" max="6925" width="20.33203125" customWidth="1"/>
    <col min="7171" max="7171" width="34.88671875" bestFit="1" customWidth="1"/>
    <col min="7172" max="7172" width="11.5546875" customWidth="1"/>
    <col min="7173" max="7173" width="9.109375" customWidth="1"/>
    <col min="7174" max="7174" width="10" customWidth="1"/>
    <col min="7175" max="7175" width="11.5546875" customWidth="1"/>
    <col min="7176" max="7176" width="11.109375" customWidth="1"/>
    <col min="7177" max="7177" width="11.6640625" customWidth="1"/>
    <col min="7178" max="7178" width="9.5546875" bestFit="1" customWidth="1"/>
    <col min="7181" max="7181" width="20.33203125" customWidth="1"/>
    <col min="7427" max="7427" width="34.88671875" bestFit="1" customWidth="1"/>
    <col min="7428" max="7428" width="11.5546875" customWidth="1"/>
    <col min="7429" max="7429" width="9.109375" customWidth="1"/>
    <col min="7430" max="7430" width="10" customWidth="1"/>
    <col min="7431" max="7431" width="11.5546875" customWidth="1"/>
    <col min="7432" max="7432" width="11.109375" customWidth="1"/>
    <col min="7433" max="7433" width="11.6640625" customWidth="1"/>
    <col min="7434" max="7434" width="9.5546875" bestFit="1" customWidth="1"/>
    <col min="7437" max="7437" width="20.33203125" customWidth="1"/>
    <col min="7683" max="7683" width="34.88671875" bestFit="1" customWidth="1"/>
    <col min="7684" max="7684" width="11.5546875" customWidth="1"/>
    <col min="7685" max="7685" width="9.109375" customWidth="1"/>
    <col min="7686" max="7686" width="10" customWidth="1"/>
    <col min="7687" max="7687" width="11.5546875" customWidth="1"/>
    <col min="7688" max="7688" width="11.109375" customWidth="1"/>
    <col min="7689" max="7689" width="11.6640625" customWidth="1"/>
    <col min="7690" max="7690" width="9.5546875" bestFit="1" customWidth="1"/>
    <col min="7693" max="7693" width="20.33203125" customWidth="1"/>
    <col min="7939" max="7939" width="34.88671875" bestFit="1" customWidth="1"/>
    <col min="7940" max="7940" width="11.5546875" customWidth="1"/>
    <col min="7941" max="7941" width="9.109375" customWidth="1"/>
    <col min="7942" max="7942" width="10" customWidth="1"/>
    <col min="7943" max="7943" width="11.5546875" customWidth="1"/>
    <col min="7944" max="7944" width="11.109375" customWidth="1"/>
    <col min="7945" max="7945" width="11.6640625" customWidth="1"/>
    <col min="7946" max="7946" width="9.5546875" bestFit="1" customWidth="1"/>
    <col min="7949" max="7949" width="20.33203125" customWidth="1"/>
    <col min="8195" max="8195" width="34.88671875" bestFit="1" customWidth="1"/>
    <col min="8196" max="8196" width="11.5546875" customWidth="1"/>
    <col min="8197" max="8197" width="9.109375" customWidth="1"/>
    <col min="8198" max="8198" width="10" customWidth="1"/>
    <col min="8199" max="8199" width="11.5546875" customWidth="1"/>
    <col min="8200" max="8200" width="11.109375" customWidth="1"/>
    <col min="8201" max="8201" width="11.6640625" customWidth="1"/>
    <col min="8202" max="8202" width="9.5546875" bestFit="1" customWidth="1"/>
    <col min="8205" max="8205" width="20.33203125" customWidth="1"/>
    <col min="8451" max="8451" width="34.88671875" bestFit="1" customWidth="1"/>
    <col min="8452" max="8452" width="11.5546875" customWidth="1"/>
    <col min="8453" max="8453" width="9.109375" customWidth="1"/>
    <col min="8454" max="8454" width="10" customWidth="1"/>
    <col min="8455" max="8455" width="11.5546875" customWidth="1"/>
    <col min="8456" max="8456" width="11.109375" customWidth="1"/>
    <col min="8457" max="8457" width="11.6640625" customWidth="1"/>
    <col min="8458" max="8458" width="9.5546875" bestFit="1" customWidth="1"/>
    <col min="8461" max="8461" width="20.33203125" customWidth="1"/>
    <col min="8707" max="8707" width="34.88671875" bestFit="1" customWidth="1"/>
    <col min="8708" max="8708" width="11.5546875" customWidth="1"/>
    <col min="8709" max="8709" width="9.109375" customWidth="1"/>
    <col min="8710" max="8710" width="10" customWidth="1"/>
    <col min="8711" max="8711" width="11.5546875" customWidth="1"/>
    <col min="8712" max="8712" width="11.109375" customWidth="1"/>
    <col min="8713" max="8713" width="11.6640625" customWidth="1"/>
    <col min="8714" max="8714" width="9.5546875" bestFit="1" customWidth="1"/>
    <col min="8717" max="8717" width="20.33203125" customWidth="1"/>
    <col min="8963" max="8963" width="34.88671875" bestFit="1" customWidth="1"/>
    <col min="8964" max="8964" width="11.5546875" customWidth="1"/>
    <col min="8965" max="8965" width="9.109375" customWidth="1"/>
    <col min="8966" max="8966" width="10" customWidth="1"/>
    <col min="8967" max="8967" width="11.5546875" customWidth="1"/>
    <col min="8968" max="8968" width="11.109375" customWidth="1"/>
    <col min="8969" max="8969" width="11.6640625" customWidth="1"/>
    <col min="8970" max="8970" width="9.5546875" bestFit="1" customWidth="1"/>
    <col min="8973" max="8973" width="20.33203125" customWidth="1"/>
    <col min="9219" max="9219" width="34.88671875" bestFit="1" customWidth="1"/>
    <col min="9220" max="9220" width="11.5546875" customWidth="1"/>
    <col min="9221" max="9221" width="9.109375" customWidth="1"/>
    <col min="9222" max="9222" width="10" customWidth="1"/>
    <col min="9223" max="9223" width="11.5546875" customWidth="1"/>
    <col min="9224" max="9224" width="11.109375" customWidth="1"/>
    <col min="9225" max="9225" width="11.6640625" customWidth="1"/>
    <col min="9226" max="9226" width="9.5546875" bestFit="1" customWidth="1"/>
    <col min="9229" max="9229" width="20.33203125" customWidth="1"/>
    <col min="9475" max="9475" width="34.88671875" bestFit="1" customWidth="1"/>
    <col min="9476" max="9476" width="11.5546875" customWidth="1"/>
    <col min="9477" max="9477" width="9.109375" customWidth="1"/>
    <col min="9478" max="9478" width="10" customWidth="1"/>
    <col min="9479" max="9479" width="11.5546875" customWidth="1"/>
    <col min="9480" max="9480" width="11.109375" customWidth="1"/>
    <col min="9481" max="9481" width="11.6640625" customWidth="1"/>
    <col min="9482" max="9482" width="9.5546875" bestFit="1" customWidth="1"/>
    <col min="9485" max="9485" width="20.33203125" customWidth="1"/>
    <col min="9731" max="9731" width="34.88671875" bestFit="1" customWidth="1"/>
    <col min="9732" max="9732" width="11.5546875" customWidth="1"/>
    <col min="9733" max="9733" width="9.109375" customWidth="1"/>
    <col min="9734" max="9734" width="10" customWidth="1"/>
    <col min="9735" max="9735" width="11.5546875" customWidth="1"/>
    <col min="9736" max="9736" width="11.109375" customWidth="1"/>
    <col min="9737" max="9737" width="11.6640625" customWidth="1"/>
    <col min="9738" max="9738" width="9.5546875" bestFit="1" customWidth="1"/>
    <col min="9741" max="9741" width="20.33203125" customWidth="1"/>
    <col min="9987" max="9987" width="34.88671875" bestFit="1" customWidth="1"/>
    <col min="9988" max="9988" width="11.5546875" customWidth="1"/>
    <col min="9989" max="9989" width="9.109375" customWidth="1"/>
    <col min="9990" max="9990" width="10" customWidth="1"/>
    <col min="9991" max="9991" width="11.5546875" customWidth="1"/>
    <col min="9992" max="9992" width="11.109375" customWidth="1"/>
    <col min="9993" max="9993" width="11.6640625" customWidth="1"/>
    <col min="9994" max="9994" width="9.5546875" bestFit="1" customWidth="1"/>
    <col min="9997" max="9997" width="20.33203125" customWidth="1"/>
    <col min="10243" max="10243" width="34.88671875" bestFit="1" customWidth="1"/>
    <col min="10244" max="10244" width="11.5546875" customWidth="1"/>
    <col min="10245" max="10245" width="9.109375" customWidth="1"/>
    <col min="10246" max="10246" width="10" customWidth="1"/>
    <col min="10247" max="10247" width="11.5546875" customWidth="1"/>
    <col min="10248" max="10248" width="11.109375" customWidth="1"/>
    <col min="10249" max="10249" width="11.6640625" customWidth="1"/>
    <col min="10250" max="10250" width="9.5546875" bestFit="1" customWidth="1"/>
    <col min="10253" max="10253" width="20.33203125" customWidth="1"/>
    <col min="10499" max="10499" width="34.88671875" bestFit="1" customWidth="1"/>
    <col min="10500" max="10500" width="11.5546875" customWidth="1"/>
    <col min="10501" max="10501" width="9.109375" customWidth="1"/>
    <col min="10502" max="10502" width="10" customWidth="1"/>
    <col min="10503" max="10503" width="11.5546875" customWidth="1"/>
    <col min="10504" max="10504" width="11.109375" customWidth="1"/>
    <col min="10505" max="10505" width="11.6640625" customWidth="1"/>
    <col min="10506" max="10506" width="9.5546875" bestFit="1" customWidth="1"/>
    <col min="10509" max="10509" width="20.33203125" customWidth="1"/>
    <col min="10755" max="10755" width="34.88671875" bestFit="1" customWidth="1"/>
    <col min="10756" max="10756" width="11.5546875" customWidth="1"/>
    <col min="10757" max="10757" width="9.109375" customWidth="1"/>
    <col min="10758" max="10758" width="10" customWidth="1"/>
    <col min="10759" max="10759" width="11.5546875" customWidth="1"/>
    <col min="10760" max="10760" width="11.109375" customWidth="1"/>
    <col min="10761" max="10761" width="11.6640625" customWidth="1"/>
    <col min="10762" max="10762" width="9.5546875" bestFit="1" customWidth="1"/>
    <col min="10765" max="10765" width="20.33203125" customWidth="1"/>
    <col min="11011" max="11011" width="34.88671875" bestFit="1" customWidth="1"/>
    <col min="11012" max="11012" width="11.5546875" customWidth="1"/>
    <col min="11013" max="11013" width="9.109375" customWidth="1"/>
    <col min="11014" max="11014" width="10" customWidth="1"/>
    <col min="11015" max="11015" width="11.5546875" customWidth="1"/>
    <col min="11016" max="11016" width="11.109375" customWidth="1"/>
    <col min="11017" max="11017" width="11.6640625" customWidth="1"/>
    <col min="11018" max="11018" width="9.5546875" bestFit="1" customWidth="1"/>
    <col min="11021" max="11021" width="20.33203125" customWidth="1"/>
    <col min="11267" max="11267" width="34.88671875" bestFit="1" customWidth="1"/>
    <col min="11268" max="11268" width="11.5546875" customWidth="1"/>
    <col min="11269" max="11269" width="9.109375" customWidth="1"/>
    <col min="11270" max="11270" width="10" customWidth="1"/>
    <col min="11271" max="11271" width="11.5546875" customWidth="1"/>
    <col min="11272" max="11272" width="11.109375" customWidth="1"/>
    <col min="11273" max="11273" width="11.6640625" customWidth="1"/>
    <col min="11274" max="11274" width="9.5546875" bestFit="1" customWidth="1"/>
    <col min="11277" max="11277" width="20.33203125" customWidth="1"/>
    <col min="11523" max="11523" width="34.88671875" bestFit="1" customWidth="1"/>
    <col min="11524" max="11524" width="11.5546875" customWidth="1"/>
    <col min="11525" max="11525" width="9.109375" customWidth="1"/>
    <col min="11526" max="11526" width="10" customWidth="1"/>
    <col min="11527" max="11527" width="11.5546875" customWidth="1"/>
    <col min="11528" max="11528" width="11.109375" customWidth="1"/>
    <col min="11529" max="11529" width="11.6640625" customWidth="1"/>
    <col min="11530" max="11530" width="9.5546875" bestFit="1" customWidth="1"/>
    <col min="11533" max="11533" width="20.33203125" customWidth="1"/>
    <col min="11779" max="11779" width="34.88671875" bestFit="1" customWidth="1"/>
    <col min="11780" max="11780" width="11.5546875" customWidth="1"/>
    <col min="11781" max="11781" width="9.109375" customWidth="1"/>
    <col min="11782" max="11782" width="10" customWidth="1"/>
    <col min="11783" max="11783" width="11.5546875" customWidth="1"/>
    <col min="11784" max="11784" width="11.109375" customWidth="1"/>
    <col min="11785" max="11785" width="11.6640625" customWidth="1"/>
    <col min="11786" max="11786" width="9.5546875" bestFit="1" customWidth="1"/>
    <col min="11789" max="11789" width="20.33203125" customWidth="1"/>
    <col min="12035" max="12035" width="34.88671875" bestFit="1" customWidth="1"/>
    <col min="12036" max="12036" width="11.5546875" customWidth="1"/>
    <col min="12037" max="12037" width="9.109375" customWidth="1"/>
    <col min="12038" max="12038" width="10" customWidth="1"/>
    <col min="12039" max="12039" width="11.5546875" customWidth="1"/>
    <col min="12040" max="12040" width="11.109375" customWidth="1"/>
    <col min="12041" max="12041" width="11.6640625" customWidth="1"/>
    <col min="12042" max="12042" width="9.5546875" bestFit="1" customWidth="1"/>
    <col min="12045" max="12045" width="20.33203125" customWidth="1"/>
    <col min="12291" max="12291" width="34.88671875" bestFit="1" customWidth="1"/>
    <col min="12292" max="12292" width="11.5546875" customWidth="1"/>
    <col min="12293" max="12293" width="9.109375" customWidth="1"/>
    <col min="12294" max="12294" width="10" customWidth="1"/>
    <col min="12295" max="12295" width="11.5546875" customWidth="1"/>
    <col min="12296" max="12296" width="11.109375" customWidth="1"/>
    <col min="12297" max="12297" width="11.6640625" customWidth="1"/>
    <col min="12298" max="12298" width="9.5546875" bestFit="1" customWidth="1"/>
    <col min="12301" max="12301" width="20.33203125" customWidth="1"/>
    <col min="12547" max="12547" width="34.88671875" bestFit="1" customWidth="1"/>
    <col min="12548" max="12548" width="11.5546875" customWidth="1"/>
    <col min="12549" max="12549" width="9.109375" customWidth="1"/>
    <col min="12550" max="12550" width="10" customWidth="1"/>
    <col min="12551" max="12551" width="11.5546875" customWidth="1"/>
    <col min="12552" max="12552" width="11.109375" customWidth="1"/>
    <col min="12553" max="12553" width="11.6640625" customWidth="1"/>
    <col min="12554" max="12554" width="9.5546875" bestFit="1" customWidth="1"/>
    <col min="12557" max="12557" width="20.33203125" customWidth="1"/>
    <col min="12803" max="12803" width="34.88671875" bestFit="1" customWidth="1"/>
    <col min="12804" max="12804" width="11.5546875" customWidth="1"/>
    <col min="12805" max="12805" width="9.109375" customWidth="1"/>
    <col min="12806" max="12806" width="10" customWidth="1"/>
    <col min="12807" max="12807" width="11.5546875" customWidth="1"/>
    <col min="12808" max="12808" width="11.109375" customWidth="1"/>
    <col min="12809" max="12809" width="11.6640625" customWidth="1"/>
    <col min="12810" max="12810" width="9.5546875" bestFit="1" customWidth="1"/>
    <col min="12813" max="12813" width="20.33203125" customWidth="1"/>
    <col min="13059" max="13059" width="34.88671875" bestFit="1" customWidth="1"/>
    <col min="13060" max="13060" width="11.5546875" customWidth="1"/>
    <col min="13061" max="13061" width="9.109375" customWidth="1"/>
    <col min="13062" max="13062" width="10" customWidth="1"/>
    <col min="13063" max="13063" width="11.5546875" customWidth="1"/>
    <col min="13064" max="13064" width="11.109375" customWidth="1"/>
    <col min="13065" max="13065" width="11.6640625" customWidth="1"/>
    <col min="13066" max="13066" width="9.5546875" bestFit="1" customWidth="1"/>
    <col min="13069" max="13069" width="20.33203125" customWidth="1"/>
    <col min="13315" max="13315" width="34.88671875" bestFit="1" customWidth="1"/>
    <col min="13316" max="13316" width="11.5546875" customWidth="1"/>
    <col min="13317" max="13317" width="9.109375" customWidth="1"/>
    <col min="13318" max="13318" width="10" customWidth="1"/>
    <col min="13319" max="13319" width="11.5546875" customWidth="1"/>
    <col min="13320" max="13320" width="11.109375" customWidth="1"/>
    <col min="13321" max="13321" width="11.6640625" customWidth="1"/>
    <col min="13322" max="13322" width="9.5546875" bestFit="1" customWidth="1"/>
    <col min="13325" max="13325" width="20.33203125" customWidth="1"/>
    <col min="13571" max="13571" width="34.88671875" bestFit="1" customWidth="1"/>
    <col min="13572" max="13572" width="11.5546875" customWidth="1"/>
    <col min="13573" max="13573" width="9.109375" customWidth="1"/>
    <col min="13574" max="13574" width="10" customWidth="1"/>
    <col min="13575" max="13575" width="11.5546875" customWidth="1"/>
    <col min="13576" max="13576" width="11.109375" customWidth="1"/>
    <col min="13577" max="13577" width="11.6640625" customWidth="1"/>
    <col min="13578" max="13578" width="9.5546875" bestFit="1" customWidth="1"/>
    <col min="13581" max="13581" width="20.33203125" customWidth="1"/>
    <col min="13827" max="13827" width="34.88671875" bestFit="1" customWidth="1"/>
    <col min="13828" max="13828" width="11.5546875" customWidth="1"/>
    <col min="13829" max="13829" width="9.109375" customWidth="1"/>
    <col min="13830" max="13830" width="10" customWidth="1"/>
    <col min="13831" max="13831" width="11.5546875" customWidth="1"/>
    <col min="13832" max="13832" width="11.109375" customWidth="1"/>
    <col min="13833" max="13833" width="11.6640625" customWidth="1"/>
    <col min="13834" max="13834" width="9.5546875" bestFit="1" customWidth="1"/>
    <col min="13837" max="13837" width="20.33203125" customWidth="1"/>
    <col min="14083" max="14083" width="34.88671875" bestFit="1" customWidth="1"/>
    <col min="14084" max="14084" width="11.5546875" customWidth="1"/>
    <col min="14085" max="14085" width="9.109375" customWidth="1"/>
    <col min="14086" max="14086" width="10" customWidth="1"/>
    <col min="14087" max="14087" width="11.5546875" customWidth="1"/>
    <col min="14088" max="14088" width="11.109375" customWidth="1"/>
    <col min="14089" max="14089" width="11.6640625" customWidth="1"/>
    <col min="14090" max="14090" width="9.5546875" bestFit="1" customWidth="1"/>
    <col min="14093" max="14093" width="20.33203125" customWidth="1"/>
    <col min="14339" max="14339" width="34.88671875" bestFit="1" customWidth="1"/>
    <col min="14340" max="14340" width="11.5546875" customWidth="1"/>
    <col min="14341" max="14341" width="9.109375" customWidth="1"/>
    <col min="14342" max="14342" width="10" customWidth="1"/>
    <col min="14343" max="14343" width="11.5546875" customWidth="1"/>
    <col min="14344" max="14344" width="11.109375" customWidth="1"/>
    <col min="14345" max="14345" width="11.6640625" customWidth="1"/>
    <col min="14346" max="14346" width="9.5546875" bestFit="1" customWidth="1"/>
    <col min="14349" max="14349" width="20.33203125" customWidth="1"/>
    <col min="14595" max="14595" width="34.88671875" bestFit="1" customWidth="1"/>
    <col min="14596" max="14596" width="11.5546875" customWidth="1"/>
    <col min="14597" max="14597" width="9.109375" customWidth="1"/>
    <col min="14598" max="14598" width="10" customWidth="1"/>
    <col min="14599" max="14599" width="11.5546875" customWidth="1"/>
    <col min="14600" max="14600" width="11.109375" customWidth="1"/>
    <col min="14601" max="14601" width="11.6640625" customWidth="1"/>
    <col min="14602" max="14602" width="9.5546875" bestFit="1" customWidth="1"/>
    <col min="14605" max="14605" width="20.33203125" customWidth="1"/>
    <col min="14851" max="14851" width="34.88671875" bestFit="1" customWidth="1"/>
    <col min="14852" max="14852" width="11.5546875" customWidth="1"/>
    <col min="14853" max="14853" width="9.109375" customWidth="1"/>
    <col min="14854" max="14854" width="10" customWidth="1"/>
    <col min="14855" max="14855" width="11.5546875" customWidth="1"/>
    <col min="14856" max="14856" width="11.109375" customWidth="1"/>
    <col min="14857" max="14857" width="11.6640625" customWidth="1"/>
    <col min="14858" max="14858" width="9.5546875" bestFit="1" customWidth="1"/>
    <col min="14861" max="14861" width="20.33203125" customWidth="1"/>
    <col min="15107" max="15107" width="34.88671875" bestFit="1" customWidth="1"/>
    <col min="15108" max="15108" width="11.5546875" customWidth="1"/>
    <col min="15109" max="15109" width="9.109375" customWidth="1"/>
    <col min="15110" max="15110" width="10" customWidth="1"/>
    <col min="15111" max="15111" width="11.5546875" customWidth="1"/>
    <col min="15112" max="15112" width="11.109375" customWidth="1"/>
    <col min="15113" max="15113" width="11.6640625" customWidth="1"/>
    <col min="15114" max="15114" width="9.5546875" bestFit="1" customWidth="1"/>
    <col min="15117" max="15117" width="20.33203125" customWidth="1"/>
    <col min="15363" max="15363" width="34.88671875" bestFit="1" customWidth="1"/>
    <col min="15364" max="15364" width="11.5546875" customWidth="1"/>
    <col min="15365" max="15365" width="9.109375" customWidth="1"/>
    <col min="15366" max="15366" width="10" customWidth="1"/>
    <col min="15367" max="15367" width="11.5546875" customWidth="1"/>
    <col min="15368" max="15368" width="11.109375" customWidth="1"/>
    <col min="15369" max="15369" width="11.6640625" customWidth="1"/>
    <col min="15370" max="15370" width="9.5546875" bestFit="1" customWidth="1"/>
    <col min="15373" max="15373" width="20.33203125" customWidth="1"/>
    <col min="15619" max="15619" width="34.88671875" bestFit="1" customWidth="1"/>
    <col min="15620" max="15620" width="11.5546875" customWidth="1"/>
    <col min="15621" max="15621" width="9.109375" customWidth="1"/>
    <col min="15622" max="15622" width="10" customWidth="1"/>
    <col min="15623" max="15623" width="11.5546875" customWidth="1"/>
    <col min="15624" max="15624" width="11.109375" customWidth="1"/>
    <col min="15625" max="15625" width="11.6640625" customWidth="1"/>
    <col min="15626" max="15626" width="9.5546875" bestFit="1" customWidth="1"/>
    <col min="15629" max="15629" width="20.33203125" customWidth="1"/>
    <col min="15875" max="15875" width="34.88671875" bestFit="1" customWidth="1"/>
    <col min="15876" max="15876" width="11.5546875" customWidth="1"/>
    <col min="15877" max="15877" width="9.109375" customWidth="1"/>
    <col min="15878" max="15878" width="10" customWidth="1"/>
    <col min="15879" max="15879" width="11.5546875" customWidth="1"/>
    <col min="15880" max="15880" width="11.109375" customWidth="1"/>
    <col min="15881" max="15881" width="11.6640625" customWidth="1"/>
    <col min="15882" max="15882" width="9.5546875" bestFit="1" customWidth="1"/>
    <col min="15885" max="15885" width="20.33203125" customWidth="1"/>
    <col min="16131" max="16131" width="34.88671875" bestFit="1" customWidth="1"/>
    <col min="16132" max="16132" width="11.5546875" customWidth="1"/>
    <col min="16133" max="16133" width="9.109375" customWidth="1"/>
    <col min="16134" max="16134" width="10" customWidth="1"/>
    <col min="16135" max="16135" width="11.5546875" customWidth="1"/>
    <col min="16136" max="16136" width="11.109375" customWidth="1"/>
    <col min="16137" max="16137" width="11.6640625" customWidth="1"/>
    <col min="16138" max="16138" width="9.5546875" bestFit="1" customWidth="1"/>
    <col min="16141" max="16141" width="20.33203125" customWidth="1"/>
  </cols>
  <sheetData>
    <row r="1" spans="1:13" s="2" customFormat="1" ht="15.75" thickBot="1" x14ac:dyDescent="0.3">
      <c r="A1" s="119" t="s">
        <v>42</v>
      </c>
      <c r="B1" s="120"/>
      <c r="C1" s="121"/>
      <c r="D1" s="121"/>
      <c r="E1" s="120"/>
      <c r="F1" s="120"/>
      <c r="G1" s="120"/>
      <c r="H1" s="120"/>
      <c r="I1" s="120"/>
      <c r="J1" s="122"/>
      <c r="M1" s="3"/>
    </row>
    <row r="2" spans="1:13" s="6" customFormat="1" ht="90" thickBot="1" x14ac:dyDescent="0.3">
      <c r="A2" s="4"/>
      <c r="B2" s="65" t="s">
        <v>0</v>
      </c>
      <c r="C2" s="65" t="s">
        <v>46</v>
      </c>
      <c r="D2" s="66" t="s">
        <v>29</v>
      </c>
      <c r="E2" s="67" t="s">
        <v>43</v>
      </c>
      <c r="F2" s="67" t="s">
        <v>29</v>
      </c>
      <c r="G2" s="5" t="s">
        <v>0</v>
      </c>
      <c r="H2" s="65" t="s">
        <v>44</v>
      </c>
      <c r="I2" s="66" t="s">
        <v>30</v>
      </c>
      <c r="J2" s="5" t="s">
        <v>45</v>
      </c>
      <c r="M2" s="7" t="s">
        <v>1</v>
      </c>
    </row>
    <row r="3" spans="1:13" s="16" customFormat="1" ht="15" x14ac:dyDescent="0.25">
      <c r="A3" s="8" t="s">
        <v>2</v>
      </c>
      <c r="B3" s="90">
        <v>50916.548053308041</v>
      </c>
      <c r="C3" s="92"/>
      <c r="D3" s="100"/>
      <c r="E3" s="11"/>
      <c r="F3" s="72"/>
      <c r="G3" s="91">
        <v>50916.548053308041</v>
      </c>
      <c r="H3" s="13"/>
      <c r="I3" s="14"/>
      <c r="J3" s="74"/>
      <c r="M3" s="17"/>
    </row>
    <row r="4" spans="1:13" s="16" customFormat="1" ht="15" x14ac:dyDescent="0.25">
      <c r="A4" s="18" t="s">
        <v>32</v>
      </c>
      <c r="B4" s="92">
        <v>143.21569056237885</v>
      </c>
      <c r="C4" s="92"/>
      <c r="D4" s="100"/>
      <c r="E4" s="86"/>
      <c r="F4" s="93"/>
      <c r="G4" s="94">
        <v>143.21569056237885</v>
      </c>
      <c r="H4" s="22"/>
      <c r="I4" s="23"/>
      <c r="J4" s="76"/>
      <c r="M4" s="17"/>
    </row>
    <row r="5" spans="1:13" s="16" customFormat="1" ht="15" x14ac:dyDescent="0.25">
      <c r="A5" s="18" t="s">
        <v>3</v>
      </c>
      <c r="B5" s="19">
        <v>1.0654999999999999</v>
      </c>
      <c r="C5" s="19"/>
      <c r="D5" s="64"/>
      <c r="E5" s="20"/>
      <c r="F5" s="75"/>
      <c r="G5" s="21">
        <v>1.0563</v>
      </c>
      <c r="H5" s="22"/>
      <c r="I5" s="23"/>
      <c r="J5" s="76"/>
      <c r="M5" s="17"/>
    </row>
    <row r="6" spans="1:13" ht="15" x14ac:dyDescent="0.25">
      <c r="A6" s="25"/>
      <c r="B6" s="26"/>
      <c r="C6" s="26"/>
      <c r="D6" s="23"/>
      <c r="E6" s="22"/>
      <c r="F6" s="23"/>
      <c r="G6" s="27"/>
      <c r="H6" s="22"/>
      <c r="I6" s="23"/>
      <c r="J6" s="76"/>
      <c r="M6" s="17"/>
    </row>
    <row r="7" spans="1:13" ht="15" x14ac:dyDescent="0.25">
      <c r="A7" s="25" t="s">
        <v>33</v>
      </c>
      <c r="B7" s="98">
        <f>B3*B5</f>
        <v>54251.581950799715</v>
      </c>
      <c r="C7" s="103">
        <v>0.1101</v>
      </c>
      <c r="D7" s="33">
        <f>B7*C7</f>
        <v>5973.0991727830487</v>
      </c>
      <c r="E7" s="42">
        <v>0.1101</v>
      </c>
      <c r="F7" s="33">
        <f>B7*E7</f>
        <v>5973.0991727830487</v>
      </c>
      <c r="G7" s="95">
        <f>G3*G5</f>
        <v>53783.149708709287</v>
      </c>
      <c r="H7" s="42">
        <f>E7</f>
        <v>0.1101</v>
      </c>
      <c r="I7" s="33">
        <f>G7*H7</f>
        <v>5921.5247829288928</v>
      </c>
      <c r="J7" s="76"/>
      <c r="K7" s="39"/>
      <c r="M7" s="17"/>
    </row>
    <row r="8" spans="1:13" s="2" customFormat="1" ht="15" x14ac:dyDescent="0.25">
      <c r="A8" s="34" t="s">
        <v>7</v>
      </c>
      <c r="B8" s="99"/>
      <c r="C8" s="99"/>
      <c r="D8" s="37">
        <f>SUM(D7:D7)</f>
        <v>5973.0991727830487</v>
      </c>
      <c r="E8" s="36"/>
      <c r="F8" s="37">
        <f>SUM(F7:F7)</f>
        <v>5973.0991727830487</v>
      </c>
      <c r="G8" s="96"/>
      <c r="H8" s="36"/>
      <c r="I8" s="37">
        <f>SUM(I7:I7)</f>
        <v>5921.5247829288928</v>
      </c>
      <c r="J8" s="88">
        <f>(I8-F8)/F8</f>
        <v>-8.6344439230406824E-3</v>
      </c>
      <c r="K8" s="77"/>
      <c r="M8" s="38"/>
    </row>
    <row r="9" spans="1:13" s="2" customFormat="1" ht="15" x14ac:dyDescent="0.25">
      <c r="A9" s="34"/>
      <c r="B9" s="99"/>
      <c r="C9" s="99"/>
      <c r="D9" s="37"/>
      <c r="E9" s="36"/>
      <c r="F9" s="37"/>
      <c r="G9" s="96"/>
      <c r="H9" s="36"/>
      <c r="I9" s="37"/>
      <c r="J9" s="88"/>
      <c r="M9" s="38"/>
    </row>
    <row r="10" spans="1:13" ht="15" x14ac:dyDescent="0.25">
      <c r="A10" s="25" t="s">
        <v>8</v>
      </c>
      <c r="B10" s="98">
        <v>1</v>
      </c>
      <c r="C10" s="101">
        <v>83.61</v>
      </c>
      <c r="D10" s="33">
        <f>B10*C10</f>
        <v>83.61</v>
      </c>
      <c r="E10" s="59">
        <v>97.5</v>
      </c>
      <c r="F10" s="81">
        <f>B10*E10</f>
        <v>97.5</v>
      </c>
      <c r="G10" s="97">
        <v>1</v>
      </c>
      <c r="H10" s="59">
        <v>197.06</v>
      </c>
      <c r="I10" s="33">
        <f>G10*H10</f>
        <v>197.06</v>
      </c>
      <c r="J10" s="89"/>
      <c r="K10" s="39"/>
      <c r="M10" s="40">
        <v>1.0500000000000001E-2</v>
      </c>
    </row>
    <row r="11" spans="1:13" ht="15" x14ac:dyDescent="0.25">
      <c r="A11" s="25" t="s">
        <v>9</v>
      </c>
      <c r="B11" s="98">
        <v>1</v>
      </c>
      <c r="C11" s="101">
        <v>0</v>
      </c>
      <c r="D11" s="33">
        <f>B11*C11</f>
        <v>0</v>
      </c>
      <c r="E11" s="59">
        <v>0</v>
      </c>
      <c r="F11" s="81">
        <f>B11*E11</f>
        <v>0</v>
      </c>
      <c r="G11" s="97">
        <v>1</v>
      </c>
      <c r="H11" s="59">
        <f>E11</f>
        <v>0</v>
      </c>
      <c r="I11" s="33">
        <f>G11*H11</f>
        <v>0</v>
      </c>
      <c r="J11" s="89"/>
      <c r="K11" s="39"/>
      <c r="M11" s="17"/>
    </row>
    <row r="12" spans="1:13" ht="15" x14ac:dyDescent="0.25">
      <c r="A12" s="25" t="s">
        <v>34</v>
      </c>
      <c r="B12" s="98">
        <f>B4</f>
        <v>143.21569056237885</v>
      </c>
      <c r="C12" s="103">
        <v>3.9339</v>
      </c>
      <c r="D12" s="33">
        <f>B12*C12</f>
        <v>563.39620510334214</v>
      </c>
      <c r="E12" s="61">
        <v>4.5884999999999998</v>
      </c>
      <c r="F12" s="81">
        <f>B12*E12</f>
        <v>657.14519614547532</v>
      </c>
      <c r="G12" s="97">
        <f>G4</f>
        <v>143.21569056237885</v>
      </c>
      <c r="H12" s="61">
        <v>5.0221999999999998</v>
      </c>
      <c r="I12" s="33">
        <f>G12*H12</f>
        <v>719.25784114237899</v>
      </c>
      <c r="J12" s="89"/>
      <c r="K12" s="39"/>
      <c r="M12" s="40">
        <f>M10</f>
        <v>1.0500000000000001E-2</v>
      </c>
    </row>
    <row r="13" spans="1:13" ht="15" x14ac:dyDescent="0.25">
      <c r="A13" s="25" t="s">
        <v>35</v>
      </c>
      <c r="B13" s="98">
        <f>B4</f>
        <v>143.21569056237885</v>
      </c>
      <c r="C13" s="103">
        <v>0.155</v>
      </c>
      <c r="D13" s="33">
        <f>B13*C13</f>
        <v>22.198432037168722</v>
      </c>
      <c r="E13" s="61">
        <v>0.155</v>
      </c>
      <c r="F13" s="81">
        <f>B13*E13</f>
        <v>22.198432037168722</v>
      </c>
      <c r="G13" s="97">
        <f>G4</f>
        <v>143.21569056237885</v>
      </c>
      <c r="H13" s="61">
        <v>0</v>
      </c>
      <c r="I13" s="33">
        <f>G13*H13</f>
        <v>0</v>
      </c>
      <c r="J13" s="89"/>
      <c r="K13" s="39"/>
    </row>
    <row r="14" spans="1:13" ht="15.75" thickBot="1" x14ac:dyDescent="0.3">
      <c r="A14" s="25" t="s">
        <v>36</v>
      </c>
      <c r="B14" s="98">
        <f>B4</f>
        <v>143.21569056237885</v>
      </c>
      <c r="C14" s="103">
        <f>1.537-0.9731+0.0582-0.1394+0.0195</f>
        <v>0.50219999999999998</v>
      </c>
      <c r="D14" s="33">
        <f>B14*C14</f>
        <v>71.922919800426655</v>
      </c>
      <c r="E14" s="42">
        <v>0</v>
      </c>
      <c r="F14" s="33">
        <f>B14*E14</f>
        <v>0</v>
      </c>
      <c r="G14" s="95">
        <f>G4</f>
        <v>143.21569056237885</v>
      </c>
      <c r="H14" s="42">
        <f>E14</f>
        <v>0</v>
      </c>
      <c r="I14" s="33">
        <f>G14*H14</f>
        <v>0</v>
      </c>
      <c r="J14" s="89"/>
      <c r="K14" s="39"/>
    </row>
    <row r="15" spans="1:13" ht="15.75" thickBot="1" x14ac:dyDescent="0.3">
      <c r="A15" s="105" t="s">
        <v>16</v>
      </c>
      <c r="B15" s="113"/>
      <c r="C15" s="113"/>
      <c r="D15" s="52">
        <f>SUM(D10,D12,D13,D11,D14)</f>
        <v>741.12755694093744</v>
      </c>
      <c r="E15" s="107"/>
      <c r="F15" s="52">
        <f>SUM(F10,F12,F13,F11,F14)</f>
        <v>776.84362818264401</v>
      </c>
      <c r="G15" s="114"/>
      <c r="H15" s="107"/>
      <c r="I15" s="80">
        <f>SUM(I10,I12,I13,I11,I14)</f>
        <v>916.31784114237894</v>
      </c>
      <c r="J15" s="71">
        <f>(I15-F15)/F15</f>
        <v>0.1795396240631108</v>
      </c>
    </row>
    <row r="16" spans="1:13" s="2" customFormat="1" ht="15" x14ac:dyDescent="0.25">
      <c r="A16" s="34"/>
      <c r="B16" s="99"/>
      <c r="C16" s="99"/>
      <c r="D16" s="37"/>
      <c r="E16" s="36"/>
      <c r="F16" s="37"/>
      <c r="G16" s="96"/>
      <c r="H16" s="36"/>
      <c r="I16" s="37"/>
      <c r="J16" s="88"/>
      <c r="K16" s="45"/>
    </row>
    <row r="17" spans="1:11" ht="15" x14ac:dyDescent="0.25">
      <c r="A17" s="25" t="s">
        <v>37</v>
      </c>
      <c r="B17" s="98">
        <f>B4</f>
        <v>143.21569056237885</v>
      </c>
      <c r="C17" s="103">
        <v>2.6015999999999999</v>
      </c>
      <c r="D17" s="33">
        <f>B17*C17</f>
        <v>372.5899405670848</v>
      </c>
      <c r="E17" s="22">
        <v>2.5038</v>
      </c>
      <c r="F17" s="33">
        <f>B17*E17</f>
        <v>358.58344603008419</v>
      </c>
      <c r="G17" s="95">
        <f>G4</f>
        <v>143.21569056237885</v>
      </c>
      <c r="H17" s="22">
        <v>1.8483000000000001</v>
      </c>
      <c r="I17" s="33">
        <f>G17*H17</f>
        <v>264.70556086644484</v>
      </c>
      <c r="J17" s="89"/>
      <c r="K17" s="39"/>
    </row>
    <row r="18" spans="1:11" ht="15" x14ac:dyDescent="0.25">
      <c r="A18" s="25" t="s">
        <v>38</v>
      </c>
      <c r="B18" s="98">
        <f>B4</f>
        <v>143.21569056237885</v>
      </c>
      <c r="C18" s="103">
        <v>2.0329000000000002</v>
      </c>
      <c r="D18" s="33">
        <f>B18*C18</f>
        <v>291.14317734425998</v>
      </c>
      <c r="E18" s="22">
        <v>2.1172</v>
      </c>
      <c r="F18" s="33">
        <f>B18*E18</f>
        <v>303.21626005866852</v>
      </c>
      <c r="G18" s="95">
        <f>G4</f>
        <v>143.21569056237885</v>
      </c>
      <c r="H18" s="42">
        <v>1.5101</v>
      </c>
      <c r="I18" s="33">
        <f>G18*H18</f>
        <v>216.27001431824831</v>
      </c>
      <c r="J18" s="89"/>
      <c r="K18" s="39"/>
    </row>
    <row r="19" spans="1:11" s="2" customFormat="1" ht="15" x14ac:dyDescent="0.25">
      <c r="A19" s="34" t="s">
        <v>19</v>
      </c>
      <c r="B19" s="99"/>
      <c r="C19" s="104"/>
      <c r="D19" s="37">
        <f>SUM(D17:D18)</f>
        <v>663.73311791134483</v>
      </c>
      <c r="E19" s="36"/>
      <c r="F19" s="37">
        <f>SUM(F17:F18)</f>
        <v>661.79970608875271</v>
      </c>
      <c r="G19" s="96"/>
      <c r="H19" s="36"/>
      <c r="I19" s="37">
        <f>SUM(I17:I18)</f>
        <v>480.97557518469318</v>
      </c>
      <c r="J19" s="88">
        <f>(I19-F19)/F19</f>
        <v>-0.27323090240207742</v>
      </c>
    </row>
    <row r="20" spans="1:11" s="2" customFormat="1" ht="15" x14ac:dyDescent="0.25">
      <c r="A20" s="34"/>
      <c r="B20" s="99"/>
      <c r="C20" s="104"/>
      <c r="D20" s="37"/>
      <c r="E20" s="36"/>
      <c r="F20" s="37"/>
      <c r="G20" s="96"/>
      <c r="H20" s="36"/>
      <c r="I20" s="37"/>
      <c r="J20" s="88"/>
    </row>
    <row r="21" spans="1:11" ht="15" x14ac:dyDescent="0.25">
      <c r="A21" s="25" t="s">
        <v>20</v>
      </c>
      <c r="B21" s="98">
        <f>B3*B5</f>
        <v>54251.581950799715</v>
      </c>
      <c r="C21" s="103">
        <v>3.5999999999999999E-3</v>
      </c>
      <c r="D21" s="33">
        <f>B21*C21</f>
        <v>195.30569502287898</v>
      </c>
      <c r="E21" s="22">
        <v>3.5999999999999999E-3</v>
      </c>
      <c r="F21" s="33">
        <f>B21*E21</f>
        <v>195.30569502287898</v>
      </c>
      <c r="G21" s="95">
        <f>G3*G5</f>
        <v>53783.149708709287</v>
      </c>
      <c r="H21" s="22">
        <f>E21</f>
        <v>3.5999999999999999E-3</v>
      </c>
      <c r="I21" s="33">
        <f>G21*H21</f>
        <v>193.61933895135343</v>
      </c>
      <c r="J21" s="89"/>
      <c r="K21" s="39"/>
    </row>
    <row r="22" spans="1:11" ht="15" x14ac:dyDescent="0.25">
      <c r="A22" s="25" t="s">
        <v>21</v>
      </c>
      <c r="B22" s="98">
        <f>B3*B5</f>
        <v>54251.581950799715</v>
      </c>
      <c r="C22" s="103">
        <v>2.9999999999999997E-4</v>
      </c>
      <c r="D22" s="33">
        <f>B22*C22</f>
        <v>16.275474585239913</v>
      </c>
      <c r="E22" s="22">
        <v>2.9999999999999997E-4</v>
      </c>
      <c r="F22" s="33">
        <f>B22*E22</f>
        <v>16.275474585239913</v>
      </c>
      <c r="G22" s="95">
        <f>G3*G5</f>
        <v>53783.149708709287</v>
      </c>
      <c r="H22" s="22">
        <v>2.9999999999999997E-4</v>
      </c>
      <c r="I22" s="33">
        <f>G22*H22</f>
        <v>16.134944912612784</v>
      </c>
      <c r="J22" s="89"/>
      <c r="K22" s="39"/>
    </row>
    <row r="23" spans="1:11" ht="15" x14ac:dyDescent="0.25">
      <c r="A23" s="25" t="s">
        <v>31</v>
      </c>
      <c r="B23" s="98">
        <f>B3</f>
        <v>50916.548053308041</v>
      </c>
      <c r="C23" s="102">
        <v>7.0000000000000001E-3</v>
      </c>
      <c r="D23" s="33">
        <f>B23*C23</f>
        <v>356.41583637315631</v>
      </c>
      <c r="E23" s="22">
        <v>7.0000000000000001E-3</v>
      </c>
      <c r="F23" s="33">
        <f>B23*E23</f>
        <v>356.41583637315631</v>
      </c>
      <c r="G23" s="95">
        <f>G3</f>
        <v>50916.548053308041</v>
      </c>
      <c r="H23" s="22">
        <f>E23</f>
        <v>7.0000000000000001E-3</v>
      </c>
      <c r="I23" s="33">
        <f>G23*H23</f>
        <v>356.41583637315631</v>
      </c>
      <c r="J23" s="89"/>
      <c r="K23" s="39"/>
    </row>
    <row r="24" spans="1:11" ht="15" x14ac:dyDescent="0.25">
      <c r="A24" s="25" t="s">
        <v>22</v>
      </c>
      <c r="B24" s="98">
        <v>1</v>
      </c>
      <c r="C24" s="101">
        <v>0.25</v>
      </c>
      <c r="D24" s="33">
        <f>B24*C24</f>
        <v>0.25</v>
      </c>
      <c r="E24" s="22">
        <v>0.25</v>
      </c>
      <c r="F24" s="33">
        <f>B24*E24</f>
        <v>0.25</v>
      </c>
      <c r="G24" s="95">
        <v>1</v>
      </c>
      <c r="H24" s="22">
        <f>E24</f>
        <v>0.25</v>
      </c>
      <c r="I24" s="33">
        <f>G24*H24</f>
        <v>0.25</v>
      </c>
      <c r="J24" s="89"/>
      <c r="K24" s="39"/>
    </row>
    <row r="25" spans="1:11" s="2" customFormat="1" ht="15" x14ac:dyDescent="0.25">
      <c r="A25" s="34" t="s">
        <v>23</v>
      </c>
      <c r="B25" s="19"/>
      <c r="C25" s="19"/>
      <c r="D25" s="37">
        <f>SUM(D21:D24)</f>
        <v>568.24700598127515</v>
      </c>
      <c r="E25" s="36"/>
      <c r="F25" s="37">
        <f>SUM(F21:F24)</f>
        <v>568.24700598127515</v>
      </c>
      <c r="G25" s="21"/>
      <c r="H25" s="36"/>
      <c r="I25" s="37">
        <f>SUM(I21:I24)</f>
        <v>566.42012023712255</v>
      </c>
      <c r="J25" s="88">
        <f>(I25-F25)/F25</f>
        <v>-3.2149500567941482E-3</v>
      </c>
    </row>
    <row r="26" spans="1:11" s="2" customFormat="1" x14ac:dyDescent="0.3">
      <c r="A26" s="34"/>
      <c r="B26" s="19"/>
      <c r="C26" s="19"/>
      <c r="D26" s="37"/>
      <c r="E26" s="36"/>
      <c r="F26" s="37"/>
      <c r="G26" s="21"/>
      <c r="H26" s="36"/>
      <c r="I26" s="37"/>
      <c r="J26" s="88"/>
    </row>
    <row r="27" spans="1:11" x14ac:dyDescent="0.3">
      <c r="A27" s="25" t="s">
        <v>24</v>
      </c>
      <c r="B27" s="26"/>
      <c r="C27" s="26"/>
      <c r="D27" s="33">
        <f>SUM(D8,D15,D19,D25)</f>
        <v>7946.2068536166062</v>
      </c>
      <c r="E27" s="49"/>
      <c r="F27" s="33">
        <f>SUM(F7,F15,F19,F25)</f>
        <v>7979.9895130357208</v>
      </c>
      <c r="G27" s="27"/>
      <c r="H27" s="49"/>
      <c r="I27" s="33">
        <f>SUM(I7,I15,I19,I25)</f>
        <v>7885.2383194930871</v>
      </c>
      <c r="J27" s="89"/>
      <c r="K27" s="39"/>
    </row>
    <row r="28" spans="1:11" ht="15" thickBot="1" x14ac:dyDescent="0.35">
      <c r="A28" s="25" t="s">
        <v>25</v>
      </c>
      <c r="B28" s="26"/>
      <c r="C28" s="26">
        <v>0.13</v>
      </c>
      <c r="D28" s="33">
        <f>D27*C28</f>
        <v>1033.0068909701588</v>
      </c>
      <c r="E28" s="82">
        <v>0.13</v>
      </c>
      <c r="F28" s="79">
        <f>F27*E28</f>
        <v>1037.3986366946438</v>
      </c>
      <c r="G28" s="27"/>
      <c r="H28" s="82">
        <f>E28</f>
        <v>0.13</v>
      </c>
      <c r="I28" s="33">
        <f>I27*H28</f>
        <v>1025.0809815341013</v>
      </c>
      <c r="J28" s="89"/>
      <c r="K28" s="39"/>
    </row>
    <row r="29" spans="1:11" s="2" customFormat="1" ht="15" thickBot="1" x14ac:dyDescent="0.35">
      <c r="A29" s="1" t="s">
        <v>26</v>
      </c>
      <c r="B29" s="62"/>
      <c r="C29" s="62"/>
      <c r="D29" s="52">
        <f>D27+D28</f>
        <v>8979.2137445867647</v>
      </c>
      <c r="E29" s="63"/>
      <c r="F29" s="80">
        <f>F27+F28</f>
        <v>9017.3881497303646</v>
      </c>
      <c r="G29" s="51"/>
      <c r="H29" s="53"/>
      <c r="I29" s="52">
        <f>I27+I28</f>
        <v>8910.319301027188</v>
      </c>
      <c r="J29" s="71">
        <f>(I29-F29)/F29</f>
        <v>-1.1873598754466188E-2</v>
      </c>
    </row>
    <row r="31" spans="1:11" x14ac:dyDescent="0.3">
      <c r="I31" s="55"/>
    </row>
  </sheetData>
  <mergeCells count="1">
    <mergeCell ref="A1:J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 xsi:nil="true"/>
    <Filing_Date xmlns="d6dbc8c3-1042-4473-bec9-62644ae75647" xsi:nil="true"/>
    <Interrogatory_x0020_Number xmlns="d6dbc8c3-1042-4473-bec9-62644ae75647">99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ANDRE Henry</DisplayName>
        <AccountId>64</AccountId>
        <AccountType/>
      </UserInfo>
    </Actors>
    <Intervenor_x0020_Acronym xmlns="d6dbc8c3-1042-4473-bec9-62644ae75647">SEC</Intervenor_x0020_Acronym>
    <Dir_1 xmlns="d6dbc8c3-1042-4473-bec9-62644ae75647">true</Dir_1>
    <Intervenor_x0020_Name xmlns="d6dbc8c3-1042-4473-bec9-62644ae75647">School Energy Coalition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Stephen Vetsis</RA_Contact>
    <Author_x0028_s_x0029_ xmlns="d6dbc8c3-1042-4473-bec9-62644ae75647">
      <UserInfo>
        <DisplayName>CORP\188691</DisplayName>
        <AccountId>513</AccountId>
        <AccountType/>
      </UserInfo>
      <UserInfo>
        <DisplayName>CORP\180164</DisplayName>
        <AccountId>3674</AccountId>
        <AccountType/>
      </UserInfo>
      <UserInfo>
        <DisplayName>CORP\184748</DisplayName>
        <AccountId>130</AccountId>
        <AccountType/>
      </UserInfo>
    </Author_x0028_s_x0029_>
    <Case_Number xmlns="d6dbc8c3-1042-4473-bec9-62644ae75647" xsi:nil="true"/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56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683FBB-703C-4C47-A328-86CD4AFBCE2E}">
  <ds:schemaRefs>
    <ds:schemaRef ds:uri="http://purl.org/dc/elements/1.1/"/>
    <ds:schemaRef ds:uri="d6dbc8c3-1042-4473-bec9-62644ae75647"/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purl.org/dc/terms/"/>
    <ds:schemaRef ds:uri="http://www.w3.org/XML/1998/namespace"/>
    <ds:schemaRef ds:uri="f0af1d65-dfd0-4b99-b523-def3a954563f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7A7B2B4-7FA9-48DB-9173-60DCEFB1C45F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28408227-BE24-4FFC-A6DD-564425266A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D5A6188-2AE5-481C-B590-A75BAF160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Residential</vt:lpstr>
      <vt:lpstr>GS&lt;50 kW</vt:lpstr>
      <vt:lpstr>GS 50-4,999 kW</vt:lpstr>
      <vt:lpstr>'GS 50-4,999 kW'!Print_Area</vt:lpstr>
      <vt:lpstr>'GS&lt;50 kW'!Print_Area</vt:lpstr>
      <vt:lpstr>Residential!Print_Area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99 Attachment 7</dc:title>
  <dc:creator>SHETH Nikita</dc:creator>
  <cp:lastModifiedBy>MCEACHRAN Jody</cp:lastModifiedBy>
  <cp:lastPrinted>2017-12-05T19:06:55Z</cp:lastPrinted>
  <dcterms:created xsi:type="dcterms:W3CDTF">2017-12-05T19:00:28Z</dcterms:created>
  <dcterms:modified xsi:type="dcterms:W3CDTF">2018-02-08T18:11:15Z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</Properties>
</file>