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Hearst\Application Filed\"/>
    </mc:Choice>
  </mc:AlternateContent>
  <bookViews>
    <workbookView xWindow="0" yWindow="0" windowWidth="20160" windowHeight="8190" activeTab="1"/>
  </bookViews>
  <sheets>
    <sheet name="1595 subaccounts - IRM" sheetId="16" r:id="rId1"/>
    <sheet name="1595 subaccounts - RRR filings" sheetId="19" r:id="rId2"/>
    <sheet name="Reconciliation totals" sheetId="17" r:id="rId3"/>
  </sheets>
  <definedNames>
    <definedName name="_xlnm.Print_Area" localSheetId="0">'1595 subaccounts - IRM'!$A$1:$Q$198</definedName>
    <definedName name="_xlnm.Print_Area" localSheetId="1">'1595 subaccounts - RRR filings'!$A$1:$Q$198</definedName>
  </definedNames>
  <calcPr calcId="162913"/>
</workbook>
</file>

<file path=xl/calcChain.xml><?xml version="1.0" encoding="utf-8"?>
<calcChain xmlns="http://schemas.openxmlformats.org/spreadsheetml/2006/main">
  <c r="C13" i="17" l="1"/>
  <c r="B13" i="17"/>
  <c r="E69" i="19" l="1"/>
  <c r="E70" i="19" s="1"/>
  <c r="E71" i="19" s="1"/>
  <c r="J138" i="19"/>
  <c r="N187" i="19"/>
  <c r="M187" i="19"/>
  <c r="K185" i="19"/>
  <c r="J185" i="19"/>
  <c r="G185" i="19"/>
  <c r="F185" i="19"/>
  <c r="D185" i="19"/>
  <c r="K184" i="19"/>
  <c r="J184" i="19"/>
  <c r="G184" i="19"/>
  <c r="F184" i="19"/>
  <c r="D184" i="19"/>
  <c r="K183" i="19"/>
  <c r="G183" i="19"/>
  <c r="F183" i="19"/>
  <c r="K182" i="19"/>
  <c r="J182" i="19"/>
  <c r="G182" i="19"/>
  <c r="F182" i="19"/>
  <c r="K181" i="19"/>
  <c r="J181" i="19"/>
  <c r="G181" i="19"/>
  <c r="F181" i="19"/>
  <c r="K180" i="19"/>
  <c r="J180" i="19"/>
  <c r="G180" i="19"/>
  <c r="F180" i="19"/>
  <c r="K179" i="19"/>
  <c r="J179" i="19"/>
  <c r="G179" i="19"/>
  <c r="F179" i="19"/>
  <c r="K178" i="19"/>
  <c r="J178" i="19"/>
  <c r="G178" i="19"/>
  <c r="F178" i="19"/>
  <c r="K177" i="19"/>
  <c r="J177" i="19"/>
  <c r="F177" i="19"/>
  <c r="K176" i="19"/>
  <c r="J176" i="19"/>
  <c r="G176" i="19"/>
  <c r="F176" i="19"/>
  <c r="J175" i="19"/>
  <c r="H175" i="19"/>
  <c r="F175" i="19"/>
  <c r="K174" i="19"/>
  <c r="J174" i="19"/>
  <c r="H174" i="19"/>
  <c r="G174" i="19"/>
  <c r="F174" i="19"/>
  <c r="D174" i="19"/>
  <c r="L173" i="19"/>
  <c r="L174" i="19" s="1"/>
  <c r="K173" i="19"/>
  <c r="J173" i="19"/>
  <c r="I173" i="19"/>
  <c r="H173" i="19"/>
  <c r="G173" i="19"/>
  <c r="F173" i="19"/>
  <c r="E173" i="19"/>
  <c r="D173" i="19"/>
  <c r="C173" i="19"/>
  <c r="I167" i="19"/>
  <c r="N166" i="19"/>
  <c r="M166" i="19"/>
  <c r="G166" i="19"/>
  <c r="H163" i="19"/>
  <c r="N162" i="19"/>
  <c r="C163" i="19" s="1"/>
  <c r="H162" i="19"/>
  <c r="C162" i="19"/>
  <c r="B162" i="19"/>
  <c r="N161" i="19"/>
  <c r="M161" i="19"/>
  <c r="O161" i="19" s="1"/>
  <c r="H161" i="19"/>
  <c r="N160" i="19"/>
  <c r="M160" i="19"/>
  <c r="N159" i="19"/>
  <c r="M159" i="19"/>
  <c r="O159" i="19" s="1"/>
  <c r="N158" i="19"/>
  <c r="M158" i="19"/>
  <c r="N157" i="19"/>
  <c r="M157" i="19"/>
  <c r="O157" i="19" s="1"/>
  <c r="N156" i="19"/>
  <c r="M156" i="19"/>
  <c r="N155" i="19"/>
  <c r="M155" i="19"/>
  <c r="O155" i="19" s="1"/>
  <c r="N154" i="19"/>
  <c r="M154" i="19"/>
  <c r="N153" i="19"/>
  <c r="M153" i="19"/>
  <c r="O153" i="19" s="1"/>
  <c r="N152" i="19"/>
  <c r="M152" i="19"/>
  <c r="N151" i="19"/>
  <c r="M151" i="19"/>
  <c r="O151" i="19" s="1"/>
  <c r="L151" i="19"/>
  <c r="L152" i="19" s="1"/>
  <c r="L153" i="19" s="1"/>
  <c r="L154" i="19" s="1"/>
  <c r="L155" i="19" s="1"/>
  <c r="L156" i="19" s="1"/>
  <c r="L157" i="19" s="1"/>
  <c r="L158" i="19" s="1"/>
  <c r="L159" i="19" s="1"/>
  <c r="L160" i="19" s="1"/>
  <c r="L161" i="19" s="1"/>
  <c r="L162" i="19" s="1"/>
  <c r="L163" i="19" s="1"/>
  <c r="L164" i="19" s="1"/>
  <c r="N143" i="19"/>
  <c r="M143" i="19"/>
  <c r="G143" i="19"/>
  <c r="D138" i="19"/>
  <c r="G132" i="19"/>
  <c r="G177" i="19" s="1"/>
  <c r="C131" i="19"/>
  <c r="N130" i="19"/>
  <c r="M130" i="19"/>
  <c r="I130" i="19"/>
  <c r="E130" i="19"/>
  <c r="D130" i="19"/>
  <c r="D175" i="19" s="1"/>
  <c r="N129" i="19"/>
  <c r="M129" i="19"/>
  <c r="N128" i="19"/>
  <c r="M128" i="19"/>
  <c r="O128" i="19" s="1"/>
  <c r="L128" i="19"/>
  <c r="L129" i="19" s="1"/>
  <c r="L130" i="19" s="1"/>
  <c r="L131" i="19" s="1"/>
  <c r="L132" i="19" s="1"/>
  <c r="L133" i="19" s="1"/>
  <c r="L134" i="19" s="1"/>
  <c r="L135" i="19" s="1"/>
  <c r="L136" i="19" s="1"/>
  <c r="L137" i="19" s="1"/>
  <c r="L138" i="19" s="1"/>
  <c r="L139" i="19" s="1"/>
  <c r="L140" i="19" s="1"/>
  <c r="L141" i="19" s="1"/>
  <c r="N120" i="19"/>
  <c r="M120" i="19"/>
  <c r="G120" i="19"/>
  <c r="H118" i="19"/>
  <c r="J183" i="19"/>
  <c r="G109" i="19"/>
  <c r="E109" i="19"/>
  <c r="E110" i="19" s="1"/>
  <c r="E111" i="19" s="1"/>
  <c r="E112" i="19" s="1"/>
  <c r="E113" i="19" s="1"/>
  <c r="E114" i="19" s="1"/>
  <c r="E115" i="19" s="1"/>
  <c r="E116" i="19" s="1"/>
  <c r="E117" i="19" s="1"/>
  <c r="K107" i="19"/>
  <c r="I107" i="19"/>
  <c r="I108" i="19" s="1"/>
  <c r="I109" i="19" s="1"/>
  <c r="I110" i="19" s="1"/>
  <c r="I111" i="19" s="1"/>
  <c r="I112" i="19" s="1"/>
  <c r="I113" i="19" s="1"/>
  <c r="I114" i="19" s="1"/>
  <c r="I115" i="19" s="1"/>
  <c r="I116" i="19" s="1"/>
  <c r="I117" i="19" s="1"/>
  <c r="I121" i="19" s="1"/>
  <c r="G107" i="19"/>
  <c r="L106" i="19"/>
  <c r="L107" i="19" s="1"/>
  <c r="L108" i="19" s="1"/>
  <c r="L109" i="19" s="1"/>
  <c r="L110" i="19" s="1"/>
  <c r="L111" i="19" s="1"/>
  <c r="L112" i="19" s="1"/>
  <c r="L113" i="19" s="1"/>
  <c r="L114" i="19" s="1"/>
  <c r="L115" i="19" s="1"/>
  <c r="L116" i="19" s="1"/>
  <c r="L117" i="19" s="1"/>
  <c r="L118" i="19" s="1"/>
  <c r="I106" i="19"/>
  <c r="E106" i="19"/>
  <c r="E107" i="19" s="1"/>
  <c r="E108" i="19" s="1"/>
  <c r="B106" i="19"/>
  <c r="O105" i="19"/>
  <c r="N105" i="19"/>
  <c r="C106" i="19" s="1"/>
  <c r="M105" i="19"/>
  <c r="L105" i="19"/>
  <c r="I98" i="19"/>
  <c r="N97" i="19"/>
  <c r="M97" i="19"/>
  <c r="G97" i="19"/>
  <c r="H95" i="19"/>
  <c r="K84" i="19"/>
  <c r="G84" i="19"/>
  <c r="G175" i="19" s="1"/>
  <c r="E84" i="19"/>
  <c r="E85" i="19" s="1"/>
  <c r="E86" i="19" s="1"/>
  <c r="E87" i="19" s="1"/>
  <c r="E88" i="19" s="1"/>
  <c r="E89" i="19" s="1"/>
  <c r="E90" i="19" s="1"/>
  <c r="E91" i="19" s="1"/>
  <c r="E92" i="19" s="1"/>
  <c r="E93" i="19" s="1"/>
  <c r="E94" i="19" s="1"/>
  <c r="I83" i="19"/>
  <c r="I84" i="19" s="1"/>
  <c r="I85" i="19" s="1"/>
  <c r="I86" i="19" s="1"/>
  <c r="I87" i="19" s="1"/>
  <c r="I88" i="19" s="1"/>
  <c r="I89" i="19" s="1"/>
  <c r="I90" i="19" s="1"/>
  <c r="I91" i="19" s="1"/>
  <c r="I92" i="19" s="1"/>
  <c r="I93" i="19" s="1"/>
  <c r="I94" i="19" s="1"/>
  <c r="E83" i="19"/>
  <c r="E174" i="19" s="1"/>
  <c r="C83" i="19"/>
  <c r="N83" i="19" s="1"/>
  <c r="C84" i="19" s="1"/>
  <c r="N84" i="19" s="1"/>
  <c r="C85" i="19" s="1"/>
  <c r="N85" i="19" s="1"/>
  <c r="C86" i="19" s="1"/>
  <c r="N86" i="19" s="1"/>
  <c r="C87" i="19" s="1"/>
  <c r="N87" i="19" s="1"/>
  <c r="C88" i="19" s="1"/>
  <c r="N88" i="19" s="1"/>
  <c r="C89" i="19" s="1"/>
  <c r="N89" i="19" s="1"/>
  <c r="C90" i="19" s="1"/>
  <c r="N90" i="19" s="1"/>
  <c r="C91" i="19" s="1"/>
  <c r="N91" i="19" s="1"/>
  <c r="C92" i="19" s="1"/>
  <c r="N92" i="19" s="1"/>
  <c r="C93" i="19" s="1"/>
  <c r="N93" i="19" s="1"/>
  <c r="C94" i="19" s="1"/>
  <c r="N94" i="19" s="1"/>
  <c r="N82" i="19"/>
  <c r="M82" i="19"/>
  <c r="L82" i="19"/>
  <c r="L83" i="19" s="1"/>
  <c r="L84" i="19" s="1"/>
  <c r="L85" i="19" s="1"/>
  <c r="L86" i="19" s="1"/>
  <c r="L87" i="19" s="1"/>
  <c r="L88" i="19" s="1"/>
  <c r="L89" i="19" s="1"/>
  <c r="L90" i="19" s="1"/>
  <c r="L91" i="19" s="1"/>
  <c r="L92" i="19" s="1"/>
  <c r="L93" i="19" s="1"/>
  <c r="L94" i="19" s="1"/>
  <c r="L95" i="19" s="1"/>
  <c r="N74" i="19"/>
  <c r="M74" i="19"/>
  <c r="G74" i="19"/>
  <c r="H72" i="19"/>
  <c r="I60" i="19"/>
  <c r="I61" i="19" s="1"/>
  <c r="I62" i="19" s="1"/>
  <c r="I63" i="19" s="1"/>
  <c r="I64" i="19" s="1"/>
  <c r="I65" i="19" s="1"/>
  <c r="I66" i="19" s="1"/>
  <c r="I67" i="19" s="1"/>
  <c r="I68" i="19" s="1"/>
  <c r="I69" i="19" s="1"/>
  <c r="I70" i="19" s="1"/>
  <c r="I71" i="19" s="1"/>
  <c r="I75" i="19" s="1"/>
  <c r="E60" i="19"/>
  <c r="E61" i="19" s="1"/>
  <c r="E62" i="19" s="1"/>
  <c r="E63" i="19" s="1"/>
  <c r="E64" i="19" s="1"/>
  <c r="E65" i="19" s="1"/>
  <c r="E66" i="19" s="1"/>
  <c r="E67" i="19" s="1"/>
  <c r="E68" i="19" s="1"/>
  <c r="C60" i="19"/>
  <c r="N60" i="19" s="1"/>
  <c r="C61" i="19" s="1"/>
  <c r="N61" i="19" s="1"/>
  <c r="C62" i="19" s="1"/>
  <c r="N62" i="19" s="1"/>
  <c r="C63" i="19" s="1"/>
  <c r="N63" i="19" s="1"/>
  <c r="C64" i="19" s="1"/>
  <c r="N64" i="19" s="1"/>
  <c r="C65" i="19" s="1"/>
  <c r="N65" i="19" s="1"/>
  <c r="C66" i="19" s="1"/>
  <c r="N66" i="19" s="1"/>
  <c r="C67" i="19" s="1"/>
  <c r="N67" i="19" s="1"/>
  <c r="C68" i="19" s="1"/>
  <c r="N68" i="19" s="1"/>
  <c r="C69" i="19" s="1"/>
  <c r="N69" i="19" s="1"/>
  <c r="C70" i="19" s="1"/>
  <c r="N70" i="19" s="1"/>
  <c r="C71" i="19" s="1"/>
  <c r="N71" i="19" s="1"/>
  <c r="N59" i="19"/>
  <c r="M59" i="19"/>
  <c r="L59" i="19"/>
  <c r="L60" i="19" s="1"/>
  <c r="L61" i="19" s="1"/>
  <c r="L62" i="19" s="1"/>
  <c r="L63" i="19" s="1"/>
  <c r="L64" i="19" s="1"/>
  <c r="L65" i="19" s="1"/>
  <c r="L66" i="19" s="1"/>
  <c r="L67" i="19" s="1"/>
  <c r="L68" i="19" s="1"/>
  <c r="L69" i="19" s="1"/>
  <c r="L70" i="19" s="1"/>
  <c r="L71" i="19" s="1"/>
  <c r="L72" i="19" s="1"/>
  <c r="M52" i="19"/>
  <c r="I52" i="19"/>
  <c r="N51" i="19"/>
  <c r="M51" i="19"/>
  <c r="G51" i="19"/>
  <c r="H49" i="19"/>
  <c r="N48" i="19"/>
  <c r="M48" i="19"/>
  <c r="N47" i="19"/>
  <c r="M47" i="19"/>
  <c r="N46" i="19"/>
  <c r="M46" i="19"/>
  <c r="N45" i="19"/>
  <c r="M45" i="19"/>
  <c r="N44" i="19"/>
  <c r="M44" i="19"/>
  <c r="N43" i="19"/>
  <c r="M43" i="19"/>
  <c r="N42" i="19"/>
  <c r="M42" i="19"/>
  <c r="N41" i="19"/>
  <c r="M41" i="19"/>
  <c r="N40" i="19"/>
  <c r="M40" i="19"/>
  <c r="N39" i="19"/>
  <c r="M39" i="19"/>
  <c r="N38" i="19"/>
  <c r="M38" i="19"/>
  <c r="N37" i="19"/>
  <c r="M37" i="19"/>
  <c r="N36" i="19"/>
  <c r="M36" i="19"/>
  <c r="L36" i="19"/>
  <c r="L37" i="19" s="1"/>
  <c r="L38" i="19" s="1"/>
  <c r="L39" i="19" s="1"/>
  <c r="L40" i="19" s="1"/>
  <c r="L41" i="19" s="1"/>
  <c r="L42" i="19" s="1"/>
  <c r="L43" i="19" s="1"/>
  <c r="L44" i="19" s="1"/>
  <c r="L45" i="19" s="1"/>
  <c r="L46" i="19" s="1"/>
  <c r="L47" i="19" s="1"/>
  <c r="L48" i="19" s="1"/>
  <c r="L49" i="19" s="1"/>
  <c r="I29" i="19"/>
  <c r="N28" i="19"/>
  <c r="M28" i="19"/>
  <c r="G28" i="19"/>
  <c r="H26" i="19"/>
  <c r="K15" i="19"/>
  <c r="G15" i="19"/>
  <c r="C14" i="19"/>
  <c r="N14" i="19" s="1"/>
  <c r="C15" i="19" s="1"/>
  <c r="N15" i="19" s="1"/>
  <c r="C16" i="19" s="1"/>
  <c r="N16" i="19" s="1"/>
  <c r="C17" i="19" s="1"/>
  <c r="N17" i="19" s="1"/>
  <c r="C18" i="19" s="1"/>
  <c r="N18" i="19" s="1"/>
  <c r="C19" i="19" s="1"/>
  <c r="N19" i="19" s="1"/>
  <c r="C20" i="19" s="1"/>
  <c r="N20" i="19" s="1"/>
  <c r="C21" i="19" s="1"/>
  <c r="N21" i="19" s="1"/>
  <c r="C22" i="19" s="1"/>
  <c r="N22" i="19" s="1"/>
  <c r="C23" i="19" s="1"/>
  <c r="N23" i="19" s="1"/>
  <c r="C24" i="19" s="1"/>
  <c r="N24" i="19" s="1"/>
  <c r="C25" i="19" s="1"/>
  <c r="N25" i="19" s="1"/>
  <c r="N29" i="19" s="1"/>
  <c r="N13" i="19"/>
  <c r="M13" i="19"/>
  <c r="L13" i="19"/>
  <c r="L14" i="19" s="1"/>
  <c r="L15" i="19" s="1"/>
  <c r="L16" i="19" s="1"/>
  <c r="L17" i="19" s="1"/>
  <c r="L18" i="19" s="1"/>
  <c r="L19" i="19" s="1"/>
  <c r="L20" i="19" s="1"/>
  <c r="L21" i="19" s="1"/>
  <c r="L22" i="19" s="1"/>
  <c r="L23" i="19" s="1"/>
  <c r="L24" i="19" s="1"/>
  <c r="L25" i="19" s="1"/>
  <c r="L26" i="19" s="1"/>
  <c r="B13" i="19"/>
  <c r="B173" i="19" s="1"/>
  <c r="B83" i="19" l="1"/>
  <c r="M83" i="19" s="1"/>
  <c r="O82" i="19"/>
  <c r="O36" i="19"/>
  <c r="O38" i="19"/>
  <c r="O40" i="19"/>
  <c r="O42" i="19"/>
  <c r="O44" i="19"/>
  <c r="O46" i="19"/>
  <c r="O48" i="19"/>
  <c r="N75" i="19"/>
  <c r="B14" i="19"/>
  <c r="M14" i="19" s="1"/>
  <c r="O13" i="19"/>
  <c r="N52" i="19"/>
  <c r="O52" i="19" s="1"/>
  <c r="K175" i="19"/>
  <c r="L175" i="19" s="1"/>
  <c r="L176" i="19" s="1"/>
  <c r="L177" i="19" s="1"/>
  <c r="L178" i="19" s="1"/>
  <c r="L179" i="19" s="1"/>
  <c r="L180" i="19" s="1"/>
  <c r="L181" i="19" s="1"/>
  <c r="L182" i="19" s="1"/>
  <c r="L183" i="19" s="1"/>
  <c r="L184" i="19" s="1"/>
  <c r="L185" i="19" s="1"/>
  <c r="L186" i="19" s="1"/>
  <c r="B60" i="19"/>
  <c r="M60" i="19" s="1"/>
  <c r="O59" i="19"/>
  <c r="O37" i="19"/>
  <c r="O39" i="19"/>
  <c r="O41" i="19"/>
  <c r="O43" i="19"/>
  <c r="O45" i="19"/>
  <c r="O47" i="19"/>
  <c r="M106" i="19"/>
  <c r="M162" i="19"/>
  <c r="D183" i="19"/>
  <c r="I174" i="19"/>
  <c r="B131" i="19"/>
  <c r="O130" i="19"/>
  <c r="N163" i="19"/>
  <c r="N167" i="19" s="1"/>
  <c r="M173" i="19"/>
  <c r="O173" i="19" s="1"/>
  <c r="N98" i="19"/>
  <c r="C174" i="19"/>
  <c r="N174" i="19" s="1"/>
  <c r="N106" i="19"/>
  <c r="C107" i="19" s="1"/>
  <c r="E175" i="19"/>
  <c r="O152" i="19"/>
  <c r="O154" i="19"/>
  <c r="O156" i="19"/>
  <c r="O158" i="19"/>
  <c r="O160" i="19"/>
  <c r="O129" i="19"/>
  <c r="H131" i="19"/>
  <c r="I175" i="19"/>
  <c r="N173" i="19"/>
  <c r="H164" i="19"/>
  <c r="D13" i="17"/>
  <c r="N105" i="16"/>
  <c r="M105" i="16"/>
  <c r="L151" i="16"/>
  <c r="L152" i="16" s="1"/>
  <c r="L153" i="16" s="1"/>
  <c r="L154" i="16" s="1"/>
  <c r="L155" i="16" s="1"/>
  <c r="L156" i="16" s="1"/>
  <c r="L157" i="16" s="1"/>
  <c r="L158" i="16" s="1"/>
  <c r="L159" i="16" s="1"/>
  <c r="L160" i="16" s="1"/>
  <c r="L161" i="16" s="1"/>
  <c r="L162" i="16" s="1"/>
  <c r="L163" i="16" s="1"/>
  <c r="L164" i="16" s="1"/>
  <c r="M151" i="16"/>
  <c r="N151" i="16"/>
  <c r="M152" i="16"/>
  <c r="N152" i="16"/>
  <c r="M153" i="16"/>
  <c r="N153" i="16"/>
  <c r="M154" i="16"/>
  <c r="N154" i="16"/>
  <c r="M155" i="16"/>
  <c r="N155" i="16"/>
  <c r="M156" i="16"/>
  <c r="N156" i="16"/>
  <c r="M157" i="16"/>
  <c r="N157" i="16"/>
  <c r="M158" i="16"/>
  <c r="N158" i="16"/>
  <c r="M159" i="16"/>
  <c r="N159" i="16"/>
  <c r="M160" i="16"/>
  <c r="N160" i="16"/>
  <c r="H161" i="16"/>
  <c r="N161" i="16" s="1"/>
  <c r="C162" i="16" s="1"/>
  <c r="N162" i="16" s="1"/>
  <c r="C163" i="16" s="1"/>
  <c r="M161" i="16"/>
  <c r="H162" i="16"/>
  <c r="H163" i="16"/>
  <c r="G166" i="16"/>
  <c r="M166" i="16"/>
  <c r="N166" i="16"/>
  <c r="I167" i="16"/>
  <c r="H72" i="16"/>
  <c r="E60" i="16"/>
  <c r="E61" i="16" s="1"/>
  <c r="E62" i="16" s="1"/>
  <c r="E63" i="16" s="1"/>
  <c r="E64" i="16" s="1"/>
  <c r="E65" i="16" s="1"/>
  <c r="E66" i="16" s="1"/>
  <c r="E67" i="16" s="1"/>
  <c r="E68" i="16" s="1"/>
  <c r="E70" i="16" s="1"/>
  <c r="E71" i="16" s="1"/>
  <c r="I60" i="16"/>
  <c r="I61" i="16" s="1"/>
  <c r="I62" i="16" s="1"/>
  <c r="I63" i="16" s="1"/>
  <c r="I64" i="16" s="1"/>
  <c r="I65" i="16" s="1"/>
  <c r="I66" i="16" s="1"/>
  <c r="I67" i="16" s="1"/>
  <c r="I68" i="16" s="1"/>
  <c r="I69" i="16" s="1"/>
  <c r="I70" i="16" s="1"/>
  <c r="I71" i="16" s="1"/>
  <c r="N59" i="16"/>
  <c r="C60" i="16" s="1"/>
  <c r="N60" i="16" s="1"/>
  <c r="C61" i="16" s="1"/>
  <c r="N61" i="16" s="1"/>
  <c r="C62" i="16" s="1"/>
  <c r="N62" i="16" s="1"/>
  <c r="C63" i="16" s="1"/>
  <c r="N63" i="16" s="1"/>
  <c r="C64" i="16" s="1"/>
  <c r="N64" i="16" s="1"/>
  <c r="C65" i="16" s="1"/>
  <c r="N65" i="16" s="1"/>
  <c r="C66" i="16" s="1"/>
  <c r="N66" i="16" s="1"/>
  <c r="C67" i="16" s="1"/>
  <c r="N67" i="16" s="1"/>
  <c r="C68" i="16" s="1"/>
  <c r="N68" i="16" s="1"/>
  <c r="C69" i="16" s="1"/>
  <c r="N69" i="16" s="1"/>
  <c r="C70" i="16" s="1"/>
  <c r="M59" i="16"/>
  <c r="L59" i="16"/>
  <c r="L60" i="16" s="1"/>
  <c r="L61" i="16" s="1"/>
  <c r="L62" i="16" s="1"/>
  <c r="L63" i="16" s="1"/>
  <c r="L64" i="16" s="1"/>
  <c r="L65" i="16" s="1"/>
  <c r="L66" i="16" s="1"/>
  <c r="L67" i="16" s="1"/>
  <c r="L68" i="16" s="1"/>
  <c r="L69" i="16" s="1"/>
  <c r="L70" i="16" s="1"/>
  <c r="L71" i="16" s="1"/>
  <c r="L72" i="16" s="1"/>
  <c r="G173" i="16"/>
  <c r="G174" i="16"/>
  <c r="G176" i="16"/>
  <c r="G179" i="16"/>
  <c r="G180" i="16"/>
  <c r="G181" i="16"/>
  <c r="G182" i="16"/>
  <c r="G183" i="16"/>
  <c r="G184" i="16"/>
  <c r="G185" i="16"/>
  <c r="K174" i="16"/>
  <c r="J175" i="16"/>
  <c r="J184" i="16"/>
  <c r="J173" i="16"/>
  <c r="H173" i="16"/>
  <c r="J115" i="16"/>
  <c r="J183" i="16" s="1"/>
  <c r="D131" i="19" l="1"/>
  <c r="M131" i="19"/>
  <c r="H176" i="19"/>
  <c r="I131" i="19"/>
  <c r="C175" i="19"/>
  <c r="N175" i="19" s="1"/>
  <c r="N107" i="19"/>
  <c r="C108" i="19" s="1"/>
  <c r="B84" i="19"/>
  <c r="M84" i="19" s="1"/>
  <c r="O83" i="19"/>
  <c r="B174" i="19"/>
  <c r="M174" i="19" s="1"/>
  <c r="O174" i="19" s="1"/>
  <c r="B61" i="19"/>
  <c r="M61" i="19" s="1"/>
  <c r="O60" i="19"/>
  <c r="B15" i="19"/>
  <c r="M15" i="19" s="1"/>
  <c r="O14" i="19"/>
  <c r="O106" i="19"/>
  <c r="B107" i="19"/>
  <c r="N131" i="19"/>
  <c r="C132" i="19" s="1"/>
  <c r="B163" i="19"/>
  <c r="O162" i="19"/>
  <c r="O160" i="16"/>
  <c r="O156" i="16"/>
  <c r="O152" i="16"/>
  <c r="O158" i="16"/>
  <c r="O154" i="16"/>
  <c r="N163" i="16"/>
  <c r="N167" i="16" s="1"/>
  <c r="O159" i="16"/>
  <c r="O155" i="16"/>
  <c r="O151" i="16"/>
  <c r="O59" i="16"/>
  <c r="O157" i="16"/>
  <c r="O153" i="16"/>
  <c r="O105" i="16"/>
  <c r="O161" i="16"/>
  <c r="B162" i="16"/>
  <c r="M162" i="16" s="1"/>
  <c r="H164" i="16"/>
  <c r="N70" i="16"/>
  <c r="C71" i="16" s="1"/>
  <c r="N71" i="16" s="1"/>
  <c r="B60" i="16"/>
  <c r="M60" i="16" s="1"/>
  <c r="N108" i="19" l="1"/>
  <c r="C109" i="19" s="1"/>
  <c r="N109" i="19" s="1"/>
  <c r="C110" i="19" s="1"/>
  <c r="N110" i="19" s="1"/>
  <c r="C111" i="19" s="1"/>
  <c r="N111" i="19" s="1"/>
  <c r="C112" i="19" s="1"/>
  <c r="N112" i="19" s="1"/>
  <c r="C113" i="19" s="1"/>
  <c r="N113" i="19" s="1"/>
  <c r="C114" i="19" s="1"/>
  <c r="N114" i="19" s="1"/>
  <c r="C115" i="19" s="1"/>
  <c r="N115" i="19" s="1"/>
  <c r="C116" i="19" s="1"/>
  <c r="N116" i="19" s="1"/>
  <c r="C117" i="19" s="1"/>
  <c r="N117" i="19" s="1"/>
  <c r="N121" i="19" s="1"/>
  <c r="C176" i="19"/>
  <c r="N176" i="19" s="1"/>
  <c r="B132" i="19"/>
  <c r="O131" i="19"/>
  <c r="C177" i="19"/>
  <c r="B16" i="19"/>
  <c r="M16" i="19" s="1"/>
  <c r="O15" i="19"/>
  <c r="I176" i="19"/>
  <c r="H132" i="19"/>
  <c r="D176" i="19"/>
  <c r="E131" i="19"/>
  <c r="E176" i="19" s="1"/>
  <c r="B62" i="19"/>
  <c r="M62" i="19" s="1"/>
  <c r="O61" i="19"/>
  <c r="M163" i="19"/>
  <c r="B175" i="19"/>
  <c r="M175" i="19" s="1"/>
  <c r="O175" i="19" s="1"/>
  <c r="M107" i="19"/>
  <c r="B85" i="19"/>
  <c r="M85" i="19" s="1"/>
  <c r="O84" i="19"/>
  <c r="O162" i="16"/>
  <c r="B163" i="16"/>
  <c r="M163" i="16" s="1"/>
  <c r="O60" i="16"/>
  <c r="B61" i="16"/>
  <c r="M61" i="16" s="1"/>
  <c r="M167" i="19" l="1"/>
  <c r="O167" i="19" s="1"/>
  <c r="O163" i="19"/>
  <c r="O85" i="19"/>
  <c r="B86" i="19"/>
  <c r="M86" i="19" s="1"/>
  <c r="B17" i="19"/>
  <c r="M17" i="19" s="1"/>
  <c r="O16" i="19"/>
  <c r="D132" i="19"/>
  <c r="M132" i="19"/>
  <c r="B108" i="19"/>
  <c r="O107" i="19"/>
  <c r="I132" i="19"/>
  <c r="H177" i="19"/>
  <c r="N177" i="19" s="1"/>
  <c r="N132" i="19"/>
  <c r="C133" i="19" s="1"/>
  <c r="B63" i="19"/>
  <c r="M63" i="19" s="1"/>
  <c r="O62" i="19"/>
  <c r="O163" i="16"/>
  <c r="M167" i="16"/>
  <c r="O167" i="16" s="1"/>
  <c r="O61" i="16"/>
  <c r="B62" i="16"/>
  <c r="M62" i="16" s="1"/>
  <c r="B64" i="19" l="1"/>
  <c r="M64" i="19" s="1"/>
  <c r="O63" i="19"/>
  <c r="D177" i="19"/>
  <c r="E132" i="19"/>
  <c r="E177" i="19" s="1"/>
  <c r="O86" i="19"/>
  <c r="B87" i="19"/>
  <c r="M87" i="19" s="1"/>
  <c r="C178" i="19"/>
  <c r="N133" i="19"/>
  <c r="C134" i="19" s="1"/>
  <c r="I177" i="19"/>
  <c r="H133" i="19"/>
  <c r="M108" i="19"/>
  <c r="B176" i="19"/>
  <c r="M176" i="19" s="1"/>
  <c r="O176" i="19" s="1"/>
  <c r="O132" i="19"/>
  <c r="B133" i="19"/>
  <c r="B18" i="19"/>
  <c r="M18" i="19" s="1"/>
  <c r="O17" i="19"/>
  <c r="B63" i="16"/>
  <c r="M63" i="16" s="1"/>
  <c r="O62" i="16"/>
  <c r="C179" i="19" l="1"/>
  <c r="B19" i="19"/>
  <c r="M19" i="19" s="1"/>
  <c r="O18" i="19"/>
  <c r="M133" i="19"/>
  <c r="D133" i="19"/>
  <c r="H178" i="19"/>
  <c r="N178" i="19" s="1"/>
  <c r="I133" i="19"/>
  <c r="O87" i="19"/>
  <c r="B88" i="19"/>
  <c r="M88" i="19" s="1"/>
  <c r="B109" i="19"/>
  <c r="O108" i="19"/>
  <c r="B65" i="19"/>
  <c r="M65" i="19" s="1"/>
  <c r="O64" i="19"/>
  <c r="B64" i="16"/>
  <c r="M64" i="16" s="1"/>
  <c r="O63" i="16"/>
  <c r="B134" i="19" l="1"/>
  <c r="O133" i="19"/>
  <c r="B66" i="19"/>
  <c r="M66" i="19" s="1"/>
  <c r="O65" i="19"/>
  <c r="D178" i="19"/>
  <c r="E133" i="19"/>
  <c r="E178" i="19" s="1"/>
  <c r="B20" i="19"/>
  <c r="M20" i="19" s="1"/>
  <c r="O19" i="19"/>
  <c r="M109" i="19"/>
  <c r="B177" i="19"/>
  <c r="M177" i="19" s="1"/>
  <c r="O177" i="19" s="1"/>
  <c r="H134" i="19"/>
  <c r="I178" i="19"/>
  <c r="O88" i="19"/>
  <c r="B89" i="19"/>
  <c r="M89" i="19" s="1"/>
  <c r="O64" i="16"/>
  <c r="B65" i="16"/>
  <c r="M65" i="16" s="1"/>
  <c r="I134" i="19" l="1"/>
  <c r="H179" i="19"/>
  <c r="N179" i="19" s="1"/>
  <c r="N134" i="19"/>
  <c r="C135" i="19" s="1"/>
  <c r="B67" i="19"/>
  <c r="M67" i="19" s="1"/>
  <c r="O66" i="19"/>
  <c r="O89" i="19"/>
  <c r="B90" i="19"/>
  <c r="M90" i="19" s="1"/>
  <c r="B21" i="19"/>
  <c r="M21" i="19" s="1"/>
  <c r="O20" i="19"/>
  <c r="B110" i="19"/>
  <c r="O109" i="19"/>
  <c r="D134" i="19"/>
  <c r="O65" i="16"/>
  <c r="B66" i="16"/>
  <c r="M66" i="16" s="1"/>
  <c r="O90" i="19" l="1"/>
  <c r="B91" i="19"/>
  <c r="M91" i="19" s="1"/>
  <c r="D179" i="19"/>
  <c r="E134" i="19"/>
  <c r="E179" i="19" s="1"/>
  <c r="C180" i="19"/>
  <c r="M134" i="19"/>
  <c r="M110" i="19"/>
  <c r="B178" i="19"/>
  <c r="M178" i="19" s="1"/>
  <c r="O178" i="19" s="1"/>
  <c r="B22" i="19"/>
  <c r="M22" i="19" s="1"/>
  <c r="O21" i="19"/>
  <c r="B68" i="19"/>
  <c r="M68" i="19" s="1"/>
  <c r="O67" i="19"/>
  <c r="I179" i="19"/>
  <c r="H135" i="19"/>
  <c r="O66" i="16"/>
  <c r="B67" i="16"/>
  <c r="M67" i="16" s="1"/>
  <c r="B69" i="19" l="1"/>
  <c r="M69" i="19" s="1"/>
  <c r="O68" i="19"/>
  <c r="B111" i="19"/>
  <c r="O110" i="19"/>
  <c r="H180" i="19"/>
  <c r="I135" i="19"/>
  <c r="O134" i="19"/>
  <c r="B135" i="19"/>
  <c r="B23" i="19"/>
  <c r="M23" i="19" s="1"/>
  <c r="O22" i="19"/>
  <c r="N135" i="19"/>
  <c r="C136" i="19" s="1"/>
  <c r="B92" i="19"/>
  <c r="M92" i="19" s="1"/>
  <c r="O91" i="19"/>
  <c r="N180" i="19"/>
  <c r="O67" i="16"/>
  <c r="B68" i="16"/>
  <c r="M68" i="16" s="1"/>
  <c r="M111" i="19" l="1"/>
  <c r="B179" i="19"/>
  <c r="M179" i="19" s="1"/>
  <c r="O179" i="19" s="1"/>
  <c r="B24" i="19"/>
  <c r="M24" i="19" s="1"/>
  <c r="O23" i="19"/>
  <c r="H136" i="19"/>
  <c r="I180" i="19"/>
  <c r="N136" i="19"/>
  <c r="C137" i="19" s="1"/>
  <c r="C181" i="19"/>
  <c r="B93" i="19"/>
  <c r="M93" i="19" s="1"/>
  <c r="O92" i="19"/>
  <c r="D135" i="19"/>
  <c r="B70" i="19"/>
  <c r="M70" i="19" s="1"/>
  <c r="O69" i="19"/>
  <c r="O68" i="16"/>
  <c r="B69" i="16"/>
  <c r="M69" i="16" s="1"/>
  <c r="D180" i="19" l="1"/>
  <c r="E135" i="19"/>
  <c r="E180" i="19" s="1"/>
  <c r="M135" i="19"/>
  <c r="B25" i="19"/>
  <c r="M25" i="19" s="1"/>
  <c r="O24" i="19"/>
  <c r="B71" i="19"/>
  <c r="M71" i="19" s="1"/>
  <c r="O70" i="19"/>
  <c r="N181" i="19"/>
  <c r="C182" i="19"/>
  <c r="B94" i="19"/>
  <c r="M94" i="19" s="1"/>
  <c r="O93" i="19"/>
  <c r="I136" i="19"/>
  <c r="H181" i="19"/>
  <c r="B112" i="19"/>
  <c r="O111" i="19"/>
  <c r="O69" i="16"/>
  <c r="B70" i="16"/>
  <c r="M112" i="19" l="1"/>
  <c r="B180" i="19"/>
  <c r="M180" i="19" s="1"/>
  <c r="O180" i="19" s="1"/>
  <c r="O94" i="19"/>
  <c r="M98" i="19"/>
  <c r="O98" i="19" s="1"/>
  <c r="B136" i="19"/>
  <c r="O135" i="19"/>
  <c r="O71" i="19"/>
  <c r="M75" i="19"/>
  <c r="O75" i="19" s="1"/>
  <c r="O25" i="19"/>
  <c r="M29" i="19"/>
  <c r="O29" i="19" s="1"/>
  <c r="I181" i="19"/>
  <c r="H137" i="19"/>
  <c r="M70" i="16"/>
  <c r="H182" i="19" l="1"/>
  <c r="I137" i="19"/>
  <c r="N137" i="19"/>
  <c r="C138" i="19" s="1"/>
  <c r="B181" i="19"/>
  <c r="D136" i="19"/>
  <c r="M136" i="19"/>
  <c r="B113" i="19"/>
  <c r="M113" i="19" s="1"/>
  <c r="O112" i="19"/>
  <c r="B71" i="16"/>
  <c r="M71" i="16" s="1"/>
  <c r="O71" i="16" s="1"/>
  <c r="O70" i="16"/>
  <c r="D138" i="16"/>
  <c r="B114" i="19" l="1"/>
  <c r="M114" i="19" s="1"/>
  <c r="O113" i="19"/>
  <c r="C183" i="19"/>
  <c r="O136" i="19"/>
  <c r="B137" i="19"/>
  <c r="H138" i="19"/>
  <c r="I182" i="19"/>
  <c r="E136" i="19"/>
  <c r="E181" i="19" s="1"/>
  <c r="D181" i="19"/>
  <c r="M181" i="19" s="1"/>
  <c r="O181" i="19" s="1"/>
  <c r="N182" i="19"/>
  <c r="B13" i="16"/>
  <c r="B173" i="16" s="1"/>
  <c r="I138" i="19" l="1"/>
  <c r="H183" i="19"/>
  <c r="N138" i="19"/>
  <c r="C139" i="19" s="1"/>
  <c r="D137" i="19"/>
  <c r="M137" i="19" s="1"/>
  <c r="B182" i="19"/>
  <c r="O114" i="19"/>
  <c r="B115" i="19"/>
  <c r="M115" i="19" s="1"/>
  <c r="N183" i="19"/>
  <c r="K15" i="16"/>
  <c r="G15" i="16"/>
  <c r="G132" i="16"/>
  <c r="B138" i="19" l="1"/>
  <c r="O137" i="19"/>
  <c r="B116" i="19"/>
  <c r="M116" i="19" s="1"/>
  <c r="O115" i="19"/>
  <c r="C184" i="19"/>
  <c r="D182" i="19"/>
  <c r="M182" i="19" s="1"/>
  <c r="O182" i="19" s="1"/>
  <c r="E137" i="19"/>
  <c r="H139" i="19"/>
  <c r="I183" i="19"/>
  <c r="K84" i="16"/>
  <c r="G84" i="16"/>
  <c r="E83" i="16"/>
  <c r="E84" i="16" s="1"/>
  <c r="E85" i="16" s="1"/>
  <c r="E86" i="16" s="1"/>
  <c r="E87" i="16" s="1"/>
  <c r="E88" i="16" s="1"/>
  <c r="E89" i="16" s="1"/>
  <c r="E90" i="16" s="1"/>
  <c r="E91" i="16" s="1"/>
  <c r="E92" i="16" s="1"/>
  <c r="E93" i="16" s="1"/>
  <c r="E94" i="16" s="1"/>
  <c r="I83" i="16"/>
  <c r="I84" i="16" s="1"/>
  <c r="I85" i="16" s="1"/>
  <c r="I86" i="16" s="1"/>
  <c r="I87" i="16" s="1"/>
  <c r="I88" i="16" s="1"/>
  <c r="I89" i="16" s="1"/>
  <c r="I90" i="16" s="1"/>
  <c r="I91" i="16" s="1"/>
  <c r="I92" i="16" s="1"/>
  <c r="I93" i="16" s="1"/>
  <c r="I94" i="16" s="1"/>
  <c r="I139" i="19" l="1"/>
  <c r="H184" i="19"/>
  <c r="B117" i="19"/>
  <c r="M117" i="19" s="1"/>
  <c r="O116" i="19"/>
  <c r="E182" i="19"/>
  <c r="E138" i="19"/>
  <c r="N139" i="19"/>
  <c r="C140" i="19" s="1"/>
  <c r="B183" i="19"/>
  <c r="M183" i="19" s="1"/>
  <c r="O183" i="19" s="1"/>
  <c r="M138" i="19"/>
  <c r="G109" i="16"/>
  <c r="G177" i="16" s="1"/>
  <c r="G107" i="16"/>
  <c r="G175" i="16" s="1"/>
  <c r="K107" i="16"/>
  <c r="H118" i="16"/>
  <c r="O138" i="19" l="1"/>
  <c r="B139" i="19"/>
  <c r="C185" i="19"/>
  <c r="N184" i="19"/>
  <c r="O117" i="19"/>
  <c r="M121" i="19"/>
  <c r="O121" i="19" s="1"/>
  <c r="E183" i="19"/>
  <c r="E139" i="19"/>
  <c r="I184" i="19"/>
  <c r="H140" i="19"/>
  <c r="E106" i="16"/>
  <c r="E107" i="16" s="1"/>
  <c r="E108" i="16" s="1"/>
  <c r="E109" i="16" s="1"/>
  <c r="E110" i="16" s="1"/>
  <c r="E111" i="16" s="1"/>
  <c r="E112" i="16" s="1"/>
  <c r="E113" i="16" s="1"/>
  <c r="E114" i="16" s="1"/>
  <c r="E115" i="16" s="1"/>
  <c r="E116" i="16" s="1"/>
  <c r="E117" i="16" s="1"/>
  <c r="I106" i="16"/>
  <c r="I174" i="16" s="1"/>
  <c r="I140" i="19" l="1"/>
  <c r="H185" i="19"/>
  <c r="H186" i="19" s="1"/>
  <c r="H141" i="19"/>
  <c r="N140" i="19"/>
  <c r="N144" i="19" s="1"/>
  <c r="E140" i="19"/>
  <c r="E185" i="19" s="1"/>
  <c r="E184" i="19"/>
  <c r="M139" i="19"/>
  <c r="B184" i="19"/>
  <c r="M184" i="19" s="1"/>
  <c r="O184" i="19" s="1"/>
  <c r="N185" i="19"/>
  <c r="N188" i="19" s="1"/>
  <c r="I107" i="16"/>
  <c r="I108" i="16" s="1"/>
  <c r="I109" i="16" s="1"/>
  <c r="I110" i="16" s="1"/>
  <c r="I111" i="16" s="1"/>
  <c r="I112" i="16" s="1"/>
  <c r="I113" i="16" s="1"/>
  <c r="I114" i="16" s="1"/>
  <c r="I115" i="16" s="1"/>
  <c r="I116" i="16" s="1"/>
  <c r="I117" i="16" s="1"/>
  <c r="N13" i="16"/>
  <c r="C14" i="16" s="1"/>
  <c r="N14" i="16" s="1"/>
  <c r="C15" i="16" s="1"/>
  <c r="M13" i="16"/>
  <c r="B14" i="16" s="1"/>
  <c r="M14" i="16" s="1"/>
  <c r="B15" i="16" s="1"/>
  <c r="N48" i="16"/>
  <c r="M48" i="16"/>
  <c r="O48" i="16" s="1"/>
  <c r="N47" i="16"/>
  <c r="M47" i="16"/>
  <c r="N46" i="16"/>
  <c r="M46" i="16"/>
  <c r="O46" i="16" s="1"/>
  <c r="N45" i="16"/>
  <c r="M45" i="16"/>
  <c r="O45" i="16" s="1"/>
  <c r="N44" i="16"/>
  <c r="M44" i="16"/>
  <c r="O44" i="16" s="1"/>
  <c r="N43" i="16"/>
  <c r="M43" i="16"/>
  <c r="O43" i="16" s="1"/>
  <c r="N42" i="16"/>
  <c r="M42" i="16"/>
  <c r="O42" i="16" s="1"/>
  <c r="N41" i="16"/>
  <c r="M41" i="16"/>
  <c r="O41" i="16" s="1"/>
  <c r="N40" i="16"/>
  <c r="M40" i="16"/>
  <c r="O40" i="16" s="1"/>
  <c r="N39" i="16"/>
  <c r="M39" i="16"/>
  <c r="O39" i="16" s="1"/>
  <c r="N38" i="16"/>
  <c r="M38" i="16"/>
  <c r="O38" i="16" s="1"/>
  <c r="N37" i="16"/>
  <c r="M37" i="16"/>
  <c r="O37" i="16" s="1"/>
  <c r="N36" i="16"/>
  <c r="M36" i="16"/>
  <c r="O36" i="16" s="1"/>
  <c r="M82" i="16"/>
  <c r="B83" i="16" s="1"/>
  <c r="M83" i="16" s="1"/>
  <c r="B84" i="16" s="1"/>
  <c r="M84" i="16" s="1"/>
  <c r="B85" i="16" s="1"/>
  <c r="M85" i="16" s="1"/>
  <c r="B86" i="16" s="1"/>
  <c r="C106" i="16"/>
  <c r="N106" i="16" s="1"/>
  <c r="B106" i="16"/>
  <c r="M106" i="16" s="1"/>
  <c r="K175" i="16"/>
  <c r="J176" i="16"/>
  <c r="K176" i="16"/>
  <c r="J177" i="16"/>
  <c r="K177" i="16"/>
  <c r="J178" i="16"/>
  <c r="K178" i="16"/>
  <c r="J179" i="16"/>
  <c r="K179" i="16"/>
  <c r="J180" i="16"/>
  <c r="K180" i="16"/>
  <c r="J181" i="16"/>
  <c r="K181" i="16"/>
  <c r="J182" i="16"/>
  <c r="K182" i="16"/>
  <c r="K183" i="16"/>
  <c r="K184" i="16"/>
  <c r="J185" i="16"/>
  <c r="K185" i="16"/>
  <c r="J174" i="16"/>
  <c r="K173" i="16"/>
  <c r="L173" i="16" s="1"/>
  <c r="L174" i="16" s="1"/>
  <c r="F174" i="16"/>
  <c r="F175" i="16"/>
  <c r="F176" i="16"/>
  <c r="F177" i="16"/>
  <c r="F178" i="16"/>
  <c r="F179" i="16"/>
  <c r="F180" i="16"/>
  <c r="F181" i="16"/>
  <c r="F182" i="16"/>
  <c r="F183" i="16"/>
  <c r="F184" i="16"/>
  <c r="F185" i="16"/>
  <c r="F173" i="16"/>
  <c r="M128" i="16"/>
  <c r="M129" i="16"/>
  <c r="L13" i="16"/>
  <c r="L14" i="16" s="1"/>
  <c r="L15" i="16" s="1"/>
  <c r="L16" i="16" s="1"/>
  <c r="L17" i="16" s="1"/>
  <c r="L18" i="16" s="1"/>
  <c r="L19" i="16" s="1"/>
  <c r="L20" i="16" s="1"/>
  <c r="L21" i="16" s="1"/>
  <c r="L22" i="16" s="1"/>
  <c r="L23" i="16" s="1"/>
  <c r="L24" i="16" s="1"/>
  <c r="L25" i="16" s="1"/>
  <c r="L26" i="16" s="1"/>
  <c r="L36" i="16"/>
  <c r="L37" i="16" s="1"/>
  <c r="L38" i="16" s="1"/>
  <c r="L39" i="16" s="1"/>
  <c r="L40" i="16" s="1"/>
  <c r="L41" i="16" s="1"/>
  <c r="L42" i="16" s="1"/>
  <c r="L43" i="16" s="1"/>
  <c r="L44" i="16" s="1"/>
  <c r="L45" i="16" s="1"/>
  <c r="L46" i="16" s="1"/>
  <c r="L47" i="16" s="1"/>
  <c r="L48" i="16" s="1"/>
  <c r="L49" i="16" s="1"/>
  <c r="L82" i="16"/>
  <c r="L83" i="16" s="1"/>
  <c r="L84" i="16" s="1"/>
  <c r="L85" i="16" s="1"/>
  <c r="L86" i="16" s="1"/>
  <c r="L87" i="16" s="1"/>
  <c r="L88" i="16" s="1"/>
  <c r="L89" i="16" s="1"/>
  <c r="L90" i="16" s="1"/>
  <c r="L91" i="16" s="1"/>
  <c r="L92" i="16" s="1"/>
  <c r="L93" i="16" s="1"/>
  <c r="L94" i="16" s="1"/>
  <c r="L95" i="16" s="1"/>
  <c r="L105" i="16"/>
  <c r="L106" i="16" s="1"/>
  <c r="L107" i="16" s="1"/>
  <c r="L108" i="16" s="1"/>
  <c r="L109" i="16" s="1"/>
  <c r="L110" i="16" s="1"/>
  <c r="L111" i="16" s="1"/>
  <c r="L112" i="16" s="1"/>
  <c r="L113" i="16" s="1"/>
  <c r="L114" i="16" s="1"/>
  <c r="L115" i="16" s="1"/>
  <c r="L116" i="16" s="1"/>
  <c r="L117" i="16" s="1"/>
  <c r="L118" i="16" s="1"/>
  <c r="L128" i="16"/>
  <c r="L129" i="16" s="1"/>
  <c r="L130" i="16" s="1"/>
  <c r="L131" i="16" s="1"/>
  <c r="L132" i="16" s="1"/>
  <c r="L133" i="16" s="1"/>
  <c r="L134" i="16" s="1"/>
  <c r="L135" i="16" s="1"/>
  <c r="L136" i="16" s="1"/>
  <c r="L137" i="16" s="1"/>
  <c r="L138" i="16" s="1"/>
  <c r="L139" i="16" s="1"/>
  <c r="L140" i="16" s="1"/>
  <c r="L141" i="16" s="1"/>
  <c r="N128" i="16"/>
  <c r="N129" i="16"/>
  <c r="O129" i="16" s="1"/>
  <c r="N130" i="16"/>
  <c r="C131" i="16" s="1"/>
  <c r="I130" i="16"/>
  <c r="I175" i="16" s="1"/>
  <c r="H174" i="16"/>
  <c r="D174" i="16"/>
  <c r="E174" i="16"/>
  <c r="H175" i="16"/>
  <c r="G178" i="16"/>
  <c r="D183" i="16"/>
  <c r="D184" i="16"/>
  <c r="D185" i="16"/>
  <c r="I173" i="16"/>
  <c r="D173" i="16"/>
  <c r="E173" i="16"/>
  <c r="D130" i="16"/>
  <c r="M130" i="16" s="1"/>
  <c r="N143" i="16"/>
  <c r="M143" i="16"/>
  <c r="G143" i="16"/>
  <c r="M187" i="16"/>
  <c r="N187" i="16"/>
  <c r="I121" i="16"/>
  <c r="N120" i="16"/>
  <c r="M120" i="16"/>
  <c r="G120" i="16"/>
  <c r="N74" i="16"/>
  <c r="N75" i="16" s="1"/>
  <c r="M74" i="16"/>
  <c r="G74" i="16"/>
  <c r="I75" i="16"/>
  <c r="N51" i="16"/>
  <c r="N52" i="16" s="1"/>
  <c r="M51" i="16"/>
  <c r="G51" i="16"/>
  <c r="I52" i="16"/>
  <c r="H49" i="16"/>
  <c r="M52" i="16"/>
  <c r="I98" i="16"/>
  <c r="H95" i="16"/>
  <c r="G97" i="16"/>
  <c r="M97" i="16"/>
  <c r="N97" i="16"/>
  <c r="M75" i="16"/>
  <c r="N28" i="16"/>
  <c r="M28" i="16"/>
  <c r="G28" i="16"/>
  <c r="H26" i="16"/>
  <c r="I29" i="16"/>
  <c r="B140" i="19" l="1"/>
  <c r="O139" i="19"/>
  <c r="I144" i="19"/>
  <c r="I185" i="19"/>
  <c r="H131" i="16"/>
  <c r="H176" i="16" s="1"/>
  <c r="O52" i="16"/>
  <c r="D175" i="16"/>
  <c r="O128" i="16"/>
  <c r="O75" i="16"/>
  <c r="E130" i="16"/>
  <c r="E175" i="16" s="1"/>
  <c r="O47" i="16"/>
  <c r="N131" i="16"/>
  <c r="C132" i="16" s="1"/>
  <c r="I131" i="16"/>
  <c r="I176" i="16" s="1"/>
  <c r="O106" i="16"/>
  <c r="C107" i="16"/>
  <c r="N107" i="16" s="1"/>
  <c r="O130" i="16"/>
  <c r="B131" i="16"/>
  <c r="M173" i="16"/>
  <c r="N15" i="16"/>
  <c r="C16" i="16" s="1"/>
  <c r="M15" i="16"/>
  <c r="B16" i="16" s="1"/>
  <c r="M16" i="16" s="1"/>
  <c r="O13" i="16"/>
  <c r="B174" i="16"/>
  <c r="M174" i="16" s="1"/>
  <c r="B17" i="16"/>
  <c r="M17" i="16" s="1"/>
  <c r="O14" i="16"/>
  <c r="M86" i="16"/>
  <c r="B87" i="16" s="1"/>
  <c r="L175" i="16"/>
  <c r="L176" i="16" s="1"/>
  <c r="L177" i="16" s="1"/>
  <c r="L178" i="16" s="1"/>
  <c r="L179" i="16" s="1"/>
  <c r="L180" i="16" s="1"/>
  <c r="L181" i="16" s="1"/>
  <c r="L182" i="16" s="1"/>
  <c r="L183" i="16" s="1"/>
  <c r="L184" i="16" s="1"/>
  <c r="L185" i="16" s="1"/>
  <c r="L186" i="16" s="1"/>
  <c r="M140" i="19" l="1"/>
  <c r="B185" i="19"/>
  <c r="M185" i="19" s="1"/>
  <c r="H132" i="16"/>
  <c r="C108" i="16"/>
  <c r="N108" i="16" s="1"/>
  <c r="B107" i="16"/>
  <c r="M107" i="16" s="1"/>
  <c r="O107" i="16" s="1"/>
  <c r="I132" i="16"/>
  <c r="H177" i="16"/>
  <c r="D131" i="16"/>
  <c r="M131" i="16" s="1"/>
  <c r="N132" i="16"/>
  <c r="C133" i="16" s="1"/>
  <c r="O15" i="16"/>
  <c r="N16" i="16"/>
  <c r="C17" i="16" s="1"/>
  <c r="B18" i="16"/>
  <c r="M18" i="16" s="1"/>
  <c r="M87" i="16"/>
  <c r="M188" i="19" l="1"/>
  <c r="O188" i="19" s="1"/>
  <c r="O185" i="19"/>
  <c r="O140" i="19"/>
  <c r="M144" i="19"/>
  <c r="O144" i="19" s="1"/>
  <c r="C109" i="16"/>
  <c r="N109" i="16" s="1"/>
  <c r="B175" i="16"/>
  <c r="M175" i="16" s="1"/>
  <c r="B132" i="16"/>
  <c r="O131" i="16"/>
  <c r="E131" i="16"/>
  <c r="E176" i="16" s="1"/>
  <c r="D176" i="16"/>
  <c r="N133" i="16"/>
  <c r="C134" i="16" s="1"/>
  <c r="H133" i="16"/>
  <c r="I177" i="16"/>
  <c r="N17" i="16"/>
  <c r="O16" i="16"/>
  <c r="B19" i="16"/>
  <c r="M19" i="16" s="1"/>
  <c r="B88" i="16"/>
  <c r="M88" i="16" s="1"/>
  <c r="C110" i="16" l="1"/>
  <c r="N110" i="16" s="1"/>
  <c r="B108" i="16"/>
  <c r="M108" i="16" s="1"/>
  <c r="O108" i="16" s="1"/>
  <c r="H178" i="16"/>
  <c r="I133" i="16"/>
  <c r="D132" i="16"/>
  <c r="C18" i="16"/>
  <c r="O17" i="16"/>
  <c r="B20" i="16"/>
  <c r="M20" i="16" s="1"/>
  <c r="B89" i="16"/>
  <c r="M89" i="16" s="1"/>
  <c r="C111" i="16" l="1"/>
  <c r="B176" i="16"/>
  <c r="M176" i="16" s="1"/>
  <c r="D177" i="16"/>
  <c r="E132" i="16"/>
  <c r="E177" i="16" s="1"/>
  <c r="M132" i="16"/>
  <c r="H134" i="16"/>
  <c r="I178" i="16"/>
  <c r="N18" i="16"/>
  <c r="B21" i="16"/>
  <c r="M21" i="16" s="1"/>
  <c r="B90" i="16"/>
  <c r="M90" i="16" s="1"/>
  <c r="N111" i="16" l="1"/>
  <c r="C112" i="16" s="1"/>
  <c r="N112" i="16" s="1"/>
  <c r="B109" i="16"/>
  <c r="M109" i="16" s="1"/>
  <c r="O109" i="16" s="1"/>
  <c r="O132" i="16"/>
  <c r="B133" i="16"/>
  <c r="I134" i="16"/>
  <c r="H179" i="16"/>
  <c r="N134" i="16"/>
  <c r="C135" i="16" s="1"/>
  <c r="C19" i="16"/>
  <c r="O18" i="16"/>
  <c r="B22" i="16"/>
  <c r="M22" i="16" s="1"/>
  <c r="B91" i="16"/>
  <c r="M91" i="16" s="1"/>
  <c r="B177" i="16" l="1"/>
  <c r="M177" i="16" s="1"/>
  <c r="D133" i="16"/>
  <c r="H135" i="16"/>
  <c r="N135" i="16" s="1"/>
  <c r="C136" i="16" s="1"/>
  <c r="I179" i="16"/>
  <c r="N19" i="16"/>
  <c r="B23" i="16"/>
  <c r="M23" i="16" s="1"/>
  <c r="B92" i="16"/>
  <c r="M92" i="16" s="1"/>
  <c r="C113" i="16"/>
  <c r="N113" i="16" s="1"/>
  <c r="B110" i="16" l="1"/>
  <c r="M110" i="16" s="1"/>
  <c r="O110" i="16" s="1"/>
  <c r="I135" i="16"/>
  <c r="H180" i="16"/>
  <c r="E133" i="16"/>
  <c r="E178" i="16" s="1"/>
  <c r="D178" i="16"/>
  <c r="M133" i="16"/>
  <c r="C20" i="16"/>
  <c r="O19" i="16"/>
  <c r="B24" i="16"/>
  <c r="M24" i="16" s="1"/>
  <c r="B93" i="16"/>
  <c r="M93" i="16" s="1"/>
  <c r="B178" i="16" l="1"/>
  <c r="M178" i="16" s="1"/>
  <c r="B134" i="16"/>
  <c r="O133" i="16"/>
  <c r="H136" i="16"/>
  <c r="I180" i="16"/>
  <c r="N20" i="16"/>
  <c r="B25" i="16"/>
  <c r="M25" i="16" s="1"/>
  <c r="B94" i="16"/>
  <c r="M94" i="16" s="1"/>
  <c r="C114" i="16"/>
  <c r="N114" i="16" s="1"/>
  <c r="B111" i="16" l="1"/>
  <c r="M111" i="16" s="1"/>
  <c r="O111" i="16" s="1"/>
  <c r="I136" i="16"/>
  <c r="H181" i="16"/>
  <c r="N136" i="16"/>
  <c r="C137" i="16" s="1"/>
  <c r="D134" i="16"/>
  <c r="M134" i="16" s="1"/>
  <c r="B179" i="16"/>
  <c r="C21" i="16"/>
  <c r="O20" i="16"/>
  <c r="M29" i="16"/>
  <c r="M98" i="16"/>
  <c r="B112" i="16" l="1"/>
  <c r="M112" i="16" s="1"/>
  <c r="O112" i="16" s="1"/>
  <c r="B135" i="16"/>
  <c r="O134" i="16"/>
  <c r="E134" i="16"/>
  <c r="E179" i="16" s="1"/>
  <c r="D179" i="16"/>
  <c r="M179" i="16" s="1"/>
  <c r="H137" i="16"/>
  <c r="N137" i="16" s="1"/>
  <c r="C138" i="16" s="1"/>
  <c r="I181" i="16"/>
  <c r="N21" i="16"/>
  <c r="C115" i="16"/>
  <c r="N115" i="16" s="1"/>
  <c r="B113" i="16" l="1"/>
  <c r="M113" i="16" s="1"/>
  <c r="O113" i="16" s="1"/>
  <c r="B180" i="16"/>
  <c r="D135" i="16"/>
  <c r="M135" i="16" s="1"/>
  <c r="H182" i="16"/>
  <c r="I137" i="16"/>
  <c r="C22" i="16"/>
  <c r="O21" i="16"/>
  <c r="B114" i="16" l="1"/>
  <c r="M114" i="16" s="1"/>
  <c r="O114" i="16" s="1"/>
  <c r="D180" i="16"/>
  <c r="M180" i="16" s="1"/>
  <c r="E135" i="16"/>
  <c r="E180" i="16" s="1"/>
  <c r="O135" i="16"/>
  <c r="B136" i="16"/>
  <c r="H138" i="16"/>
  <c r="I182" i="16"/>
  <c r="N22" i="16"/>
  <c r="C116" i="16"/>
  <c r="N116" i="16" s="1"/>
  <c r="B115" i="16" l="1"/>
  <c r="M115" i="16" s="1"/>
  <c r="O115" i="16" s="1"/>
  <c r="D136" i="16"/>
  <c r="B181" i="16"/>
  <c r="M136" i="16"/>
  <c r="N138" i="16"/>
  <c r="C139" i="16" s="1"/>
  <c r="I138" i="16"/>
  <c r="H183" i="16"/>
  <c r="C23" i="16"/>
  <c r="O22" i="16"/>
  <c r="B116" i="16" l="1"/>
  <c r="M116" i="16" s="1"/>
  <c r="O116" i="16" s="1"/>
  <c r="O136" i="16"/>
  <c r="B137" i="16"/>
  <c r="H139" i="16"/>
  <c r="I183" i="16"/>
  <c r="E136" i="16"/>
  <c r="E181" i="16" s="1"/>
  <c r="D181" i="16"/>
  <c r="M181" i="16" s="1"/>
  <c r="N23" i="16"/>
  <c r="C117" i="16"/>
  <c r="N117" i="16" s="1"/>
  <c r="B117" i="16" l="1"/>
  <c r="M117" i="16" s="1"/>
  <c r="O117" i="16" s="1"/>
  <c r="D137" i="16"/>
  <c r="M137" i="16" s="1"/>
  <c r="B182" i="16"/>
  <c r="I139" i="16"/>
  <c r="H184" i="16"/>
  <c r="N139" i="16"/>
  <c r="C140" i="16" s="1"/>
  <c r="C24" i="16"/>
  <c r="O23" i="16"/>
  <c r="M121" i="16" l="1"/>
  <c r="I184" i="16"/>
  <c r="H140" i="16"/>
  <c r="N140" i="16"/>
  <c r="N144" i="16" s="1"/>
  <c r="O137" i="16"/>
  <c r="B138" i="16"/>
  <c r="E137" i="16"/>
  <c r="D182" i="16"/>
  <c r="M182" i="16" s="1"/>
  <c r="N24" i="16"/>
  <c r="N121" i="16"/>
  <c r="O121" i="16" l="1"/>
  <c r="H185" i="16"/>
  <c r="H186" i="16" s="1"/>
  <c r="I140" i="16"/>
  <c r="H141" i="16"/>
  <c r="E138" i="16"/>
  <c r="E182" i="16"/>
  <c r="M138" i="16"/>
  <c r="B183" i="16"/>
  <c r="M183" i="16" s="1"/>
  <c r="C25" i="16"/>
  <c r="O24" i="16"/>
  <c r="O138" i="16" l="1"/>
  <c r="B139" i="16"/>
  <c r="I185" i="16"/>
  <c r="I144" i="16"/>
  <c r="E139" i="16"/>
  <c r="E183" i="16"/>
  <c r="N25" i="16"/>
  <c r="C173" i="16"/>
  <c r="N173" i="16" s="1"/>
  <c r="O173" i="16" s="1"/>
  <c r="N82" i="16"/>
  <c r="O82" i="16" l="1"/>
  <c r="C83" i="16"/>
  <c r="B184" i="16"/>
  <c r="M184" i="16" s="1"/>
  <c r="M139" i="16"/>
  <c r="E184" i="16"/>
  <c r="E140" i="16"/>
  <c r="E185" i="16" s="1"/>
  <c r="N29" i="16"/>
  <c r="O29" i="16" s="1"/>
  <c r="O25" i="16"/>
  <c r="B140" i="16" l="1"/>
  <c r="O139" i="16"/>
  <c r="C174" i="16"/>
  <c r="N174" i="16" s="1"/>
  <c r="O174" i="16" s="1"/>
  <c r="N83" i="16"/>
  <c r="O83" i="16" l="1"/>
  <c r="C84" i="16"/>
  <c r="M140" i="16"/>
  <c r="B185" i="16"/>
  <c r="M185" i="16" s="1"/>
  <c r="M144" i="16" l="1"/>
  <c r="O144" i="16" s="1"/>
  <c r="O140" i="16"/>
  <c r="M188" i="16"/>
  <c r="N84" i="16"/>
  <c r="C175" i="16"/>
  <c r="N175" i="16" s="1"/>
  <c r="O175" i="16" s="1"/>
  <c r="C85" i="16" l="1"/>
  <c r="O84" i="16"/>
  <c r="N85" i="16" l="1"/>
  <c r="C176" i="16"/>
  <c r="N176" i="16" s="1"/>
  <c r="O176" i="16" s="1"/>
  <c r="C86" i="16" l="1"/>
  <c r="O85" i="16"/>
  <c r="N86" i="16" l="1"/>
  <c r="C177" i="16"/>
  <c r="N177" i="16" s="1"/>
  <c r="O177" i="16" s="1"/>
  <c r="C87" i="16" l="1"/>
  <c r="O86" i="16"/>
  <c r="N87" i="16" l="1"/>
  <c r="C178" i="16"/>
  <c r="N178" i="16" s="1"/>
  <c r="O178" i="16" s="1"/>
  <c r="C88" i="16" l="1"/>
  <c r="O87" i="16"/>
  <c r="N88" i="16" l="1"/>
  <c r="C179" i="16"/>
  <c r="N179" i="16" s="1"/>
  <c r="O179" i="16" s="1"/>
  <c r="C89" i="16" l="1"/>
  <c r="O88" i="16"/>
  <c r="N89" i="16" l="1"/>
  <c r="C180" i="16"/>
  <c r="N180" i="16" s="1"/>
  <c r="O180" i="16" s="1"/>
  <c r="C90" i="16" l="1"/>
  <c r="O89" i="16"/>
  <c r="N90" i="16" l="1"/>
  <c r="C181" i="16"/>
  <c r="N181" i="16" s="1"/>
  <c r="O181" i="16" s="1"/>
  <c r="C91" i="16" l="1"/>
  <c r="O90" i="16"/>
  <c r="N91" i="16" l="1"/>
  <c r="C182" i="16"/>
  <c r="N182" i="16" s="1"/>
  <c r="O182" i="16" s="1"/>
  <c r="C92" i="16" l="1"/>
  <c r="O91" i="16"/>
  <c r="N92" i="16" l="1"/>
  <c r="C183" i="16"/>
  <c r="N183" i="16" s="1"/>
  <c r="O183" i="16" s="1"/>
  <c r="C93" i="16" l="1"/>
  <c r="O92" i="16"/>
  <c r="N93" i="16" l="1"/>
  <c r="C184" i="16"/>
  <c r="N184" i="16" s="1"/>
  <c r="O184" i="16" s="1"/>
  <c r="C94" i="16" l="1"/>
  <c r="O93" i="16"/>
  <c r="N94" i="16" l="1"/>
  <c r="C185" i="16"/>
  <c r="N185" i="16" s="1"/>
  <c r="N188" i="16" l="1"/>
  <c r="O188" i="16" s="1"/>
  <c r="O185" i="16"/>
  <c r="N98" i="16"/>
  <c r="O98" i="16" s="1"/>
  <c r="O94" i="16"/>
</calcChain>
</file>

<file path=xl/comments1.xml><?xml version="1.0" encoding="utf-8"?>
<comments xmlns="http://schemas.openxmlformats.org/spreadsheetml/2006/main">
  <authors>
    <author>Jocelyne Bolduc</author>
    <author>Jessy Richard</author>
  </authors>
  <commentList>
    <comment ref="G15" authorId="0" shapeId="0">
      <text>
        <r>
          <rPr>
            <b/>
            <sz val="9"/>
            <color indexed="81"/>
            <rFont val="Tahoma"/>
            <family val="2"/>
          </rPr>
          <t>Jocelyne Bolduc:</t>
        </r>
        <r>
          <rPr>
            <sz val="9"/>
            <color indexed="81"/>
            <rFont val="Tahoma"/>
            <family val="2"/>
          </rPr>
          <t xml:space="preserve">
Transfer Disp. to Principal Balance (2011) as per OEB-2009-0266  to Acct 1595-001510 $605,107.33 
Transfer 2011 Recoveries to Principal Balance 2011, Acct 1595-001510 $64,542.40
Transfer 2012 Recoveries to Principal Balance 2011, Act 1595-001510 ($108,733.57)
Transfer Disp. to Principal Balance (2012) as per OEB-2011-0171 to Acct 1595-001515 $485,907.93
Transfer 2012 Recoveries to Principal Balance 2012, Acct 1595-001515 ($88,821.25)
</t>
        </r>
      </text>
    </comment>
    <comment ref="K15" authorId="0" shapeId="0">
      <text>
        <r>
          <rPr>
            <b/>
            <sz val="9"/>
            <color indexed="81"/>
            <rFont val="Tahoma"/>
            <family val="2"/>
          </rPr>
          <t>Jocelyne Bolduc:</t>
        </r>
        <r>
          <rPr>
            <sz val="9"/>
            <color indexed="81"/>
            <rFont val="Tahoma"/>
            <family val="2"/>
          </rPr>
          <t xml:space="preserve">
Transfer Disp Carrying Chgs  as per EB-2009-266 $45,674.67
to Acct 1595-001511 (Year 2011)
Transfer Disp Carrying Chgs as per EB-2011-0171 $108.625.72
 to Account 1595-1516 (Year 2012)</t>
        </r>
      </text>
    </comment>
    <comment ref="B28" authorId="0" shapeId="0">
      <text>
        <r>
          <rPr>
            <b/>
            <sz val="9"/>
            <color indexed="81"/>
            <rFont val="Tahoma"/>
            <family val="2"/>
          </rPr>
          <t>Jocelyne Bolduc:</t>
        </r>
        <r>
          <rPr>
            <sz val="9"/>
            <color indexed="81"/>
            <rFont val="Tahoma"/>
            <family val="2"/>
          </rPr>
          <t xml:space="preserve">
Transfer Disp. to Principal Balance (2011) as per OEB-2009-0266  to Acct 1595-001510 $605,107.33 
Transfer 2011 Recoveries to Principal Balance 2011, Acct 1595-001510 $64,542.40
Transfer 2012 Recoveries to Principal Balance 2011, Act 1595-001510 ($108,733.57)
Transfer Disp. to Principal Balance (2012) as per OEB-2011-0171 to Acct 1595-001515 $485,907.93
Transfer 2012 Recoveries to Principal Balance 2012, Acct 1595-001515 ($88,821.25)
</t>
        </r>
      </text>
    </comment>
    <comment ref="I31" authorId="0" shapeId="0">
      <text>
        <r>
          <rPr>
            <b/>
            <sz val="9"/>
            <color indexed="81"/>
            <rFont val="Tahoma"/>
            <family val="2"/>
          </rPr>
          <t>Jocelyne Bolduc:</t>
        </r>
        <r>
          <rPr>
            <sz val="9"/>
            <color indexed="81"/>
            <rFont val="Tahoma"/>
            <family val="2"/>
          </rPr>
          <t xml:space="preserve">
Transfer Disp Carrying Chgs  as per EB-2009-266 $45,674.67
to Acct 1595-001511 (Year 2011)
Transfer Disp Carrying Chgs as per EB-2011-0171 $108.625.72
 to Account 1595-1516 (Year 2012)</t>
        </r>
      </text>
    </comment>
    <comment ref="F69" authorId="1" shapeId="0">
      <text>
        <r>
          <rPr>
            <b/>
            <sz val="9"/>
            <color indexed="81"/>
            <rFont val="Tahoma"/>
            <family val="2"/>
          </rPr>
          <t>Jessy Richard:</t>
        </r>
        <r>
          <rPr>
            <sz val="9"/>
            <color indexed="81"/>
            <rFont val="Tahoma"/>
            <family val="2"/>
          </rPr>
          <t xml:space="preserve">
OEB D&amp;O EB-2014-0080</t>
        </r>
      </text>
    </comment>
    <comment ref="J69" authorId="1" shapeId="0">
      <text>
        <r>
          <rPr>
            <b/>
            <sz val="9"/>
            <color indexed="81"/>
            <rFont val="Tahoma"/>
            <family val="2"/>
          </rPr>
          <t>Jessy Richard:</t>
        </r>
        <r>
          <rPr>
            <sz val="9"/>
            <color indexed="81"/>
            <rFont val="Tahoma"/>
            <family val="2"/>
          </rPr>
          <t xml:space="preserve">
OEB D&amp;O EB-2014-0080</t>
        </r>
      </text>
    </comment>
    <comment ref="G84" authorId="0" shapeId="0">
      <text>
        <r>
          <rPr>
            <b/>
            <sz val="9"/>
            <color indexed="81"/>
            <rFont val="Tahoma"/>
            <family val="2"/>
          </rPr>
          <t>Jocelyne Bolduc:</t>
        </r>
        <r>
          <rPr>
            <sz val="9"/>
            <color indexed="81"/>
            <rFont val="Tahoma"/>
            <family val="2"/>
          </rPr>
          <t xml:space="preserve">
Transfer Disp to Prinicipal Balance 2011 as per OEB-2009-0266 to account 1595-001510 ($605,107.33)
Transfer 2011 Recoveries to Principal Balance 2011, Acct 1595-001510 ($64,542.40)
Transfer 2012 Recoveries to Principal Balance 2011, Acct 1595-001510 $108,733.57
</t>
        </r>
      </text>
    </comment>
    <comment ref="K84" authorId="0" shapeId="0">
      <text>
        <r>
          <rPr>
            <b/>
            <sz val="9"/>
            <color indexed="81"/>
            <rFont val="Tahoma"/>
            <family val="2"/>
          </rPr>
          <t>Jocelyne Bolduc:</t>
        </r>
        <r>
          <rPr>
            <sz val="9"/>
            <color indexed="81"/>
            <rFont val="Tahoma"/>
            <family val="2"/>
          </rPr>
          <t xml:space="preserve">
Transfer Disp Carrying Chargs as per EB-2009-266  ($45,674.67) to proper account 1595-001511 
To record 2011 Carrying Charges on Net Principal 2011 Carrying Chg  Acct 1595.001512 ($5,423.79)
To record 2012 Carrying Charges on Net Principal  2011 Carrying Chg Acct 1595.001512 ($9,957.94)
</t>
        </r>
      </text>
    </comment>
    <comment ref="G86" authorId="0" shapeId="0">
      <text>
        <r>
          <rPr>
            <b/>
            <sz val="9"/>
            <color indexed="81"/>
            <rFont val="Tahoma"/>
            <family val="2"/>
          </rPr>
          <t>Jocelyne Bolduc:</t>
        </r>
        <r>
          <rPr>
            <sz val="9"/>
            <color indexed="81"/>
            <rFont val="Tahoma"/>
            <family val="2"/>
          </rPr>
          <t xml:space="preserve">
To record Overcollection of GA Payable  at year end as requested by OEB $184,523.32
</t>
        </r>
      </text>
    </comment>
    <comment ref="G87" authorId="0" shapeId="0">
      <text>
        <r>
          <rPr>
            <b/>
            <sz val="9"/>
            <color indexed="81"/>
            <rFont val="Tahoma"/>
            <family val="2"/>
          </rPr>
          <t>Jocelyne Bolduc:</t>
        </r>
        <r>
          <rPr>
            <sz val="9"/>
            <color indexed="81"/>
            <rFont val="Tahoma"/>
            <family val="2"/>
          </rPr>
          <t xml:space="preserve">
To reverse previous year GA overcollection Payable entry  as requested by OEB ($184,523.32) </t>
        </r>
      </text>
    </comment>
    <comment ref="F92" authorId="1" shapeId="0">
      <text>
        <r>
          <rPr>
            <b/>
            <sz val="9"/>
            <color indexed="81"/>
            <rFont val="Tahoma"/>
            <family val="2"/>
          </rPr>
          <t>Jessy Richard:</t>
        </r>
        <r>
          <rPr>
            <sz val="9"/>
            <color indexed="81"/>
            <rFont val="Tahoma"/>
            <family val="2"/>
          </rPr>
          <t xml:space="preserve">
OEB D&amp;O EB-2014-0080</t>
        </r>
      </text>
    </comment>
    <comment ref="J92" authorId="1" shapeId="0">
      <text>
        <r>
          <rPr>
            <b/>
            <sz val="9"/>
            <color indexed="81"/>
            <rFont val="Tahoma"/>
            <family val="2"/>
          </rPr>
          <t>Jessy Richard:</t>
        </r>
        <r>
          <rPr>
            <sz val="9"/>
            <color indexed="81"/>
            <rFont val="Tahoma"/>
            <family val="2"/>
          </rPr>
          <t xml:space="preserve">
OEB D&amp;O EB-2014-0080</t>
        </r>
      </text>
    </comment>
    <comment ref="K93" authorId="0" shapeId="0">
      <text>
        <r>
          <rPr>
            <b/>
            <sz val="9"/>
            <color indexed="81"/>
            <rFont val="Tahoma"/>
            <family val="2"/>
          </rPr>
          <t>Jocelyne Bolduc:</t>
        </r>
        <r>
          <rPr>
            <sz val="9"/>
            <color indexed="81"/>
            <rFont val="Tahoma"/>
            <family val="2"/>
          </rPr>
          <t xml:space="preserve">
To Reverse Carrying Chgs June to Sept 2015 $804.02</t>
        </r>
      </text>
    </comment>
    <comment ref="C105" authorId="0" shapeId="0">
      <text>
        <r>
          <rPr>
            <b/>
            <sz val="9"/>
            <color indexed="81"/>
            <rFont val="Tahoma"/>
            <family val="2"/>
          </rPr>
          <t>Jocelyne Bolduc:</t>
        </r>
        <r>
          <rPr>
            <sz val="9"/>
            <color indexed="81"/>
            <rFont val="Tahoma"/>
            <family val="2"/>
          </rPr>
          <t xml:space="preserve">
GJ-DEC-19 2013 OEB Findings Adjusting entry, amount of $3,424.00 was posted to account (2013) Principal Balance in HPDC's GL by error.  Should have been posted to account (2012) Carrying charge as this was an adjustment to Carrying Charges Approved in 2012.  Therefore Opening Interest Balance was $10311.49 </t>
        </r>
      </text>
    </comment>
    <comment ref="G107" authorId="0" shapeId="0">
      <text>
        <r>
          <rPr>
            <b/>
            <sz val="9"/>
            <color indexed="81"/>
            <rFont val="Tahoma"/>
            <family val="2"/>
          </rPr>
          <t>Jocelyne Bolduc:</t>
        </r>
        <r>
          <rPr>
            <sz val="9"/>
            <color indexed="81"/>
            <rFont val="Tahoma"/>
            <family val="2"/>
          </rPr>
          <t xml:space="preserve">
Transfer Disp to Principal Balance 2012 as per OEB-2011-0171 to Acct 1595-001515 ($485,907.93)
Transfer 2012 Recoveries to Principal Balance 2012 to  Acct 1595-001515 $88,821.25</t>
        </r>
      </text>
    </comment>
    <comment ref="K107" authorId="0" shapeId="0">
      <text>
        <r>
          <rPr>
            <b/>
            <sz val="9"/>
            <color indexed="81"/>
            <rFont val="Tahoma"/>
            <family val="2"/>
          </rPr>
          <t>Jocelyne Bolduc:</t>
        </r>
        <r>
          <rPr>
            <sz val="9"/>
            <color indexed="81"/>
            <rFont val="Tahoma"/>
            <family val="2"/>
          </rPr>
          <t xml:space="preserve">
Transfer Disp Carrying Chgs as per EB-2011-0171 To Principal Balance 2012 Carrying Chg, Acct 1595-011516 ($108,625.72)
To record 2012 Carrying Charges on Principal Balance 2012 Carrying Charges Acct 1595-001517 ($3,870.91)
</t>
        </r>
      </text>
    </comment>
    <comment ref="G109" authorId="0" shapeId="0">
      <text>
        <r>
          <rPr>
            <b/>
            <sz val="9"/>
            <color indexed="81"/>
            <rFont val="Tahoma"/>
            <family val="2"/>
          </rPr>
          <t>Jocelyne Bolduc:</t>
        </r>
        <r>
          <rPr>
            <sz val="9"/>
            <color indexed="81"/>
            <rFont val="Tahoma"/>
            <family val="2"/>
          </rPr>
          <t xml:space="preserve">
To record Overcollection GA Payable at year end as requested by the OEB $22,009.69
To record adjustment to LRAM as per Collins Barrow entry JE-35 $8,661.80</t>
        </r>
      </text>
    </comment>
    <comment ref="K109" authorId="1" shapeId="0">
      <text>
        <r>
          <rPr>
            <b/>
            <sz val="9"/>
            <color indexed="81"/>
            <rFont val="Tahoma"/>
            <family val="2"/>
          </rPr>
          <t>Jessy Richard:</t>
        </r>
        <r>
          <rPr>
            <sz val="9"/>
            <color indexed="81"/>
            <rFont val="Tahoma"/>
            <family val="2"/>
          </rPr>
          <t xml:space="preserve">
Reclassification to proper account Disp. Def/Var (2013), refer to box K132</t>
        </r>
      </text>
    </comment>
    <comment ref="G110" authorId="0" shapeId="0">
      <text>
        <r>
          <rPr>
            <b/>
            <sz val="9"/>
            <color indexed="81"/>
            <rFont val="Tahoma"/>
            <family val="2"/>
          </rPr>
          <t>Jocelyne Bolduc:</t>
        </r>
        <r>
          <rPr>
            <sz val="9"/>
            <color indexed="81"/>
            <rFont val="Tahoma"/>
            <family val="2"/>
          </rPr>
          <t xml:space="preserve">
To reverse previous year Overcollection GA Payable entry as requested by the OEB  ($22,009.69)</t>
        </r>
      </text>
    </comment>
    <comment ref="F115" authorId="1" shapeId="0">
      <text>
        <r>
          <rPr>
            <b/>
            <sz val="9"/>
            <color indexed="81"/>
            <rFont val="Tahoma"/>
            <family val="2"/>
          </rPr>
          <t>Jessy Richard:</t>
        </r>
        <r>
          <rPr>
            <sz val="9"/>
            <color indexed="81"/>
            <rFont val="Tahoma"/>
            <family val="2"/>
          </rPr>
          <t xml:space="preserve">
OEB D&amp;O EB-2014-0080</t>
        </r>
      </text>
    </comment>
    <comment ref="J115" authorId="1" shapeId="0">
      <text>
        <r>
          <rPr>
            <b/>
            <sz val="9"/>
            <color indexed="81"/>
            <rFont val="Tahoma"/>
            <family val="2"/>
          </rPr>
          <t>Jessy Richard:</t>
        </r>
        <r>
          <rPr>
            <sz val="9"/>
            <color indexed="81"/>
            <rFont val="Tahoma"/>
            <family val="2"/>
          </rPr>
          <t xml:space="preserve">
OEB D&amp;O EB-2014-0080</t>
        </r>
      </text>
    </comment>
    <comment ref="G132" authorId="1" shapeId="0">
      <text>
        <r>
          <rPr>
            <b/>
            <sz val="9"/>
            <color indexed="81"/>
            <rFont val="Tahoma"/>
            <family val="2"/>
          </rPr>
          <t>Jessy Richard:</t>
        </r>
        <r>
          <rPr>
            <sz val="9"/>
            <color indexed="81"/>
            <rFont val="Tahoma"/>
            <family val="2"/>
          </rPr>
          <t xml:space="preserve">
OEB Findings Adj: 3,424 and Reclassification of Smart Meter Rev. in the amount of 16,963</t>
        </r>
      </text>
    </comment>
    <comment ref="D138" authorId="1" shapeId="0">
      <text>
        <r>
          <rPr>
            <b/>
            <sz val="9"/>
            <color indexed="81"/>
            <rFont val="Tahoma"/>
            <family val="2"/>
          </rPr>
          <t>Jessy Richard:</t>
        </r>
        <r>
          <rPr>
            <sz val="9"/>
            <color indexed="81"/>
            <rFont val="Tahoma"/>
            <family val="2"/>
          </rPr>
          <t xml:space="preserve">
Due to bill cancel</t>
        </r>
      </text>
    </comment>
    <comment ref="K140" authorId="0" shapeId="0">
      <text>
        <r>
          <rPr>
            <b/>
            <sz val="9"/>
            <color indexed="81"/>
            <rFont val="Tahoma"/>
            <family val="2"/>
          </rPr>
          <t>Jocelyne Bolduc:</t>
        </r>
        <r>
          <rPr>
            <sz val="9"/>
            <color indexed="81"/>
            <rFont val="Tahoma"/>
            <family val="2"/>
          </rPr>
          <t xml:space="preserve">
To Reverse C.C. June to Sept ($125.44)</t>
        </r>
      </text>
    </comment>
    <comment ref="F183" authorId="1" shapeId="0">
      <text>
        <r>
          <rPr>
            <b/>
            <sz val="9"/>
            <color indexed="81"/>
            <rFont val="Tahoma"/>
            <family val="2"/>
          </rPr>
          <t>Jessy Richard:</t>
        </r>
        <r>
          <rPr>
            <sz val="9"/>
            <color indexed="81"/>
            <rFont val="Tahoma"/>
            <family val="2"/>
          </rPr>
          <t xml:space="preserve">
OEB D&amp;O EB-2014-0080</t>
        </r>
      </text>
    </comment>
    <comment ref="J183" authorId="1" shapeId="0">
      <text>
        <r>
          <rPr>
            <b/>
            <sz val="9"/>
            <color indexed="81"/>
            <rFont val="Tahoma"/>
            <family val="2"/>
          </rPr>
          <t>Jessy Richard:</t>
        </r>
        <r>
          <rPr>
            <sz val="9"/>
            <color indexed="81"/>
            <rFont val="Tahoma"/>
            <family val="2"/>
          </rPr>
          <t xml:space="preserve">
OEB D&amp;O EB-2014-0080</t>
        </r>
      </text>
    </comment>
  </commentList>
</comments>
</file>

<file path=xl/comments2.xml><?xml version="1.0" encoding="utf-8"?>
<comments xmlns="http://schemas.openxmlformats.org/spreadsheetml/2006/main">
  <authors>
    <author>Jocelyne Bolduc</author>
    <author>Jessy Richard</author>
  </authors>
  <commentList>
    <comment ref="G15" authorId="0" shapeId="0">
      <text>
        <r>
          <rPr>
            <b/>
            <sz val="9"/>
            <color indexed="81"/>
            <rFont val="Tahoma"/>
            <family val="2"/>
          </rPr>
          <t>Jocelyne Bolduc:</t>
        </r>
        <r>
          <rPr>
            <sz val="9"/>
            <color indexed="81"/>
            <rFont val="Tahoma"/>
            <family val="2"/>
          </rPr>
          <t xml:space="preserve">
Transfer Disp. to Principal Balance (2011) as per OEB-2009-0266  to Acct 1595-001510 $605,107.33 
Transfer 2011 Recoveries to Principal Balance 2011, Acct 1595-001510 $64,542.40
Transfer 2012 Recoveries to Principal Balance 2011, Act 1595-001510 ($108,733.57)
Transfer Disp. to Principal Balance (2012) as per OEB-2011-0171 to Acct 1595-001515 $485,907.93
Transfer 2012 Recoveries to Principal Balance 2012, Acct 1595-001515 ($88,821.25)
</t>
        </r>
      </text>
    </comment>
    <comment ref="K15" authorId="0" shapeId="0">
      <text>
        <r>
          <rPr>
            <b/>
            <sz val="9"/>
            <color indexed="81"/>
            <rFont val="Tahoma"/>
            <family val="2"/>
          </rPr>
          <t>Jocelyne Bolduc:</t>
        </r>
        <r>
          <rPr>
            <sz val="9"/>
            <color indexed="81"/>
            <rFont val="Tahoma"/>
            <family val="2"/>
          </rPr>
          <t xml:space="preserve">
Transfer Disp Carrying Chgs  as per EB-2009-266 $45,674.67
to Acct 1595-001511 (Year 2011)
Transfer Disp Carrying Chgs as per EB-2011-0171 $108.625.72
 to Account 1595-1516 (Year 2012)</t>
        </r>
      </text>
    </comment>
    <comment ref="G84" authorId="0" shapeId="0">
      <text>
        <r>
          <rPr>
            <b/>
            <sz val="9"/>
            <color indexed="81"/>
            <rFont val="Tahoma"/>
            <family val="2"/>
          </rPr>
          <t>Jocelyne Bolduc:</t>
        </r>
        <r>
          <rPr>
            <sz val="9"/>
            <color indexed="81"/>
            <rFont val="Tahoma"/>
            <family val="2"/>
          </rPr>
          <t xml:space="preserve">
Transfer Disp to Prinicipal Balance 2011 as per OEB-2009-0266 to account 1595-001510 ($605,107.33)
Transfer 2011 Recoveries to Principal Balance 2011, Acct 1595-001510 ($64,542.40)
Transfer 2012 Recoveries to Principal Balance 2011, Acct 1595-001510 $108,733.57
</t>
        </r>
      </text>
    </comment>
    <comment ref="K84" authorId="0" shapeId="0">
      <text>
        <r>
          <rPr>
            <b/>
            <sz val="9"/>
            <color indexed="81"/>
            <rFont val="Tahoma"/>
            <family val="2"/>
          </rPr>
          <t>Jocelyne Bolduc:</t>
        </r>
        <r>
          <rPr>
            <sz val="9"/>
            <color indexed="81"/>
            <rFont val="Tahoma"/>
            <family val="2"/>
          </rPr>
          <t xml:space="preserve">
Transfer Disp Carrying Chargs as per EB-2009-266  ($45,674.67) to proper account 1595-001511 
To record 2011 Carrying Charges on Net Principal 2011 Carrying Chg  Acct 1595.001512 ($5,423.79)
To record 2012 Carrying Charges on Net Principal  2011 Carrying Chg Acct 1595.001512 ($9,957.94)
</t>
        </r>
      </text>
    </comment>
    <comment ref="G86" authorId="0" shapeId="0">
      <text>
        <r>
          <rPr>
            <b/>
            <sz val="9"/>
            <color indexed="81"/>
            <rFont val="Tahoma"/>
            <family val="2"/>
          </rPr>
          <t>Jocelyne Bolduc:</t>
        </r>
        <r>
          <rPr>
            <sz val="9"/>
            <color indexed="81"/>
            <rFont val="Tahoma"/>
            <family val="2"/>
          </rPr>
          <t xml:space="preserve">
To record Overcollection of GA Payable  at year end as requested by OEB $184,523.32
</t>
        </r>
      </text>
    </comment>
    <comment ref="G87" authorId="0" shapeId="0">
      <text>
        <r>
          <rPr>
            <b/>
            <sz val="9"/>
            <color indexed="81"/>
            <rFont val="Tahoma"/>
            <family val="2"/>
          </rPr>
          <t>Jocelyne Bolduc:</t>
        </r>
        <r>
          <rPr>
            <sz val="9"/>
            <color indexed="81"/>
            <rFont val="Tahoma"/>
            <family val="2"/>
          </rPr>
          <t xml:space="preserve">
To reverse previous year GA overcollection Payable entry  as requested by OEB ($184,523.32) </t>
        </r>
      </text>
    </comment>
    <comment ref="F92" authorId="1" shapeId="0">
      <text>
        <r>
          <rPr>
            <b/>
            <sz val="9"/>
            <color indexed="81"/>
            <rFont val="Tahoma"/>
            <family val="2"/>
          </rPr>
          <t>Jessy Richard:</t>
        </r>
        <r>
          <rPr>
            <sz val="9"/>
            <color indexed="81"/>
            <rFont val="Tahoma"/>
            <family val="2"/>
          </rPr>
          <t xml:space="preserve">
OEB D&amp;O EB-2014-0080</t>
        </r>
      </text>
    </comment>
    <comment ref="J92" authorId="1" shapeId="0">
      <text>
        <r>
          <rPr>
            <b/>
            <sz val="9"/>
            <color indexed="81"/>
            <rFont val="Tahoma"/>
            <family val="2"/>
          </rPr>
          <t>Jessy Richard:</t>
        </r>
        <r>
          <rPr>
            <sz val="9"/>
            <color indexed="81"/>
            <rFont val="Tahoma"/>
            <family val="2"/>
          </rPr>
          <t xml:space="preserve">
OEB D&amp;O EB-2014-0080</t>
        </r>
      </text>
    </comment>
    <comment ref="K93" authorId="0" shapeId="0">
      <text>
        <r>
          <rPr>
            <b/>
            <sz val="9"/>
            <color indexed="81"/>
            <rFont val="Tahoma"/>
            <family val="2"/>
          </rPr>
          <t>Jocelyne Bolduc:</t>
        </r>
        <r>
          <rPr>
            <sz val="9"/>
            <color indexed="81"/>
            <rFont val="Tahoma"/>
            <family val="2"/>
          </rPr>
          <t xml:space="preserve">
To Reverse Carrying Chgs June to Sept 2015 $804.02</t>
        </r>
      </text>
    </comment>
    <comment ref="C105" authorId="0" shapeId="0">
      <text>
        <r>
          <rPr>
            <b/>
            <sz val="9"/>
            <color indexed="81"/>
            <rFont val="Tahoma"/>
            <family val="2"/>
          </rPr>
          <t>Jocelyne Bolduc:</t>
        </r>
        <r>
          <rPr>
            <sz val="9"/>
            <color indexed="81"/>
            <rFont val="Tahoma"/>
            <family val="2"/>
          </rPr>
          <t xml:space="preserve">
GJ-DEC-19 2013 OEB Findings Adjusting entry, amount of $3,424.00 was posted to account (2013) Principal Balance in HPDC's GL by error.  Should have been posted to account (2012) Carrying charge as this was an adjustment to Carrying Charges Approved in 2012.  Therefore Opening Interest Balance was $10311.49 </t>
        </r>
      </text>
    </comment>
    <comment ref="G107" authorId="0" shapeId="0">
      <text>
        <r>
          <rPr>
            <b/>
            <sz val="9"/>
            <color indexed="81"/>
            <rFont val="Tahoma"/>
            <family val="2"/>
          </rPr>
          <t>Jocelyne Bolduc:</t>
        </r>
        <r>
          <rPr>
            <sz val="9"/>
            <color indexed="81"/>
            <rFont val="Tahoma"/>
            <family val="2"/>
          </rPr>
          <t xml:space="preserve">
Transfer Disp to Principal Balance 2012 as per OEB-2011-0171 to Acct 1595-001515 ($485,907.93)
Transfer 2012 Recoveries to Principal Balance 2012 to  Acct 1595-001515 $88,821.25</t>
        </r>
      </text>
    </comment>
    <comment ref="K107" authorId="0" shapeId="0">
      <text>
        <r>
          <rPr>
            <b/>
            <sz val="9"/>
            <color indexed="81"/>
            <rFont val="Tahoma"/>
            <family val="2"/>
          </rPr>
          <t>Jocelyne Bolduc:</t>
        </r>
        <r>
          <rPr>
            <sz val="9"/>
            <color indexed="81"/>
            <rFont val="Tahoma"/>
            <family val="2"/>
          </rPr>
          <t xml:space="preserve">
Transfer Disp Carrying Chgs as per EB-2011-0171 To Principal Balance 2012 Carrying Chg, Acct 1595-011516 ($108,625.72)
To record 2012 Carrying Charges on Principal Balance 2012 Carrying Charges Acct 1595-001517 ($3,870.91)
</t>
        </r>
      </text>
    </comment>
    <comment ref="G109" authorId="0" shapeId="0">
      <text>
        <r>
          <rPr>
            <b/>
            <sz val="9"/>
            <color indexed="81"/>
            <rFont val="Tahoma"/>
            <family val="2"/>
          </rPr>
          <t>Jocelyne Bolduc:</t>
        </r>
        <r>
          <rPr>
            <sz val="9"/>
            <color indexed="81"/>
            <rFont val="Tahoma"/>
            <family val="2"/>
          </rPr>
          <t xml:space="preserve">
To record Overcollection GA Payable at year end as requested by the OEB $22,009.69
To record adjustment to LRAM as per Collins Barrow entry JE-35 $8,661.80</t>
        </r>
      </text>
    </comment>
    <comment ref="K109" authorId="1" shapeId="0">
      <text>
        <r>
          <rPr>
            <b/>
            <sz val="9"/>
            <color indexed="81"/>
            <rFont val="Tahoma"/>
            <family val="2"/>
          </rPr>
          <t>Jessy Richard:</t>
        </r>
        <r>
          <rPr>
            <sz val="9"/>
            <color indexed="81"/>
            <rFont val="Tahoma"/>
            <family val="2"/>
          </rPr>
          <t xml:space="preserve">
Reclassification to proper account Disp. Def/Var (2013), refer to box K132</t>
        </r>
      </text>
    </comment>
    <comment ref="G110" authorId="0" shapeId="0">
      <text>
        <r>
          <rPr>
            <b/>
            <sz val="9"/>
            <color indexed="81"/>
            <rFont val="Tahoma"/>
            <family val="2"/>
          </rPr>
          <t>Jocelyne Bolduc:</t>
        </r>
        <r>
          <rPr>
            <sz val="9"/>
            <color indexed="81"/>
            <rFont val="Tahoma"/>
            <family val="2"/>
          </rPr>
          <t xml:space="preserve">
To reverse previous year Overcollection GA Payable entry as requested by the OEB  ($22,009.69)</t>
        </r>
      </text>
    </comment>
    <comment ref="F115" authorId="1" shapeId="0">
      <text>
        <r>
          <rPr>
            <b/>
            <sz val="9"/>
            <color indexed="81"/>
            <rFont val="Tahoma"/>
            <family val="2"/>
          </rPr>
          <t>Jessy Richard:</t>
        </r>
        <r>
          <rPr>
            <sz val="9"/>
            <color indexed="81"/>
            <rFont val="Tahoma"/>
            <family val="2"/>
          </rPr>
          <t xml:space="preserve">
OEB D&amp;O EB-2014-0080</t>
        </r>
      </text>
    </comment>
    <comment ref="J115" authorId="1" shapeId="0">
      <text>
        <r>
          <rPr>
            <b/>
            <sz val="9"/>
            <color indexed="81"/>
            <rFont val="Tahoma"/>
            <family val="2"/>
          </rPr>
          <t>Jessy Richard:</t>
        </r>
        <r>
          <rPr>
            <sz val="9"/>
            <color indexed="81"/>
            <rFont val="Tahoma"/>
            <family val="2"/>
          </rPr>
          <t xml:space="preserve">
OEB D&amp;O EB-2014-0080</t>
        </r>
      </text>
    </comment>
    <comment ref="G132" authorId="1" shapeId="0">
      <text>
        <r>
          <rPr>
            <b/>
            <sz val="9"/>
            <color indexed="81"/>
            <rFont val="Tahoma"/>
            <family val="2"/>
          </rPr>
          <t>Jessy Richard:</t>
        </r>
        <r>
          <rPr>
            <sz val="9"/>
            <color indexed="81"/>
            <rFont val="Tahoma"/>
            <family val="2"/>
          </rPr>
          <t xml:space="preserve">
OEB Findings Adj: 3,424 and Reclassification of Smart Meter Rev. in the amount of 16,963</t>
        </r>
      </text>
    </comment>
    <comment ref="D138" authorId="1" shapeId="0">
      <text>
        <r>
          <rPr>
            <b/>
            <sz val="9"/>
            <color indexed="81"/>
            <rFont val="Tahoma"/>
            <family val="2"/>
          </rPr>
          <t>Jessy Richard:</t>
        </r>
        <r>
          <rPr>
            <sz val="9"/>
            <color indexed="81"/>
            <rFont val="Tahoma"/>
            <family val="2"/>
          </rPr>
          <t xml:space="preserve">
Due to bill cancel</t>
        </r>
      </text>
    </comment>
    <comment ref="F138" authorId="1" shapeId="0">
      <text>
        <r>
          <rPr>
            <b/>
            <sz val="9"/>
            <color indexed="81"/>
            <rFont val="Tahoma"/>
            <family val="2"/>
          </rPr>
          <t>Jessy Richard:</t>
        </r>
        <r>
          <rPr>
            <sz val="9"/>
            <color indexed="81"/>
            <rFont val="Tahoma"/>
            <family val="2"/>
          </rPr>
          <t xml:space="preserve">
OEB D&amp;O EB-2014-0080</t>
        </r>
      </text>
    </comment>
    <comment ref="J138" authorId="1" shapeId="0">
      <text>
        <r>
          <rPr>
            <b/>
            <sz val="9"/>
            <color indexed="81"/>
            <rFont val="Tahoma"/>
            <family val="2"/>
          </rPr>
          <t>Jessy Richard:</t>
        </r>
        <r>
          <rPr>
            <sz val="9"/>
            <color indexed="81"/>
            <rFont val="Tahoma"/>
            <family val="2"/>
          </rPr>
          <t xml:space="preserve">
OEB D&amp;O EB-2014-0080</t>
        </r>
      </text>
    </comment>
    <comment ref="K140" authorId="0" shapeId="0">
      <text>
        <r>
          <rPr>
            <b/>
            <sz val="9"/>
            <color indexed="81"/>
            <rFont val="Tahoma"/>
            <family val="2"/>
          </rPr>
          <t>Jocelyne Bolduc:</t>
        </r>
        <r>
          <rPr>
            <sz val="9"/>
            <color indexed="81"/>
            <rFont val="Tahoma"/>
            <family val="2"/>
          </rPr>
          <t xml:space="preserve">
To Reverse C.C. June to Sept ($125.44)</t>
        </r>
      </text>
    </comment>
    <comment ref="F183" authorId="1" shapeId="0">
      <text>
        <r>
          <rPr>
            <b/>
            <sz val="9"/>
            <color indexed="81"/>
            <rFont val="Tahoma"/>
            <family val="2"/>
          </rPr>
          <t>Jessy Richard:</t>
        </r>
        <r>
          <rPr>
            <sz val="9"/>
            <color indexed="81"/>
            <rFont val="Tahoma"/>
            <family val="2"/>
          </rPr>
          <t xml:space="preserve">
OEB D&amp;O EB-2014-0080</t>
        </r>
      </text>
    </comment>
    <comment ref="J183" authorId="1" shapeId="0">
      <text>
        <r>
          <rPr>
            <b/>
            <sz val="9"/>
            <color indexed="81"/>
            <rFont val="Tahoma"/>
            <family val="2"/>
          </rPr>
          <t>Jessy Richard:</t>
        </r>
        <r>
          <rPr>
            <sz val="9"/>
            <color indexed="81"/>
            <rFont val="Tahoma"/>
            <family val="2"/>
          </rPr>
          <t xml:space="preserve">
OEB D&amp;O EB-2014-0080</t>
        </r>
      </text>
    </comment>
  </commentList>
</comments>
</file>

<file path=xl/sharedStrings.xml><?xml version="1.0" encoding="utf-8"?>
<sst xmlns="http://schemas.openxmlformats.org/spreadsheetml/2006/main" count="711" uniqueCount="64">
  <si>
    <t>TOTAL</t>
  </si>
  <si>
    <t>Balance</t>
  </si>
  <si>
    <t>Opening</t>
  </si>
  <si>
    <t>Carrying Charges</t>
  </si>
  <si>
    <t>Net Accruals</t>
  </si>
  <si>
    <t>Other Adjustments</t>
  </si>
  <si>
    <t>Ending</t>
  </si>
  <si>
    <t>this period</t>
  </si>
  <si>
    <t>to-date</t>
  </si>
  <si>
    <t>Opening Principal</t>
  </si>
  <si>
    <t>Interest Bal</t>
  </si>
  <si>
    <t>Principal Balance</t>
  </si>
  <si>
    <t xml:space="preserve">Ending </t>
  </si>
  <si>
    <t>Combined</t>
  </si>
  <si>
    <t>Other Adjs</t>
  </si>
  <si>
    <t xml:space="preserve">  </t>
  </si>
  <si>
    <t>Q1 - 2013</t>
  </si>
  <si>
    <t>Q2 - 2013</t>
  </si>
  <si>
    <t>Q3 - 2013</t>
  </si>
  <si>
    <t>Q4 - 2013</t>
  </si>
  <si>
    <t>Q1 - 2014</t>
  </si>
  <si>
    <t>Q2 - 2014</t>
  </si>
  <si>
    <t>Q3 - 2014</t>
  </si>
  <si>
    <t>Q4 - 2014</t>
  </si>
  <si>
    <t>Hearst Power Distribution</t>
  </si>
  <si>
    <t>Q1 - 2015</t>
  </si>
  <si>
    <t>Q2 - 2015</t>
  </si>
  <si>
    <t>Q3 - 2015</t>
  </si>
  <si>
    <t>Q4 - 2015</t>
  </si>
  <si>
    <t>Balance Forward *</t>
  </si>
  <si>
    <t xml:space="preserve"> *Balance forward are based on OEB audit 2012-0131</t>
  </si>
  <si>
    <t>1595 Regulatory Asset Disposition (2008)</t>
  </si>
  <si>
    <t>1595 Regulatory Asset Disposition (2009)</t>
  </si>
  <si>
    <t>1595 Regulatory Asset Disposition (2010)</t>
  </si>
  <si>
    <t>1595 Regulatory Asset Disposition (2012)</t>
  </si>
  <si>
    <t>1595 Regulatory Asset Disposition (2013)</t>
  </si>
  <si>
    <t>1595 Regulatory Asset Disposition (2015)</t>
  </si>
  <si>
    <t>1595 Regulatory Asset Disposition (2011) (2010 COS)</t>
  </si>
  <si>
    <t>OEB-EB-2014-0080</t>
  </si>
  <si>
    <t>OEB AUDIT - 2012-0131</t>
  </si>
  <si>
    <t xml:space="preserve">Report to OEB for reconciliation of account 1595 in order to complete disposition </t>
  </si>
  <si>
    <t>As per Hearst Power G/L</t>
  </si>
  <si>
    <t>OEB Approved</t>
  </si>
  <si>
    <t>C.C. disposition</t>
  </si>
  <si>
    <t>Principal disp.</t>
  </si>
  <si>
    <t>Principal this period</t>
  </si>
  <si>
    <t>C.,C. this period</t>
  </si>
  <si>
    <t>RRR filings as of Dec 31st, 2015</t>
  </si>
  <si>
    <t>2016 IRM - Balances as of Dec 31st 2015</t>
  </si>
  <si>
    <t>Reconciliation balance (this file) as of Dec 1st,2015</t>
  </si>
  <si>
    <t>Comparison of ending balance for each spreadsheet</t>
  </si>
  <si>
    <t>Disposition and Recovery/Refund of Regulatory Balances (2010)</t>
  </si>
  <si>
    <t>Disposition and Recovery/Refund of Regulatory Balances (2012)</t>
  </si>
  <si>
    <t>Disposition and Recovery/Refund of Regulatory Balances (2013)</t>
  </si>
  <si>
    <t>Disposition and Recovery/Refund of Regulatory Balances (2014)</t>
  </si>
  <si>
    <t>Disposition and Recovery/Refund of Regulatory Balances (2015)</t>
  </si>
  <si>
    <t>Disposition and Recovery/Refund of Regulatory Balances (2011) (2010 COS)</t>
  </si>
  <si>
    <t>Disposition and Recovery/Refund of Regulatory Balances (2009)</t>
  </si>
  <si>
    <t>Account 1595 sub-account name</t>
  </si>
  <si>
    <t>Account 1595 balance</t>
  </si>
  <si>
    <t>An error was included our Hearst Power 2014 COS application (EB-2014-0080) which showed incorrect disposition years to the balances in 1595 subaccounts 2010,2011,2012 which should have shown 2011,2012,2013 respectively.  When we, at Hearst Power, entered the OEB approved disposition amounts in our G/L, we allocated the proper years to the disposed amounts which shows in the RRR filings, but to balance our OEB reports, we filed the IRM 2016 as per the disposition years that were stated by the OEB.  The tables below show the amounts which relates to 1595 subaccounts years based on the year of disposition provided by the OEB.</t>
  </si>
  <si>
    <t>An error was included our Hearst Power 2014 COS application (EB-2014-0080) which showed incorrect disposition years to the balances in 1595 subaccounts 2010,2011,2012 which should have shown 2011,2012,2013 respectively.  When we, at Hearst Power, entered the OEB approved disposition amounts in our G/L, we allocated the proper years to the disposed amounts which shows in the RRR filings, but to balance our OEB reports, we filed the IRM 2016 as per the disposition years that were stated by the OEB.  The tables below show the amounts which relates to 1595 subaccounts years based on our GL and as per the RRR filings.</t>
  </si>
  <si>
    <t>=605107.33+64542.4-108733.57+485907.93-88821.25</t>
  </si>
  <si>
    <t>=45674.67+108625.72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</si>
</sst>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0_);[Red]\(0.00\)"/>
    <numFmt numFmtId="165" formatCode="#,##0.00_ ;[Red]\-#,##0.00\ "/>
  </numFmts>
  <fonts count="15" x14ac:knownFonts="1">
    <font>
      <sz val="10"/>
      <name val="Arial"/>
    </font>
    <font>
      <sz val="10"/>
      <name val="Arial"/>
      <family val="2"/>
    </font>
    <font>
      <b/>
      <sz val="10"/>
      <name val="Arial"/>
      <family val="2"/>
    </font>
    <font>
      <sz val="8"/>
      <name val="Arial"/>
      <family val="2"/>
    </font>
    <font>
      <b/>
      <sz val="8"/>
      <name val="Arial"/>
      <family val="2"/>
    </font>
    <font>
      <sz val="8"/>
      <name val="Arial"/>
      <family val="2"/>
    </font>
    <font>
      <b/>
      <u/>
      <sz val="12"/>
      <name val="Arial"/>
      <family val="2"/>
    </font>
    <font>
      <b/>
      <sz val="14"/>
      <name val="Arial"/>
      <family val="2"/>
    </font>
    <font>
      <b/>
      <u/>
      <sz val="10"/>
      <name val="Arial"/>
      <family val="2"/>
    </font>
    <font>
      <u/>
      <sz val="10"/>
      <name val="Arial"/>
      <family val="2"/>
    </font>
    <font>
      <b/>
      <sz val="12"/>
      <name val="Arial"/>
      <family val="2"/>
    </font>
    <font>
      <sz val="10"/>
      <name val="Arial"/>
      <family val="2"/>
    </font>
    <font>
      <sz val="9"/>
      <color indexed="81"/>
      <name val="Tahoma"/>
      <family val="2"/>
    </font>
    <font>
      <b/>
      <sz val="9"/>
      <color indexed="81"/>
      <name val="Tahoma"/>
      <family val="2"/>
    </font>
    <font>
      <b/>
      <sz val="11"/>
      <name val="Arial"/>
      <family val="2"/>
    </font>
  </fonts>
  <fills count="7">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E6B8B7"/>
        <bgColor indexed="64"/>
      </patternFill>
    </fill>
  </fills>
  <borders count="26">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0" fontId="2" fillId="0" borderId="0" xfId="0" applyFont="1"/>
    <xf numFmtId="0" fontId="0" fillId="0" borderId="0" xfId="0" applyBorder="1"/>
    <xf numFmtId="40" fontId="0" fillId="0" borderId="0" xfId="0" applyNumberFormat="1" applyBorder="1"/>
    <xf numFmtId="40" fontId="0" fillId="0" borderId="0" xfId="0" applyNumberFormat="1"/>
    <xf numFmtId="0" fontId="0" fillId="0" borderId="0" xfId="0" applyFill="1"/>
    <xf numFmtId="0" fontId="3" fillId="0" borderId="0" xfId="0" applyFont="1"/>
    <xf numFmtId="40" fontId="3" fillId="0" borderId="0" xfId="0" applyNumberFormat="1" applyFont="1"/>
    <xf numFmtId="40" fontId="3" fillId="0" borderId="0" xfId="0" applyNumberFormat="1" applyFont="1" applyBorder="1"/>
    <xf numFmtId="0" fontId="5" fillId="0" borderId="0" xfId="0" applyFont="1"/>
    <xf numFmtId="0" fontId="6" fillId="0" borderId="0" xfId="0" applyFont="1"/>
    <xf numFmtId="40" fontId="5" fillId="0" borderId="0" xfId="1" applyNumberFormat="1" applyFont="1"/>
    <xf numFmtId="40" fontId="5" fillId="0" borderId="0" xfId="1" applyNumberFormat="1" applyFont="1" applyFill="1" applyBorder="1"/>
    <xf numFmtId="40" fontId="5" fillId="0" borderId="1" xfId="1" applyNumberFormat="1" applyFont="1" applyFill="1" applyBorder="1"/>
    <xf numFmtId="40" fontId="3" fillId="0" borderId="2" xfId="2" applyNumberFormat="1" applyFont="1" applyBorder="1"/>
    <xf numFmtId="40" fontId="3" fillId="0" borderId="0" xfId="2" applyNumberFormat="1" applyFont="1" applyBorder="1"/>
    <xf numFmtId="40" fontId="4" fillId="0" borderId="1" xfId="2" applyNumberFormat="1" applyFont="1" applyBorder="1"/>
    <xf numFmtId="40" fontId="4" fillId="0" borderId="0" xfId="0" applyNumberFormat="1" applyFont="1" applyBorder="1"/>
    <xf numFmtId="40" fontId="2" fillId="0" borderId="3" xfId="0" applyNumberFormat="1" applyFont="1" applyBorder="1"/>
    <xf numFmtId="40" fontId="3" fillId="0" borderId="4" xfId="2" applyNumberFormat="1" applyFont="1" applyBorder="1"/>
    <xf numFmtId="40" fontId="3" fillId="0" borderId="5" xfId="2" applyNumberFormat="1" applyFont="1" applyBorder="1"/>
    <xf numFmtId="40" fontId="3" fillId="0" borderId="6" xfId="2" applyNumberFormat="1" applyFont="1" applyBorder="1"/>
    <xf numFmtId="40" fontId="4" fillId="0" borderId="7" xfId="2" applyNumberFormat="1" applyFont="1" applyBorder="1"/>
    <xf numFmtId="40" fontId="4" fillId="0" borderId="8" xfId="0" applyNumberFormat="1" applyFont="1" applyBorder="1"/>
    <xf numFmtId="40" fontId="2" fillId="0" borderId="9" xfId="0" applyNumberFormat="1" applyFont="1" applyBorder="1"/>
    <xf numFmtId="40" fontId="5" fillId="0" borderId="0" xfId="0" applyNumberFormat="1" applyFont="1"/>
    <xf numFmtId="40" fontId="2" fillId="0" borderId="0" xfId="0" applyNumberFormat="1" applyFont="1"/>
    <xf numFmtId="40" fontId="3" fillId="0" borderId="10" xfId="0" applyNumberFormat="1" applyFont="1" applyBorder="1" applyAlignment="1">
      <alignment horizontal="center"/>
    </xf>
    <xf numFmtId="40" fontId="3" fillId="0" borderId="11" xfId="0" applyNumberFormat="1" applyFont="1" applyBorder="1" applyAlignment="1">
      <alignment horizontal="center"/>
    </xf>
    <xf numFmtId="40" fontId="4" fillId="0" borderId="12" xfId="0" applyNumberFormat="1" applyFont="1" applyBorder="1" applyAlignment="1">
      <alignment horizontal="center"/>
    </xf>
    <xf numFmtId="40" fontId="4" fillId="0" borderId="13" xfId="0" applyNumberFormat="1" applyFont="1" applyBorder="1" applyAlignment="1">
      <alignment horizontal="center"/>
    </xf>
    <xf numFmtId="40" fontId="4" fillId="0" borderId="14" xfId="0" applyNumberFormat="1" applyFont="1" applyFill="1" applyBorder="1" applyAlignment="1">
      <alignment horizontal="center"/>
    </xf>
    <xf numFmtId="40" fontId="3" fillId="0" borderId="4" xfId="0" applyNumberFormat="1" applyFont="1" applyBorder="1" applyAlignment="1">
      <alignment horizontal="center"/>
    </xf>
    <xf numFmtId="40" fontId="3" fillId="0" borderId="5" xfId="0" applyNumberFormat="1" applyFont="1" applyBorder="1" applyAlignment="1">
      <alignment horizontal="center"/>
    </xf>
    <xf numFmtId="40" fontId="4" fillId="0" borderId="15" xfId="0" applyNumberFormat="1" applyFont="1" applyBorder="1" applyAlignment="1">
      <alignment horizontal="center"/>
    </xf>
    <xf numFmtId="40" fontId="4" fillId="0" borderId="5" xfId="0" applyNumberFormat="1" applyFont="1" applyBorder="1" applyAlignment="1">
      <alignment horizontal="center"/>
    </xf>
    <xf numFmtId="40" fontId="4" fillId="0" borderId="16" xfId="0" applyNumberFormat="1" applyFont="1" applyFill="1" applyBorder="1" applyAlignment="1">
      <alignment horizontal="center"/>
    </xf>
    <xf numFmtId="40" fontId="3" fillId="0" borderId="2" xfId="0" applyNumberFormat="1" applyFont="1" applyBorder="1" applyAlignment="1">
      <alignment horizontal="center"/>
    </xf>
    <xf numFmtId="40" fontId="3" fillId="0" borderId="0" xfId="0" applyNumberFormat="1" applyFont="1" applyBorder="1" applyAlignment="1">
      <alignment horizontal="center"/>
    </xf>
    <xf numFmtId="40" fontId="5" fillId="0" borderId="6" xfId="1" applyNumberFormat="1" applyFont="1" applyBorder="1"/>
    <xf numFmtId="40" fontId="5" fillId="0" borderId="0" xfId="1" applyNumberFormat="1" applyFont="1" applyBorder="1"/>
    <xf numFmtId="0" fontId="3" fillId="0" borderId="0" xfId="0" applyFont="1" applyBorder="1"/>
    <xf numFmtId="0" fontId="0" fillId="0" borderId="0" xfId="0" applyFill="1" applyBorder="1"/>
    <xf numFmtId="0" fontId="9" fillId="0" borderId="0" xfId="0" applyFont="1" applyBorder="1"/>
    <xf numFmtId="40" fontId="0" fillId="0" borderId="0" xfId="1" applyNumberFormat="1" applyFont="1" applyBorder="1"/>
    <xf numFmtId="164" fontId="0" fillId="0" borderId="0" xfId="0" applyNumberFormat="1"/>
    <xf numFmtId="40" fontId="2" fillId="0" borderId="0" xfId="0" applyNumberFormat="1" applyFont="1" applyBorder="1"/>
    <xf numFmtId="0" fontId="5" fillId="0" borderId="0" xfId="0" applyFont="1" applyFill="1"/>
    <xf numFmtId="40" fontId="5" fillId="0" borderId="0" xfId="0" applyNumberFormat="1" applyFont="1" applyFill="1"/>
    <xf numFmtId="40" fontId="5" fillId="0" borderId="0" xfId="1" applyNumberFormat="1" applyFont="1" applyFill="1"/>
    <xf numFmtId="40" fontId="5" fillId="2" borderId="6" xfId="1" applyNumberFormat="1" applyFont="1" applyFill="1" applyBorder="1"/>
    <xf numFmtId="0" fontId="10" fillId="0" borderId="0" xfId="0" applyFont="1"/>
    <xf numFmtId="40" fontId="0" fillId="0" borderId="0" xfId="2" applyNumberFormat="1" applyFont="1" applyBorder="1"/>
    <xf numFmtId="0" fontId="2" fillId="0" borderId="0" xfId="0" applyFont="1" applyFill="1" applyBorder="1"/>
    <xf numFmtId="0" fontId="2" fillId="0" borderId="0" xfId="0" applyFont="1" applyBorder="1"/>
    <xf numFmtId="0" fontId="11" fillId="0" borderId="0" xfId="0" applyFont="1"/>
    <xf numFmtId="40" fontId="3" fillId="0" borderId="0" xfId="2" applyNumberFormat="1" applyFont="1" applyFill="1" applyBorder="1"/>
    <xf numFmtId="40" fontId="3" fillId="0" borderId="0" xfId="0" applyNumberFormat="1" applyFont="1" applyFill="1"/>
    <xf numFmtId="40" fontId="3" fillId="0" borderId="0" xfId="0" quotePrefix="1" applyNumberFormat="1" applyFont="1" applyFill="1" applyBorder="1"/>
    <xf numFmtId="40" fontId="3" fillId="0" borderId="0" xfId="0" applyNumberFormat="1" applyFont="1" applyFill="1" applyBorder="1"/>
    <xf numFmtId="40" fontId="3" fillId="0" borderId="11" xfId="0" applyNumberFormat="1" applyFont="1" applyFill="1" applyBorder="1" applyAlignment="1">
      <alignment horizontal="center"/>
    </xf>
    <xf numFmtId="40" fontId="4" fillId="0" borderId="12" xfId="0" applyNumberFormat="1" applyFont="1" applyFill="1" applyBorder="1" applyAlignment="1">
      <alignment horizontal="center"/>
    </xf>
    <xf numFmtId="40" fontId="3" fillId="0" borderId="5" xfId="0" applyNumberFormat="1" applyFont="1" applyFill="1" applyBorder="1" applyAlignment="1">
      <alignment horizontal="center"/>
    </xf>
    <xf numFmtId="40" fontId="4" fillId="0" borderId="15" xfId="0" applyNumberFormat="1" applyFont="1" applyFill="1" applyBorder="1" applyAlignment="1">
      <alignment horizontal="center"/>
    </xf>
    <xf numFmtId="40" fontId="3" fillId="0" borderId="0" xfId="0" applyNumberFormat="1" applyFont="1" applyFill="1" applyBorder="1" applyAlignment="1">
      <alignment horizontal="center"/>
    </xf>
    <xf numFmtId="0" fontId="6" fillId="0" borderId="0" xfId="0" applyFont="1" applyFill="1"/>
    <xf numFmtId="165" fontId="0" fillId="0" borderId="0" xfId="0" applyNumberFormat="1"/>
    <xf numFmtId="0" fontId="3" fillId="0" borderId="0" xfId="0" applyFont="1" applyFill="1"/>
    <xf numFmtId="0" fontId="3" fillId="3" borderId="0" xfId="0" applyFont="1" applyFill="1"/>
    <xf numFmtId="0" fontId="11" fillId="0" borderId="0" xfId="0" applyFont="1" applyBorder="1"/>
    <xf numFmtId="0" fontId="8" fillId="3" borderId="0" xfId="0" applyFont="1" applyFill="1"/>
    <xf numFmtId="0" fontId="11" fillId="3" borderId="0" xfId="0" applyFont="1" applyFill="1"/>
    <xf numFmtId="0" fontId="7" fillId="4" borderId="0" xfId="0" applyFont="1" applyFill="1"/>
    <xf numFmtId="0" fontId="0" fillId="4" borderId="0" xfId="0" applyFill="1"/>
    <xf numFmtId="0" fontId="3" fillId="4" borderId="0" xfId="0" applyFont="1" applyFill="1"/>
    <xf numFmtId="40" fontId="3" fillId="5" borderId="2" xfId="2" applyNumberFormat="1" applyFont="1" applyFill="1" applyBorder="1"/>
    <xf numFmtId="40" fontId="3" fillId="5" borderId="0" xfId="0" applyNumberFormat="1" applyFont="1" applyFill="1"/>
    <xf numFmtId="40" fontId="5" fillId="5" borderId="0" xfId="1" applyNumberFormat="1" applyFont="1" applyFill="1"/>
    <xf numFmtId="40" fontId="3" fillId="5" borderId="0" xfId="2" applyNumberFormat="1" applyFont="1" applyFill="1" applyBorder="1"/>
    <xf numFmtId="40" fontId="3" fillId="3" borderId="2" xfId="0" applyNumberFormat="1" applyFont="1" applyFill="1" applyBorder="1" applyAlignment="1">
      <alignment horizontal="center"/>
    </xf>
    <xf numFmtId="40" fontId="5" fillId="3" borderId="0" xfId="0" applyNumberFormat="1" applyFont="1" applyFill="1"/>
    <xf numFmtId="40" fontId="5" fillId="3" borderId="0" xfId="1" applyNumberFormat="1" applyFont="1" applyFill="1"/>
    <xf numFmtId="40" fontId="3" fillId="3" borderId="0" xfId="0" applyNumberFormat="1" applyFont="1" applyFill="1" applyBorder="1" applyAlignment="1">
      <alignment horizontal="center"/>
    </xf>
    <xf numFmtId="40" fontId="3" fillId="0" borderId="0" xfId="2" applyNumberFormat="1" applyFont="1" applyBorder="1" applyAlignment="1">
      <alignment horizontal="center"/>
    </xf>
    <xf numFmtId="40" fontId="3" fillId="5" borderId="0" xfId="0" applyNumberFormat="1" applyFont="1" applyFill="1" applyBorder="1" applyAlignment="1">
      <alignment horizontal="center"/>
    </xf>
    <xf numFmtId="0" fontId="7" fillId="0" borderId="0" xfId="0" applyFont="1" applyBorder="1" applyAlignment="1">
      <alignment horizontal="center" vertical="center"/>
    </xf>
    <xf numFmtId="40" fontId="3" fillId="0" borderId="17" xfId="0" applyNumberFormat="1" applyFont="1" applyBorder="1" applyAlignment="1">
      <alignment horizontal="center"/>
    </xf>
    <xf numFmtId="40" fontId="3" fillId="0" borderId="18" xfId="0" applyNumberFormat="1" applyFont="1" applyBorder="1" applyAlignment="1">
      <alignment horizontal="center"/>
    </xf>
    <xf numFmtId="40" fontId="3" fillId="0" borderId="19" xfId="0" applyNumberFormat="1" applyFont="1" applyBorder="1" applyAlignment="1">
      <alignment horizontal="center"/>
    </xf>
    <xf numFmtId="40" fontId="3" fillId="0" borderId="19" xfId="0" applyNumberFormat="1" applyFont="1" applyFill="1" applyBorder="1" applyAlignment="1">
      <alignment horizontal="center"/>
    </xf>
    <xf numFmtId="40" fontId="3" fillId="0" borderId="20" xfId="2" applyNumberFormat="1" applyFont="1" applyBorder="1"/>
    <xf numFmtId="40" fontId="3" fillId="0" borderId="21" xfId="2" applyNumberFormat="1" applyFont="1" applyBorder="1"/>
    <xf numFmtId="40" fontId="3" fillId="0" borderId="19" xfId="2" applyNumberFormat="1" applyFont="1" applyBorder="1"/>
    <xf numFmtId="40" fontId="3" fillId="0" borderId="18" xfId="2" applyNumberFormat="1" applyFont="1" applyBorder="1"/>
    <xf numFmtId="40" fontId="3" fillId="3" borderId="19" xfId="0" applyNumberFormat="1" applyFont="1" applyFill="1" applyBorder="1" applyAlignment="1">
      <alignment horizontal="center"/>
    </xf>
    <xf numFmtId="40" fontId="3" fillId="5" borderId="19" xfId="2" applyNumberFormat="1" applyFont="1" applyFill="1" applyBorder="1"/>
    <xf numFmtId="40" fontId="3" fillId="0" borderId="22" xfId="0" applyNumberFormat="1" applyFont="1" applyBorder="1" applyAlignment="1">
      <alignment horizontal="center"/>
    </xf>
    <xf numFmtId="40" fontId="3" fillId="0" borderId="23" xfId="0" applyNumberFormat="1" applyFont="1" applyBorder="1" applyAlignment="1">
      <alignment horizontal="center"/>
    </xf>
    <xf numFmtId="40" fontId="3" fillId="0" borderId="24" xfId="0" applyNumberFormat="1" applyFont="1" applyBorder="1" applyAlignment="1">
      <alignment horizontal="center"/>
    </xf>
    <xf numFmtId="40" fontId="3" fillId="0" borderId="0" xfId="2" applyNumberFormat="1" applyFont="1" applyFill="1" applyBorder="1" applyAlignment="1">
      <alignment horizontal="center"/>
    </xf>
    <xf numFmtId="40" fontId="3" fillId="3" borderId="2" xfId="0" applyNumberFormat="1" applyFont="1" applyFill="1" applyBorder="1" applyAlignment="1">
      <alignment horizontal="right"/>
    </xf>
    <xf numFmtId="40" fontId="3" fillId="0" borderId="2" xfId="0" applyNumberFormat="1" applyFont="1" applyFill="1" applyBorder="1" applyAlignment="1">
      <alignment horizontal="center"/>
    </xf>
    <xf numFmtId="40" fontId="3" fillId="6" borderId="19" xfId="0" applyNumberFormat="1" applyFont="1" applyFill="1" applyBorder="1" applyAlignment="1">
      <alignment horizontal="center"/>
    </xf>
    <xf numFmtId="0" fontId="8" fillId="0" borderId="0" xfId="0" applyFont="1" applyAlignment="1">
      <alignment horizontal="center" wrapText="1"/>
    </xf>
    <xf numFmtId="0" fontId="11" fillId="0" borderId="0" xfId="0" applyFont="1" applyAlignment="1"/>
    <xf numFmtId="0" fontId="8" fillId="0" borderId="0" xfId="0" applyFont="1"/>
    <xf numFmtId="165" fontId="0" fillId="0" borderId="0" xfId="1" applyNumberFormat="1" applyFont="1"/>
    <xf numFmtId="0" fontId="0" fillId="0" borderId="25" xfId="0" applyBorder="1"/>
    <xf numFmtId="165" fontId="14" fillId="0" borderId="0" xfId="0" applyNumberFormat="1" applyFont="1"/>
    <xf numFmtId="0" fontId="14" fillId="0" borderId="0" xfId="0" applyFont="1"/>
    <xf numFmtId="40" fontId="3" fillId="0" borderId="2" xfId="2" applyNumberFormat="1" applyFont="1" applyBorder="1" applyAlignment="1">
      <alignment horizontal="center"/>
    </xf>
    <xf numFmtId="40" fontId="3" fillId="0" borderId="2" xfId="2" applyNumberFormat="1" applyFont="1" applyFill="1" applyBorder="1" applyAlignment="1">
      <alignment horizontal="center"/>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40" fontId="3" fillId="0" borderId="0" xfId="2" quotePrefix="1" applyNumberFormat="1" applyFont="1" applyFill="1" applyBorder="1"/>
    <xf numFmtId="40" fontId="3" fillId="0" borderId="19" xfId="0" quotePrefix="1" applyNumberFormat="1" applyFont="1" applyBorder="1" applyAlignment="1">
      <alignment horizontal="center"/>
    </xf>
    <xf numFmtId="40" fontId="3" fillId="3" borderId="0" xfId="2" applyNumberFormat="1" applyFont="1" applyFill="1" applyBorder="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29"/>
  <sheetViews>
    <sheetView topLeftCell="A49" zoomScaleNormal="100" workbookViewId="0">
      <selection activeCell="J69" sqref="J69"/>
    </sheetView>
  </sheetViews>
  <sheetFormatPr defaultRowHeight="12.75" x14ac:dyDescent="0.2"/>
  <cols>
    <col min="1" max="1" width="15" customWidth="1"/>
    <col min="2" max="2" width="12.85546875" customWidth="1"/>
    <col min="3" max="3" width="9.85546875" style="6" bestFit="1" customWidth="1"/>
    <col min="4" max="4" width="13.28515625" bestFit="1" customWidth="1"/>
    <col min="5" max="6" width="11" customWidth="1"/>
    <col min="7" max="8" width="13.28515625" customWidth="1"/>
    <col min="9" max="9" width="12.5703125" customWidth="1"/>
    <col min="10" max="10" width="11.85546875" customWidth="1"/>
    <col min="11" max="11" width="13" customWidth="1"/>
    <col min="12" max="12" width="11.42578125" customWidth="1"/>
    <col min="13" max="13" width="10.5703125" bestFit="1" customWidth="1"/>
    <col min="14" max="14" width="14.28515625" bestFit="1" customWidth="1"/>
    <col min="15" max="15" width="13.140625" bestFit="1" customWidth="1"/>
    <col min="16" max="16" width="14.140625" bestFit="1" customWidth="1"/>
    <col min="17" max="17" width="5.7109375" bestFit="1" customWidth="1"/>
  </cols>
  <sheetData>
    <row r="1" spans="1:24" ht="15.75" x14ac:dyDescent="0.25">
      <c r="A1" s="51" t="s">
        <v>24</v>
      </c>
    </row>
    <row r="2" spans="1:24" ht="13.5" thickBot="1" x14ac:dyDescent="0.25">
      <c r="A2" s="1" t="s">
        <v>40</v>
      </c>
    </row>
    <row r="3" spans="1:24" ht="12.75" customHeight="1" thickBot="1" x14ac:dyDescent="0.25">
      <c r="A3" s="1"/>
      <c r="I3" s="112" t="s">
        <v>60</v>
      </c>
      <c r="J3" s="113"/>
      <c r="K3" s="113"/>
      <c r="L3" s="113"/>
      <c r="M3" s="113"/>
      <c r="N3" s="113"/>
      <c r="O3" s="113"/>
      <c r="P3" s="114"/>
    </row>
    <row r="4" spans="1:24" ht="12.75" customHeight="1" x14ac:dyDescent="0.2">
      <c r="A4" s="121" t="s">
        <v>41</v>
      </c>
      <c r="B4" s="122"/>
      <c r="C4" s="122"/>
      <c r="D4" s="122"/>
      <c r="E4" s="123"/>
      <c r="F4" s="85"/>
      <c r="G4" s="85"/>
      <c r="I4" s="115"/>
      <c r="J4" s="116"/>
      <c r="K4" s="116"/>
      <c r="L4" s="116"/>
      <c r="M4" s="116"/>
      <c r="N4" s="116"/>
      <c r="O4" s="116"/>
      <c r="P4" s="117"/>
    </row>
    <row r="5" spans="1:24" ht="12.75" customHeight="1" thickBot="1" x14ac:dyDescent="0.25">
      <c r="A5" s="124"/>
      <c r="B5" s="125"/>
      <c r="C5" s="125"/>
      <c r="D5" s="125"/>
      <c r="E5" s="126"/>
      <c r="F5" s="85"/>
      <c r="G5" s="85"/>
      <c r="I5" s="115"/>
      <c r="J5" s="116"/>
      <c r="K5" s="116"/>
      <c r="L5" s="116"/>
      <c r="M5" s="116"/>
      <c r="N5" s="116"/>
      <c r="O5" s="116"/>
      <c r="P5" s="117"/>
    </row>
    <row r="6" spans="1:24" x14ac:dyDescent="0.2">
      <c r="A6" s="1"/>
      <c r="I6" s="115"/>
      <c r="J6" s="116"/>
      <c r="K6" s="116"/>
      <c r="L6" s="116"/>
      <c r="M6" s="116"/>
      <c r="N6" s="116"/>
      <c r="O6" s="116"/>
      <c r="P6" s="117"/>
    </row>
    <row r="7" spans="1:24" s="6" customFormat="1" x14ac:dyDescent="0.2">
      <c r="A7" s="70" t="s">
        <v>30</v>
      </c>
      <c r="B7" s="71"/>
      <c r="C7" s="71"/>
      <c r="D7" s="71"/>
      <c r="I7" s="115"/>
      <c r="J7" s="116"/>
      <c r="K7" s="116"/>
      <c r="L7" s="116"/>
      <c r="M7" s="116"/>
      <c r="N7" s="116"/>
      <c r="O7" s="116"/>
      <c r="P7" s="117"/>
    </row>
    <row r="8" spans="1:24" s="9" customFormat="1" ht="42" customHeight="1" thickBot="1" x14ac:dyDescent="0.25">
      <c r="B8" s="25"/>
      <c r="C8" s="11"/>
      <c r="D8" s="11"/>
      <c r="E8" s="40"/>
      <c r="F8" s="40"/>
      <c r="G8" s="40"/>
      <c r="H8" s="11"/>
      <c r="I8" s="118"/>
      <c r="J8" s="119"/>
      <c r="K8" s="119"/>
      <c r="L8" s="119"/>
      <c r="M8" s="119"/>
      <c r="N8" s="119"/>
      <c r="O8" s="119"/>
      <c r="P8" s="120"/>
      <c r="Q8" s="25"/>
    </row>
    <row r="9" spans="1:24" s="6" customFormat="1" ht="15.75" x14ac:dyDescent="0.25">
      <c r="A9" s="65" t="s">
        <v>31</v>
      </c>
      <c r="B9" s="7"/>
      <c r="C9" s="7"/>
      <c r="D9" s="7"/>
      <c r="E9" s="7"/>
      <c r="F9" s="7"/>
      <c r="G9" s="7"/>
      <c r="H9" s="7"/>
      <c r="I9" s="7"/>
      <c r="J9" s="7"/>
      <c r="K9" s="57"/>
      <c r="L9" s="57"/>
      <c r="M9" s="57"/>
      <c r="N9" s="57"/>
      <c r="O9" s="7"/>
      <c r="P9" s="7"/>
      <c r="Q9" s="25"/>
      <c r="R9" s="9"/>
      <c r="S9" s="9"/>
      <c r="T9" s="9"/>
      <c r="U9" s="9"/>
      <c r="V9" s="9"/>
      <c r="W9" s="9"/>
      <c r="X9" s="9"/>
    </row>
    <row r="10" spans="1:24" ht="13.5" thickBot="1" x14ac:dyDescent="0.25">
      <c r="A10" s="67"/>
      <c r="B10" s="26"/>
      <c r="C10" s="7"/>
      <c r="D10" s="7"/>
      <c r="E10" s="7"/>
      <c r="F10" s="7"/>
      <c r="G10" s="7"/>
      <c r="H10" s="7"/>
      <c r="I10" s="8"/>
      <c r="J10" s="8"/>
      <c r="K10" s="58"/>
      <c r="L10" s="59"/>
      <c r="M10" s="59"/>
      <c r="N10" s="8"/>
      <c r="O10" s="3"/>
      <c r="P10" s="25"/>
      <c r="Q10" s="9"/>
      <c r="R10" s="9"/>
      <c r="S10" s="9"/>
      <c r="T10" s="9"/>
      <c r="U10" s="9"/>
      <c r="V10" s="9"/>
      <c r="W10" s="9"/>
    </row>
    <row r="11" spans="1:24" x14ac:dyDescent="0.2">
      <c r="A11" s="67"/>
      <c r="B11" s="27" t="s">
        <v>9</v>
      </c>
      <c r="C11" s="86" t="s">
        <v>2</v>
      </c>
      <c r="D11" s="28" t="s">
        <v>4</v>
      </c>
      <c r="E11" s="28" t="s">
        <v>4</v>
      </c>
      <c r="F11" s="28" t="s">
        <v>42</v>
      </c>
      <c r="G11" s="60" t="s">
        <v>5</v>
      </c>
      <c r="H11" s="27" t="s">
        <v>3</v>
      </c>
      <c r="I11" s="28" t="s">
        <v>3</v>
      </c>
      <c r="J11" s="28" t="s">
        <v>42</v>
      </c>
      <c r="K11" s="86" t="s">
        <v>5</v>
      </c>
      <c r="L11" s="97" t="s">
        <v>14</v>
      </c>
      <c r="M11" s="61" t="s">
        <v>6</v>
      </c>
      <c r="N11" s="30" t="s">
        <v>12</v>
      </c>
      <c r="O11" s="31" t="s">
        <v>6</v>
      </c>
      <c r="P11" s="25"/>
      <c r="Q11" s="9"/>
      <c r="R11" s="9"/>
      <c r="S11" s="9"/>
      <c r="T11" s="9"/>
      <c r="U11" s="9"/>
      <c r="V11" s="9"/>
      <c r="W11" s="9"/>
    </row>
    <row r="12" spans="1:24" x14ac:dyDescent="0.2">
      <c r="A12" s="67"/>
      <c r="B12" s="32" t="s">
        <v>1</v>
      </c>
      <c r="C12" s="87" t="s">
        <v>10</v>
      </c>
      <c r="D12" s="33" t="s">
        <v>7</v>
      </c>
      <c r="E12" s="33" t="s">
        <v>8</v>
      </c>
      <c r="F12" s="33" t="s">
        <v>44</v>
      </c>
      <c r="G12" s="62" t="s">
        <v>7</v>
      </c>
      <c r="H12" s="32" t="s">
        <v>7</v>
      </c>
      <c r="I12" s="33" t="s">
        <v>8</v>
      </c>
      <c r="J12" s="33" t="s">
        <v>43</v>
      </c>
      <c r="K12" s="87" t="s">
        <v>46</v>
      </c>
      <c r="L12" s="96" t="s">
        <v>8</v>
      </c>
      <c r="M12" s="63" t="s">
        <v>11</v>
      </c>
      <c r="N12" s="35" t="s">
        <v>10</v>
      </c>
      <c r="O12" s="36" t="s">
        <v>13</v>
      </c>
      <c r="P12" s="25"/>
      <c r="Q12" s="9"/>
      <c r="R12" s="9"/>
      <c r="S12" s="9"/>
      <c r="T12" s="9"/>
      <c r="U12" s="9"/>
      <c r="V12" s="9"/>
      <c r="W12" s="9"/>
    </row>
    <row r="13" spans="1:24" x14ac:dyDescent="0.2">
      <c r="A13" s="68" t="s">
        <v>29</v>
      </c>
      <c r="B13" s="100">
        <f>-958002.84</f>
        <v>-958002.84</v>
      </c>
      <c r="C13" s="94">
        <v>-154300.39000000001</v>
      </c>
      <c r="D13" s="38"/>
      <c r="E13" s="38"/>
      <c r="F13" s="38"/>
      <c r="G13" s="64"/>
      <c r="H13" s="37"/>
      <c r="I13" s="38"/>
      <c r="J13" s="38"/>
      <c r="K13" s="88"/>
      <c r="L13" s="98">
        <f>G13+K13</f>
        <v>0</v>
      </c>
      <c r="M13" s="16">
        <f t="shared" ref="M13:M25" si="0">+B13+D13+G13+F13</f>
        <v>-958002.84</v>
      </c>
      <c r="N13" s="17">
        <f t="shared" ref="N13:N25" si="1">+C13+H13+J13+K13</f>
        <v>-154300.39000000001</v>
      </c>
      <c r="O13" s="18">
        <f t="shared" ref="O13:O21" si="2">+M13+N13</f>
        <v>-1112303.23</v>
      </c>
      <c r="P13" s="25"/>
      <c r="Q13" s="9"/>
      <c r="R13" s="9"/>
      <c r="S13" s="9"/>
      <c r="T13" s="9"/>
      <c r="U13" s="9"/>
      <c r="V13" s="9"/>
      <c r="W13" s="9"/>
    </row>
    <row r="14" spans="1:24" x14ac:dyDescent="0.2">
      <c r="A14" s="67" t="s">
        <v>16</v>
      </c>
      <c r="B14" s="14">
        <f>M13</f>
        <v>-958002.84</v>
      </c>
      <c r="C14" s="92">
        <f>N13</f>
        <v>-154300.39000000001</v>
      </c>
      <c r="D14" s="15"/>
      <c r="E14" s="15"/>
      <c r="F14" s="15"/>
      <c r="G14" s="56"/>
      <c r="H14" s="14"/>
      <c r="I14" s="15"/>
      <c r="J14" s="38"/>
      <c r="K14" s="88"/>
      <c r="L14" s="98">
        <f t="shared" ref="L14:L26" si="3">L13+G14+K14</f>
        <v>0</v>
      </c>
      <c r="M14" s="16">
        <f t="shared" si="0"/>
        <v>-958002.84</v>
      </c>
      <c r="N14" s="17">
        <f t="shared" si="1"/>
        <v>-154300.39000000001</v>
      </c>
      <c r="O14" s="18">
        <f t="shared" si="2"/>
        <v>-1112303.23</v>
      </c>
      <c r="P14" s="25"/>
      <c r="Q14" s="9"/>
      <c r="R14" s="9"/>
      <c r="S14" s="9"/>
      <c r="T14" s="9"/>
      <c r="U14" s="9"/>
      <c r="V14" s="9"/>
      <c r="W14" s="9"/>
    </row>
    <row r="15" spans="1:24" x14ac:dyDescent="0.2">
      <c r="A15" s="67" t="s">
        <v>17</v>
      </c>
      <c r="B15" s="14">
        <f t="shared" ref="B15:B25" si="4">M14</f>
        <v>-958002.84</v>
      </c>
      <c r="C15" s="92">
        <f t="shared" ref="C15:C25" si="5">N14</f>
        <v>-154300.39000000001</v>
      </c>
      <c r="D15" s="15"/>
      <c r="E15" s="15"/>
      <c r="F15" s="15"/>
      <c r="G15" s="129">
        <f>605107.33+64542.4-108733.57+485907.93-88821.25</f>
        <v>958002.83999999985</v>
      </c>
      <c r="H15" s="14"/>
      <c r="I15" s="15"/>
      <c r="J15" s="38"/>
      <c r="K15" s="94">
        <f>45674.67+108625.72</f>
        <v>154300.39000000001</v>
      </c>
      <c r="L15" s="98">
        <f t="shared" si="3"/>
        <v>1112303.23</v>
      </c>
      <c r="M15" s="16">
        <f t="shared" si="0"/>
        <v>-1.1641532182693481E-10</v>
      </c>
      <c r="N15" s="17">
        <f t="shared" si="1"/>
        <v>0</v>
      </c>
      <c r="O15" s="18">
        <f t="shared" si="2"/>
        <v>-1.1641532182693481E-10</v>
      </c>
      <c r="P15" s="25"/>
      <c r="Q15" s="9"/>
      <c r="R15" s="9"/>
      <c r="S15" s="9"/>
      <c r="T15" s="9"/>
      <c r="U15" s="9"/>
      <c r="V15" s="9"/>
      <c r="W15" s="9"/>
    </row>
    <row r="16" spans="1:24" x14ac:dyDescent="0.2">
      <c r="A16" s="67" t="s">
        <v>18</v>
      </c>
      <c r="B16" s="14">
        <f t="shared" si="4"/>
        <v>-1.1641532182693481E-10</v>
      </c>
      <c r="C16" s="92">
        <f t="shared" si="5"/>
        <v>0</v>
      </c>
      <c r="D16" s="15"/>
      <c r="E16" s="15"/>
      <c r="F16" s="15"/>
      <c r="G16" s="56"/>
      <c r="H16" s="14"/>
      <c r="I16" s="15"/>
      <c r="J16" s="38"/>
      <c r="K16" s="88"/>
      <c r="L16" s="98">
        <f t="shared" si="3"/>
        <v>1112303.23</v>
      </c>
      <c r="M16" s="16">
        <f t="shared" si="0"/>
        <v>-1.1641532182693481E-10</v>
      </c>
      <c r="N16" s="17">
        <f t="shared" si="1"/>
        <v>0</v>
      </c>
      <c r="O16" s="18">
        <f t="shared" si="2"/>
        <v>-1.1641532182693481E-10</v>
      </c>
      <c r="P16" s="25"/>
      <c r="Q16" s="9"/>
      <c r="R16" s="9"/>
      <c r="S16" s="9"/>
      <c r="T16" s="9"/>
      <c r="U16" s="9"/>
      <c r="V16" s="9"/>
      <c r="W16" s="9"/>
    </row>
    <row r="17" spans="1:23" x14ac:dyDescent="0.2">
      <c r="A17" s="67" t="s">
        <v>19</v>
      </c>
      <c r="B17" s="14">
        <f t="shared" si="4"/>
        <v>-1.1641532182693481E-10</v>
      </c>
      <c r="C17" s="92">
        <f t="shared" si="5"/>
        <v>0</v>
      </c>
      <c r="D17" s="15"/>
      <c r="E17" s="15"/>
      <c r="F17" s="15"/>
      <c r="G17" s="56"/>
      <c r="H17" s="14"/>
      <c r="I17" s="15"/>
      <c r="J17" s="38"/>
      <c r="K17" s="88"/>
      <c r="L17" s="98">
        <f t="shared" si="3"/>
        <v>1112303.23</v>
      </c>
      <c r="M17" s="16">
        <f t="shared" si="0"/>
        <v>-1.1641532182693481E-10</v>
      </c>
      <c r="N17" s="17">
        <f t="shared" si="1"/>
        <v>0</v>
      </c>
      <c r="O17" s="18">
        <f t="shared" si="2"/>
        <v>-1.1641532182693481E-10</v>
      </c>
      <c r="P17" s="25"/>
      <c r="Q17" s="9"/>
      <c r="R17" s="9"/>
      <c r="S17" s="9"/>
      <c r="T17" s="9"/>
      <c r="U17" s="9"/>
      <c r="V17" s="9"/>
      <c r="W17" s="9"/>
    </row>
    <row r="18" spans="1:23" x14ac:dyDescent="0.2">
      <c r="A18" s="67" t="s">
        <v>20</v>
      </c>
      <c r="B18" s="14">
        <f t="shared" si="4"/>
        <v>-1.1641532182693481E-10</v>
      </c>
      <c r="C18" s="92">
        <f t="shared" si="5"/>
        <v>0</v>
      </c>
      <c r="D18" s="15"/>
      <c r="E18" s="15"/>
      <c r="F18" s="15"/>
      <c r="G18" s="56"/>
      <c r="H18" s="14"/>
      <c r="I18" s="15"/>
      <c r="J18" s="38"/>
      <c r="K18" s="88"/>
      <c r="L18" s="98">
        <f t="shared" si="3"/>
        <v>1112303.23</v>
      </c>
      <c r="M18" s="16">
        <f t="shared" si="0"/>
        <v>-1.1641532182693481E-10</v>
      </c>
      <c r="N18" s="17">
        <f t="shared" si="1"/>
        <v>0</v>
      </c>
      <c r="O18" s="18">
        <f t="shared" si="2"/>
        <v>-1.1641532182693481E-10</v>
      </c>
      <c r="P18" s="25"/>
      <c r="Q18" s="9"/>
      <c r="R18" s="9"/>
      <c r="S18" s="9"/>
      <c r="T18" s="9"/>
      <c r="U18" s="9"/>
      <c r="V18" s="9"/>
      <c r="W18" s="9"/>
    </row>
    <row r="19" spans="1:23" s="9" customFormat="1" x14ac:dyDescent="0.2">
      <c r="A19" s="67" t="s">
        <v>21</v>
      </c>
      <c r="B19" s="14">
        <f t="shared" si="4"/>
        <v>-1.1641532182693481E-10</v>
      </c>
      <c r="C19" s="92">
        <f t="shared" si="5"/>
        <v>0</v>
      </c>
      <c r="D19" s="15"/>
      <c r="E19" s="15"/>
      <c r="F19" s="15"/>
      <c r="G19" s="56"/>
      <c r="H19" s="14"/>
      <c r="I19" s="15"/>
      <c r="J19" s="38"/>
      <c r="K19" s="88"/>
      <c r="L19" s="98">
        <f t="shared" si="3"/>
        <v>1112303.23</v>
      </c>
      <c r="M19" s="16">
        <f t="shared" si="0"/>
        <v>-1.1641532182693481E-10</v>
      </c>
      <c r="N19" s="17">
        <f t="shared" si="1"/>
        <v>0</v>
      </c>
      <c r="O19" s="18">
        <f t="shared" si="2"/>
        <v>-1.1641532182693481E-10</v>
      </c>
      <c r="P19" s="25"/>
    </row>
    <row r="20" spans="1:23" s="9" customFormat="1" x14ac:dyDescent="0.2">
      <c r="A20" s="67" t="s">
        <v>22</v>
      </c>
      <c r="B20" s="14">
        <f t="shared" si="4"/>
        <v>-1.1641532182693481E-10</v>
      </c>
      <c r="C20" s="92">
        <f t="shared" si="5"/>
        <v>0</v>
      </c>
      <c r="D20" s="15"/>
      <c r="E20" s="15"/>
      <c r="F20" s="15"/>
      <c r="G20" s="56"/>
      <c r="H20" s="14"/>
      <c r="I20" s="15"/>
      <c r="J20" s="64"/>
      <c r="K20" s="89"/>
      <c r="L20" s="98">
        <f t="shared" si="3"/>
        <v>1112303.23</v>
      </c>
      <c r="M20" s="16">
        <f t="shared" si="0"/>
        <v>-1.1641532182693481E-10</v>
      </c>
      <c r="N20" s="17">
        <f t="shared" si="1"/>
        <v>0</v>
      </c>
      <c r="O20" s="18">
        <f t="shared" si="2"/>
        <v>-1.1641532182693481E-10</v>
      </c>
      <c r="P20" s="25"/>
    </row>
    <row r="21" spans="1:23" s="9" customFormat="1" x14ac:dyDescent="0.2">
      <c r="A21" s="67" t="s">
        <v>23</v>
      </c>
      <c r="B21" s="14">
        <f t="shared" si="4"/>
        <v>-1.1641532182693481E-10</v>
      </c>
      <c r="C21" s="92">
        <f t="shared" si="5"/>
        <v>0</v>
      </c>
      <c r="D21" s="15"/>
      <c r="E21" s="15"/>
      <c r="F21" s="15"/>
      <c r="G21" s="56"/>
      <c r="H21" s="14"/>
      <c r="I21" s="15"/>
      <c r="J21" s="64"/>
      <c r="K21" s="89"/>
      <c r="L21" s="98">
        <f t="shared" si="3"/>
        <v>1112303.23</v>
      </c>
      <c r="M21" s="16">
        <f t="shared" si="0"/>
        <v>-1.1641532182693481E-10</v>
      </c>
      <c r="N21" s="17">
        <f t="shared" si="1"/>
        <v>0</v>
      </c>
      <c r="O21" s="18">
        <f t="shared" si="2"/>
        <v>-1.1641532182693481E-10</v>
      </c>
      <c r="P21" s="25"/>
    </row>
    <row r="22" spans="1:23" s="9" customFormat="1" x14ac:dyDescent="0.2">
      <c r="A22" s="67" t="s">
        <v>25</v>
      </c>
      <c r="B22" s="14">
        <f t="shared" si="4"/>
        <v>-1.1641532182693481E-10</v>
      </c>
      <c r="C22" s="92">
        <f t="shared" si="5"/>
        <v>0</v>
      </c>
      <c r="D22" s="15"/>
      <c r="E22" s="15"/>
      <c r="F22" s="15"/>
      <c r="G22" s="56"/>
      <c r="H22" s="14"/>
      <c r="I22" s="15"/>
      <c r="J22" s="64"/>
      <c r="K22" s="89"/>
      <c r="L22" s="98">
        <f t="shared" si="3"/>
        <v>1112303.23</v>
      </c>
      <c r="M22" s="16">
        <f t="shared" si="0"/>
        <v>-1.1641532182693481E-10</v>
      </c>
      <c r="N22" s="17">
        <f t="shared" si="1"/>
        <v>0</v>
      </c>
      <c r="O22" s="18">
        <f>+M22+N22</f>
        <v>-1.1641532182693481E-10</v>
      </c>
      <c r="P22" s="25"/>
    </row>
    <row r="23" spans="1:23" s="9" customFormat="1" x14ac:dyDescent="0.2">
      <c r="A23" s="67" t="s">
        <v>26</v>
      </c>
      <c r="B23" s="14">
        <f t="shared" si="4"/>
        <v>-1.1641532182693481E-10</v>
      </c>
      <c r="C23" s="92">
        <f t="shared" si="5"/>
        <v>0</v>
      </c>
      <c r="D23" s="15"/>
      <c r="E23" s="15"/>
      <c r="F23" s="15"/>
      <c r="G23" s="56"/>
      <c r="H23" s="14"/>
      <c r="I23" s="15"/>
      <c r="J23" s="64"/>
      <c r="K23" s="89"/>
      <c r="L23" s="98">
        <f t="shared" si="3"/>
        <v>1112303.23</v>
      </c>
      <c r="M23" s="16">
        <f t="shared" si="0"/>
        <v>-1.1641532182693481E-10</v>
      </c>
      <c r="N23" s="17">
        <f t="shared" si="1"/>
        <v>0</v>
      </c>
      <c r="O23" s="18">
        <f>+M23+N23</f>
        <v>-1.1641532182693481E-10</v>
      </c>
      <c r="P23" s="25"/>
    </row>
    <row r="24" spans="1:23" s="9" customFormat="1" x14ac:dyDescent="0.2">
      <c r="A24" s="67" t="s">
        <v>27</v>
      </c>
      <c r="B24" s="14">
        <f t="shared" si="4"/>
        <v>-1.1641532182693481E-10</v>
      </c>
      <c r="C24" s="92">
        <f t="shared" si="5"/>
        <v>0</v>
      </c>
      <c r="D24" s="15"/>
      <c r="E24" s="15"/>
      <c r="F24" s="15"/>
      <c r="G24" s="56"/>
      <c r="H24" s="14"/>
      <c r="I24" s="15"/>
      <c r="J24" s="64"/>
      <c r="K24" s="89"/>
      <c r="L24" s="98">
        <f t="shared" si="3"/>
        <v>1112303.23</v>
      </c>
      <c r="M24" s="16">
        <f t="shared" si="0"/>
        <v>-1.1641532182693481E-10</v>
      </c>
      <c r="N24" s="17">
        <f t="shared" si="1"/>
        <v>0</v>
      </c>
      <c r="O24" s="18">
        <f>+M24+N24</f>
        <v>-1.1641532182693481E-10</v>
      </c>
      <c r="P24" s="25"/>
    </row>
    <row r="25" spans="1:23" s="9" customFormat="1" x14ac:dyDescent="0.2">
      <c r="A25" s="67" t="s">
        <v>28</v>
      </c>
      <c r="B25" s="14">
        <f t="shared" si="4"/>
        <v>-1.1641532182693481E-10</v>
      </c>
      <c r="C25" s="92">
        <f t="shared" si="5"/>
        <v>0</v>
      </c>
      <c r="D25" s="15"/>
      <c r="E25" s="15"/>
      <c r="F25" s="15"/>
      <c r="G25" s="56"/>
      <c r="H25" s="14"/>
      <c r="I25" s="15"/>
      <c r="J25" s="64"/>
      <c r="K25" s="89"/>
      <c r="L25" s="98">
        <f t="shared" si="3"/>
        <v>1112303.23</v>
      </c>
      <c r="M25" s="16">
        <f t="shared" si="0"/>
        <v>-1.1641532182693481E-10</v>
      </c>
      <c r="N25" s="17">
        <f t="shared" si="1"/>
        <v>0</v>
      </c>
      <c r="O25" s="18">
        <f>+M25+N25</f>
        <v>-1.1641532182693481E-10</v>
      </c>
      <c r="P25" s="25"/>
    </row>
    <row r="26" spans="1:23" s="9" customFormat="1" ht="13.5" thickBot="1" x14ac:dyDescent="0.25">
      <c r="A26" s="67"/>
      <c r="B26" s="19"/>
      <c r="C26" s="93"/>
      <c r="D26" s="20"/>
      <c r="E26" s="20"/>
      <c r="F26" s="20"/>
      <c r="G26" s="20"/>
      <c r="H26" s="91">
        <f>SUM(H22:H25)</f>
        <v>0</v>
      </c>
      <c r="I26" s="21"/>
      <c r="J26" s="21"/>
      <c r="K26" s="90"/>
      <c r="L26" s="96">
        <f t="shared" si="3"/>
        <v>1112303.23</v>
      </c>
      <c r="M26" s="22"/>
      <c r="N26" s="23"/>
      <c r="O26" s="24"/>
      <c r="P26" s="25"/>
    </row>
    <row r="27" spans="1:23" s="9" customFormat="1" ht="13.5" thickTop="1" x14ac:dyDescent="0.2">
      <c r="A27" s="6"/>
      <c r="B27" s="15"/>
      <c r="C27" s="15"/>
      <c r="D27" s="15"/>
      <c r="E27" s="15"/>
      <c r="F27" s="15"/>
      <c r="G27" s="15"/>
      <c r="H27" s="15"/>
      <c r="I27" s="15"/>
      <c r="J27" s="15"/>
      <c r="K27" s="15"/>
      <c r="L27" s="15"/>
      <c r="M27" s="16"/>
      <c r="N27" s="17"/>
      <c r="O27" s="46"/>
      <c r="P27"/>
      <c r="Q27"/>
      <c r="R27"/>
      <c r="S27"/>
      <c r="T27"/>
      <c r="U27"/>
      <c r="V27"/>
      <c r="W27"/>
    </row>
    <row r="28" spans="1:23" s="9" customFormat="1" x14ac:dyDescent="0.2">
      <c r="B28" s="127" t="s">
        <v>62</v>
      </c>
      <c r="C28" s="11"/>
      <c r="D28" s="11"/>
      <c r="E28" s="11"/>
      <c r="F28" s="11"/>
      <c r="G28" s="11">
        <f>+I28+E28</f>
        <v>0</v>
      </c>
      <c r="H28" s="11"/>
      <c r="I28" s="11"/>
      <c r="J28" s="11"/>
      <c r="K28" s="11"/>
      <c r="L28" s="12"/>
      <c r="M28" s="13">
        <f>-I28</f>
        <v>0</v>
      </c>
      <c r="N28" s="12">
        <f>+I28</f>
        <v>0</v>
      </c>
      <c r="O28" s="11"/>
      <c r="P28"/>
      <c r="Q28"/>
      <c r="R28"/>
      <c r="S28"/>
      <c r="T28"/>
      <c r="U28"/>
      <c r="V28"/>
      <c r="W28"/>
    </row>
    <row r="29" spans="1:23" s="9" customFormat="1" ht="13.5" thickBot="1" x14ac:dyDescent="0.25">
      <c r="B29" s="25"/>
      <c r="C29" s="11"/>
      <c r="D29" s="11"/>
      <c r="E29" s="11"/>
      <c r="F29" s="11"/>
      <c r="G29" s="11"/>
      <c r="H29" s="11"/>
      <c r="I29" s="39">
        <f>+I25+I27+I28</f>
        <v>0</v>
      </c>
      <c r="J29" s="40"/>
      <c r="K29" s="40"/>
      <c r="L29" s="11"/>
      <c r="M29" s="50">
        <f>+M28+M25</f>
        <v>-1.1641532182693481E-10</v>
      </c>
      <c r="N29" s="50">
        <f>+N28+N27+N25</f>
        <v>0</v>
      </c>
      <c r="O29" s="50">
        <f>+M29+N29</f>
        <v>-1.1641532182693481E-10</v>
      </c>
      <c r="P29"/>
      <c r="Q29"/>
      <c r="R29"/>
      <c r="S29"/>
      <c r="T29"/>
      <c r="U29"/>
      <c r="V29"/>
      <c r="W29"/>
    </row>
    <row r="30" spans="1:23" s="9" customFormat="1" ht="13.5" thickTop="1" x14ac:dyDescent="0.2">
      <c r="A30"/>
      <c r="B30"/>
      <c r="C30" s="6"/>
      <c r="D30"/>
      <c r="E30"/>
      <c r="F30"/>
      <c r="G30"/>
      <c r="H30"/>
      <c r="I30"/>
      <c r="J30"/>
      <c r="K30"/>
      <c r="L30"/>
      <c r="M30"/>
      <c r="N30"/>
      <c r="O30"/>
      <c r="P30"/>
      <c r="Q30"/>
      <c r="R30"/>
      <c r="S30"/>
      <c r="T30"/>
      <c r="U30"/>
      <c r="V30"/>
      <c r="W30"/>
    </row>
    <row r="31" spans="1:23" s="9" customFormat="1" x14ac:dyDescent="0.2">
      <c r="A31"/>
      <c r="B31"/>
      <c r="C31" s="6"/>
      <c r="D31"/>
      <c r="E31"/>
      <c r="F31"/>
      <c r="G31"/>
      <c r="H31"/>
      <c r="I31" s="128" t="s">
        <v>63</v>
      </c>
      <c r="J31"/>
      <c r="K31"/>
      <c r="L31"/>
      <c r="M31"/>
      <c r="N31"/>
      <c r="O31"/>
      <c r="P31"/>
      <c r="Q31"/>
      <c r="R31"/>
      <c r="S31"/>
      <c r="T31"/>
      <c r="U31"/>
      <c r="V31"/>
      <c r="W31"/>
    </row>
    <row r="32" spans="1:23" s="9" customFormat="1" ht="15.75" x14ac:dyDescent="0.25">
      <c r="A32" s="65" t="s">
        <v>32</v>
      </c>
      <c r="B32" s="7"/>
      <c r="C32" s="7"/>
      <c r="D32" s="7"/>
      <c r="E32" s="7"/>
      <c r="F32" s="7"/>
      <c r="G32" s="57"/>
      <c r="H32" s="7"/>
      <c r="I32" s="7"/>
      <c r="J32" s="7"/>
      <c r="K32" s="7"/>
      <c r="L32" s="57"/>
      <c r="M32" s="57"/>
      <c r="N32" s="7"/>
      <c r="O32" s="7"/>
      <c r="P32" s="25"/>
      <c r="Q32"/>
      <c r="R32"/>
      <c r="S32"/>
      <c r="T32"/>
      <c r="U32"/>
      <c r="V32"/>
      <c r="W32"/>
    </row>
    <row r="33" spans="1:23" s="9" customFormat="1" ht="13.5" thickBot="1" x14ac:dyDescent="0.25">
      <c r="A33" s="67"/>
      <c r="B33" s="26"/>
      <c r="C33" s="7"/>
      <c r="D33" s="7"/>
      <c r="E33" s="8"/>
      <c r="F33" s="8"/>
      <c r="G33" s="58"/>
      <c r="H33" s="7"/>
      <c r="I33" s="7"/>
      <c r="J33" s="7"/>
      <c r="K33" s="7"/>
      <c r="L33" s="59"/>
      <c r="M33" s="59"/>
      <c r="N33" s="8"/>
      <c r="O33" s="3"/>
      <c r="P33" s="25"/>
      <c r="Q33"/>
      <c r="R33"/>
      <c r="S33"/>
      <c r="T33"/>
      <c r="U33"/>
      <c r="V33"/>
      <c r="W33"/>
    </row>
    <row r="34" spans="1:23" s="9" customFormat="1" x14ac:dyDescent="0.2">
      <c r="A34" s="67"/>
      <c r="B34" s="27" t="s">
        <v>9</v>
      </c>
      <c r="C34" s="86" t="s">
        <v>2</v>
      </c>
      <c r="D34" s="28" t="s">
        <v>4</v>
      </c>
      <c r="E34" s="28" t="s">
        <v>4</v>
      </c>
      <c r="F34" s="28" t="s">
        <v>42</v>
      </c>
      <c r="G34" s="60" t="s">
        <v>5</v>
      </c>
      <c r="H34" s="27" t="s">
        <v>3</v>
      </c>
      <c r="I34" s="28" t="s">
        <v>3</v>
      </c>
      <c r="J34" s="28" t="s">
        <v>42</v>
      </c>
      <c r="K34" s="86" t="s">
        <v>5</v>
      </c>
      <c r="L34" s="97" t="s">
        <v>14</v>
      </c>
      <c r="M34" s="61" t="s">
        <v>6</v>
      </c>
      <c r="N34" s="30" t="s">
        <v>12</v>
      </c>
      <c r="O34" s="31" t="s">
        <v>6</v>
      </c>
      <c r="P34" s="25"/>
      <c r="Q34"/>
      <c r="R34"/>
      <c r="S34"/>
      <c r="T34"/>
      <c r="U34"/>
      <c r="V34"/>
      <c r="W34"/>
    </row>
    <row r="35" spans="1:23" s="9" customFormat="1" x14ac:dyDescent="0.2">
      <c r="A35" s="67"/>
      <c r="B35" s="32" t="s">
        <v>1</v>
      </c>
      <c r="C35" s="87" t="s">
        <v>10</v>
      </c>
      <c r="D35" s="33" t="s">
        <v>7</v>
      </c>
      <c r="E35" s="33" t="s">
        <v>8</v>
      </c>
      <c r="F35" s="33" t="s">
        <v>44</v>
      </c>
      <c r="G35" s="62" t="s">
        <v>7</v>
      </c>
      <c r="H35" s="32" t="s">
        <v>7</v>
      </c>
      <c r="I35" s="33" t="s">
        <v>8</v>
      </c>
      <c r="J35" s="33" t="s">
        <v>43</v>
      </c>
      <c r="K35" s="87" t="s">
        <v>46</v>
      </c>
      <c r="L35" s="96" t="s">
        <v>8</v>
      </c>
      <c r="M35" s="63" t="s">
        <v>11</v>
      </c>
      <c r="N35" s="35" t="s">
        <v>10</v>
      </c>
      <c r="O35" s="36" t="s">
        <v>13</v>
      </c>
      <c r="P35" s="25"/>
      <c r="Q35"/>
      <c r="R35"/>
      <c r="S35"/>
      <c r="T35"/>
      <c r="U35"/>
      <c r="V35"/>
      <c r="W35"/>
    </row>
    <row r="36" spans="1:23" s="9" customFormat="1" x14ac:dyDescent="0.2">
      <c r="A36" s="68" t="s">
        <v>29</v>
      </c>
      <c r="B36" s="37">
        <v>0</v>
      </c>
      <c r="C36" s="88"/>
      <c r="D36" s="38"/>
      <c r="E36" s="38"/>
      <c r="F36" s="38"/>
      <c r="G36" s="64"/>
      <c r="H36" s="37"/>
      <c r="I36" s="38"/>
      <c r="J36" s="38"/>
      <c r="K36" s="88"/>
      <c r="L36" s="98">
        <f>G36+K36</f>
        <v>0</v>
      </c>
      <c r="M36" s="16">
        <f t="shared" ref="M36:M48" si="6">+B36+D36+G36+F36</f>
        <v>0</v>
      </c>
      <c r="N36" s="17">
        <f t="shared" ref="N36:N48" si="7">+C36+H36+J36+K36</f>
        <v>0</v>
      </c>
      <c r="O36" s="18">
        <f t="shared" ref="O36:O44" si="8">+M36+N36</f>
        <v>0</v>
      </c>
      <c r="P36" s="25"/>
      <c r="Q36"/>
      <c r="R36"/>
      <c r="S36"/>
      <c r="T36"/>
      <c r="U36"/>
      <c r="V36"/>
      <c r="W36"/>
    </row>
    <row r="37" spans="1:23" s="9" customFormat="1" x14ac:dyDescent="0.2">
      <c r="A37" s="67" t="s">
        <v>16</v>
      </c>
      <c r="B37" s="14"/>
      <c r="C37" s="92"/>
      <c r="D37" s="15"/>
      <c r="E37" s="15"/>
      <c r="F37" s="15"/>
      <c r="G37" s="56"/>
      <c r="H37" s="14"/>
      <c r="I37" s="15"/>
      <c r="J37" s="38"/>
      <c r="K37" s="88"/>
      <c r="L37" s="98">
        <f t="shared" ref="L37:L49" si="9">L36+G37+K37</f>
        <v>0</v>
      </c>
      <c r="M37" s="16">
        <f t="shared" si="6"/>
        <v>0</v>
      </c>
      <c r="N37" s="17">
        <f t="shared" si="7"/>
        <v>0</v>
      </c>
      <c r="O37" s="18">
        <f t="shared" si="8"/>
        <v>0</v>
      </c>
      <c r="P37" s="25"/>
      <c r="Q37"/>
      <c r="R37"/>
      <c r="S37"/>
      <c r="T37"/>
      <c r="U37"/>
      <c r="V37"/>
      <c r="W37"/>
    </row>
    <row r="38" spans="1:23" s="9" customFormat="1" x14ac:dyDescent="0.2">
      <c r="A38" s="67" t="s">
        <v>17</v>
      </c>
      <c r="B38" s="14"/>
      <c r="C38" s="92"/>
      <c r="D38" s="15"/>
      <c r="E38" s="15"/>
      <c r="F38" s="15"/>
      <c r="G38" s="56"/>
      <c r="H38" s="14"/>
      <c r="I38" s="15"/>
      <c r="J38" s="38"/>
      <c r="K38" s="88"/>
      <c r="L38" s="98">
        <f t="shared" si="9"/>
        <v>0</v>
      </c>
      <c r="M38" s="16">
        <f t="shared" si="6"/>
        <v>0</v>
      </c>
      <c r="N38" s="17">
        <f t="shared" si="7"/>
        <v>0</v>
      </c>
      <c r="O38" s="18">
        <f t="shared" si="8"/>
        <v>0</v>
      </c>
      <c r="P38" s="25"/>
      <c r="Q38"/>
      <c r="R38"/>
      <c r="S38"/>
      <c r="T38"/>
      <c r="U38"/>
      <c r="V38"/>
      <c r="W38"/>
    </row>
    <row r="39" spans="1:23" s="9" customFormat="1" x14ac:dyDescent="0.2">
      <c r="A39" s="67" t="s">
        <v>18</v>
      </c>
      <c r="B39" s="14"/>
      <c r="C39" s="92"/>
      <c r="D39" s="15"/>
      <c r="E39" s="15"/>
      <c r="F39" s="15"/>
      <c r="G39" s="56"/>
      <c r="H39" s="14"/>
      <c r="I39" s="15"/>
      <c r="J39" s="38"/>
      <c r="K39" s="88"/>
      <c r="L39" s="98">
        <f t="shared" si="9"/>
        <v>0</v>
      </c>
      <c r="M39" s="16">
        <f t="shared" si="6"/>
        <v>0</v>
      </c>
      <c r="N39" s="17">
        <f t="shared" si="7"/>
        <v>0</v>
      </c>
      <c r="O39" s="18">
        <f t="shared" si="8"/>
        <v>0</v>
      </c>
      <c r="P39" s="25"/>
      <c r="Q39"/>
      <c r="R39"/>
      <c r="S39"/>
      <c r="T39"/>
      <c r="U39"/>
      <c r="V39"/>
      <c r="W39"/>
    </row>
    <row r="40" spans="1:23" s="9" customFormat="1" x14ac:dyDescent="0.2">
      <c r="A40" s="67" t="s">
        <v>19</v>
      </c>
      <c r="B40" s="14"/>
      <c r="C40" s="92"/>
      <c r="D40" s="15"/>
      <c r="E40" s="15"/>
      <c r="F40" s="15"/>
      <c r="G40" s="56"/>
      <c r="H40" s="14"/>
      <c r="I40" s="15"/>
      <c r="J40" s="38"/>
      <c r="K40" s="88"/>
      <c r="L40" s="98">
        <f t="shared" si="9"/>
        <v>0</v>
      </c>
      <c r="M40" s="16">
        <f t="shared" si="6"/>
        <v>0</v>
      </c>
      <c r="N40" s="17">
        <f t="shared" si="7"/>
        <v>0</v>
      </c>
      <c r="O40" s="18">
        <f t="shared" si="8"/>
        <v>0</v>
      </c>
      <c r="P40" s="25"/>
      <c r="Q40"/>
      <c r="R40"/>
      <c r="S40"/>
      <c r="T40"/>
      <c r="U40"/>
      <c r="V40"/>
      <c r="W40"/>
    </row>
    <row r="41" spans="1:23" x14ac:dyDescent="0.2">
      <c r="A41" s="67" t="s">
        <v>20</v>
      </c>
      <c r="B41" s="14"/>
      <c r="C41" s="92"/>
      <c r="D41" s="15"/>
      <c r="E41" s="15"/>
      <c r="F41" s="15"/>
      <c r="G41" s="56"/>
      <c r="H41" s="14"/>
      <c r="I41" s="15"/>
      <c r="J41" s="38"/>
      <c r="K41" s="88"/>
      <c r="L41" s="98">
        <f t="shared" si="9"/>
        <v>0</v>
      </c>
      <c r="M41" s="16">
        <f t="shared" si="6"/>
        <v>0</v>
      </c>
      <c r="N41" s="17">
        <f t="shared" si="7"/>
        <v>0</v>
      </c>
      <c r="O41" s="18">
        <f t="shared" si="8"/>
        <v>0</v>
      </c>
      <c r="P41" s="25"/>
    </row>
    <row r="42" spans="1:23" x14ac:dyDescent="0.2">
      <c r="A42" s="67" t="s">
        <v>21</v>
      </c>
      <c r="B42" s="14"/>
      <c r="C42" s="92"/>
      <c r="D42" s="15"/>
      <c r="E42" s="15"/>
      <c r="F42" s="15"/>
      <c r="G42" s="56"/>
      <c r="H42" s="14"/>
      <c r="I42" s="15"/>
      <c r="J42" s="38"/>
      <c r="K42" s="88"/>
      <c r="L42" s="98">
        <f t="shared" si="9"/>
        <v>0</v>
      </c>
      <c r="M42" s="16">
        <f t="shared" si="6"/>
        <v>0</v>
      </c>
      <c r="N42" s="17">
        <f t="shared" si="7"/>
        <v>0</v>
      </c>
      <c r="O42" s="18">
        <f t="shared" si="8"/>
        <v>0</v>
      </c>
      <c r="P42" s="25"/>
    </row>
    <row r="43" spans="1:23" x14ac:dyDescent="0.2">
      <c r="A43" s="67" t="s">
        <v>22</v>
      </c>
      <c r="B43" s="14"/>
      <c r="C43" s="92"/>
      <c r="D43" s="15"/>
      <c r="E43" s="15"/>
      <c r="F43" s="15"/>
      <c r="G43" s="56"/>
      <c r="H43" s="14"/>
      <c r="I43" s="15"/>
      <c r="J43" s="64"/>
      <c r="K43" s="89"/>
      <c r="L43" s="98">
        <f t="shared" si="9"/>
        <v>0</v>
      </c>
      <c r="M43" s="16">
        <f t="shared" si="6"/>
        <v>0</v>
      </c>
      <c r="N43" s="17">
        <f t="shared" si="7"/>
        <v>0</v>
      </c>
      <c r="O43" s="18">
        <f t="shared" si="8"/>
        <v>0</v>
      </c>
      <c r="P43" s="25"/>
    </row>
    <row r="44" spans="1:23" x14ac:dyDescent="0.2">
      <c r="A44" s="67" t="s">
        <v>23</v>
      </c>
      <c r="B44" s="14"/>
      <c r="C44" s="92"/>
      <c r="D44" s="15"/>
      <c r="E44" s="15"/>
      <c r="F44" s="15"/>
      <c r="G44" s="56"/>
      <c r="H44" s="14"/>
      <c r="I44" s="15"/>
      <c r="J44" s="64"/>
      <c r="K44" s="89"/>
      <c r="L44" s="98">
        <f t="shared" si="9"/>
        <v>0</v>
      </c>
      <c r="M44" s="16">
        <f t="shared" si="6"/>
        <v>0</v>
      </c>
      <c r="N44" s="17">
        <f t="shared" si="7"/>
        <v>0</v>
      </c>
      <c r="O44" s="18">
        <f t="shared" si="8"/>
        <v>0</v>
      </c>
      <c r="P44" s="25"/>
    </row>
    <row r="45" spans="1:23" x14ac:dyDescent="0.2">
      <c r="A45" s="67" t="s">
        <v>25</v>
      </c>
      <c r="B45" s="14"/>
      <c r="C45" s="92"/>
      <c r="D45" s="15"/>
      <c r="E45" s="15"/>
      <c r="F45" s="15"/>
      <c r="G45" s="56"/>
      <c r="H45" s="14"/>
      <c r="I45" s="15"/>
      <c r="J45" s="64"/>
      <c r="K45" s="89"/>
      <c r="L45" s="98">
        <f t="shared" si="9"/>
        <v>0</v>
      </c>
      <c r="M45" s="16">
        <f t="shared" si="6"/>
        <v>0</v>
      </c>
      <c r="N45" s="17">
        <f t="shared" si="7"/>
        <v>0</v>
      </c>
      <c r="O45" s="18">
        <f>+M45+N45</f>
        <v>0</v>
      </c>
      <c r="P45" s="25"/>
    </row>
    <row r="46" spans="1:23" x14ac:dyDescent="0.2">
      <c r="A46" s="67" t="s">
        <v>26</v>
      </c>
      <c r="B46" s="14"/>
      <c r="C46" s="92"/>
      <c r="D46" s="15"/>
      <c r="E46" s="15"/>
      <c r="F46" s="15"/>
      <c r="G46" s="56"/>
      <c r="H46" s="14"/>
      <c r="I46" s="15"/>
      <c r="J46" s="64"/>
      <c r="K46" s="89"/>
      <c r="L46" s="98">
        <f t="shared" si="9"/>
        <v>0</v>
      </c>
      <c r="M46" s="16">
        <f t="shared" si="6"/>
        <v>0</v>
      </c>
      <c r="N46" s="17">
        <f t="shared" si="7"/>
        <v>0</v>
      </c>
      <c r="O46" s="18">
        <f>+M46+N46</f>
        <v>0</v>
      </c>
      <c r="P46" s="25"/>
    </row>
    <row r="47" spans="1:23" x14ac:dyDescent="0.2">
      <c r="A47" s="67" t="s">
        <v>27</v>
      </c>
      <c r="B47" s="14"/>
      <c r="C47" s="92"/>
      <c r="D47" s="15"/>
      <c r="E47" s="15"/>
      <c r="F47" s="15"/>
      <c r="G47" s="56"/>
      <c r="H47" s="14"/>
      <c r="I47" s="15"/>
      <c r="J47" s="64"/>
      <c r="K47" s="89"/>
      <c r="L47" s="98">
        <f t="shared" si="9"/>
        <v>0</v>
      </c>
      <c r="M47" s="16">
        <f t="shared" si="6"/>
        <v>0</v>
      </c>
      <c r="N47" s="17">
        <f t="shared" si="7"/>
        <v>0</v>
      </c>
      <c r="O47" s="18">
        <f>+M47+N47</f>
        <v>0</v>
      </c>
      <c r="P47" s="25"/>
    </row>
    <row r="48" spans="1:23" x14ac:dyDescent="0.2">
      <c r="A48" s="67" t="s">
        <v>28</v>
      </c>
      <c r="B48" s="14"/>
      <c r="C48" s="92"/>
      <c r="D48" s="15"/>
      <c r="E48" s="15"/>
      <c r="F48" s="15"/>
      <c r="G48" s="56"/>
      <c r="H48" s="14"/>
      <c r="I48" s="15"/>
      <c r="J48" s="64"/>
      <c r="K48" s="89"/>
      <c r="L48" s="98">
        <f t="shared" si="9"/>
        <v>0</v>
      </c>
      <c r="M48" s="16">
        <f t="shared" si="6"/>
        <v>0</v>
      </c>
      <c r="N48" s="17">
        <f t="shared" si="7"/>
        <v>0</v>
      </c>
      <c r="O48" s="18">
        <f>+M48+N48</f>
        <v>0</v>
      </c>
      <c r="P48" s="25"/>
    </row>
    <row r="49" spans="1:23" ht="13.5" thickBot="1" x14ac:dyDescent="0.25">
      <c r="A49" s="67"/>
      <c r="B49" s="19"/>
      <c r="C49" s="93"/>
      <c r="D49" s="20"/>
      <c r="E49" s="20"/>
      <c r="F49" s="20"/>
      <c r="G49" s="20"/>
      <c r="H49" s="91">
        <f>SUM(H45:H48)</f>
        <v>0</v>
      </c>
      <c r="I49" s="21"/>
      <c r="J49" s="21"/>
      <c r="K49" s="90"/>
      <c r="L49" s="96">
        <f t="shared" si="9"/>
        <v>0</v>
      </c>
      <c r="M49" s="22"/>
      <c r="N49" s="23"/>
      <c r="O49" s="24"/>
      <c r="P49" s="25"/>
    </row>
    <row r="50" spans="1:23" ht="13.5" thickTop="1" x14ac:dyDescent="0.2">
      <c r="A50" s="6"/>
      <c r="B50" s="15"/>
      <c r="C50" s="15"/>
      <c r="D50" s="15"/>
      <c r="E50" s="15"/>
      <c r="F50" s="15"/>
      <c r="G50" s="15"/>
      <c r="H50" s="15"/>
      <c r="I50" s="15"/>
      <c r="J50" s="15"/>
      <c r="K50" s="15"/>
      <c r="L50" s="15"/>
      <c r="M50" s="16"/>
      <c r="N50" s="17"/>
      <c r="O50" s="46"/>
    </row>
    <row r="51" spans="1:23" x14ac:dyDescent="0.2">
      <c r="A51" s="9"/>
      <c r="B51" s="25"/>
      <c r="C51" s="11"/>
      <c r="D51" s="11"/>
      <c r="E51" s="11"/>
      <c r="F51" s="11"/>
      <c r="G51" s="11">
        <f>+I51+E51</f>
        <v>0</v>
      </c>
      <c r="H51" s="11"/>
      <c r="I51" s="11"/>
      <c r="J51" s="11"/>
      <c r="K51" s="11"/>
      <c r="L51" s="12"/>
      <c r="M51" s="13">
        <f>-I51</f>
        <v>0</v>
      </c>
      <c r="N51" s="12">
        <f>+I51</f>
        <v>0</v>
      </c>
      <c r="O51" s="11"/>
    </row>
    <row r="52" spans="1:23" ht="13.5" thickBot="1" x14ac:dyDescent="0.25">
      <c r="A52" s="9"/>
      <c r="B52" s="25"/>
      <c r="C52" s="11"/>
      <c r="D52" s="11"/>
      <c r="E52" s="11"/>
      <c r="F52" s="11"/>
      <c r="G52" s="11"/>
      <c r="H52" s="11"/>
      <c r="I52" s="39">
        <f>+I48+I50+I51</f>
        <v>0</v>
      </c>
      <c r="J52" s="40"/>
      <c r="K52" s="40"/>
      <c r="L52" s="11"/>
      <c r="M52" s="50">
        <f>+M51+M48</f>
        <v>0</v>
      </c>
      <c r="N52" s="50">
        <f>+N51+N50+N48</f>
        <v>0</v>
      </c>
      <c r="O52" s="50">
        <f>+M52+N52</f>
        <v>0</v>
      </c>
    </row>
    <row r="53" spans="1:23" ht="13.5" thickTop="1" x14ac:dyDescent="0.2"/>
    <row r="54" spans="1:23" x14ac:dyDescent="0.2">
      <c r="A54" s="9"/>
      <c r="B54" s="25"/>
      <c r="C54" s="11"/>
      <c r="D54" s="11"/>
      <c r="E54" s="11"/>
      <c r="F54" s="11"/>
      <c r="G54" s="11"/>
      <c r="H54" s="11"/>
      <c r="I54" s="40"/>
      <c r="J54" s="40"/>
      <c r="K54" s="40"/>
      <c r="L54" s="11"/>
      <c r="M54" s="12"/>
      <c r="N54" s="12"/>
      <c r="O54" s="12"/>
      <c r="R54" s="9"/>
      <c r="S54" s="9"/>
      <c r="T54" s="9"/>
      <c r="U54" s="9"/>
      <c r="V54" s="9"/>
      <c r="W54" s="9"/>
    </row>
    <row r="55" spans="1:23" ht="15.75" x14ac:dyDescent="0.25">
      <c r="A55" s="65" t="s">
        <v>33</v>
      </c>
      <c r="B55" s="7"/>
      <c r="C55" s="7"/>
      <c r="D55" s="7"/>
      <c r="E55" s="7"/>
      <c r="F55" s="7"/>
      <c r="G55" s="57"/>
      <c r="H55" s="7"/>
      <c r="I55" s="7"/>
      <c r="J55" s="7"/>
      <c r="K55" s="7"/>
      <c r="L55" s="57"/>
      <c r="M55" s="57"/>
      <c r="N55" s="7"/>
      <c r="O55" s="7"/>
      <c r="P55" s="25"/>
    </row>
    <row r="56" spans="1:23" ht="13.5" thickBot="1" x14ac:dyDescent="0.25">
      <c r="A56" s="67"/>
      <c r="B56" s="26"/>
      <c r="C56" s="7"/>
      <c r="D56" s="7"/>
      <c r="E56" s="8"/>
      <c r="F56" s="8"/>
      <c r="G56" s="58"/>
      <c r="H56" s="7"/>
      <c r="I56" s="7"/>
      <c r="J56" s="7"/>
      <c r="K56" s="7"/>
      <c r="L56" s="59"/>
      <c r="M56" s="59"/>
      <c r="N56" s="8"/>
      <c r="O56" s="3"/>
      <c r="P56" s="25"/>
    </row>
    <row r="57" spans="1:23" x14ac:dyDescent="0.2">
      <c r="A57" s="67"/>
      <c r="B57" s="27" t="s">
        <v>9</v>
      </c>
      <c r="C57" s="86" t="s">
        <v>2</v>
      </c>
      <c r="D57" s="28" t="s">
        <v>4</v>
      </c>
      <c r="E57" s="28" t="s">
        <v>4</v>
      </c>
      <c r="F57" s="28" t="s">
        <v>42</v>
      </c>
      <c r="G57" s="60" t="s">
        <v>5</v>
      </c>
      <c r="H57" s="27" t="s">
        <v>3</v>
      </c>
      <c r="I57" s="28" t="s">
        <v>3</v>
      </c>
      <c r="J57" s="28" t="s">
        <v>42</v>
      </c>
      <c r="K57" s="86" t="s">
        <v>5</v>
      </c>
      <c r="L57" s="97" t="s">
        <v>14</v>
      </c>
      <c r="M57" s="61" t="s">
        <v>6</v>
      </c>
      <c r="N57" s="30" t="s">
        <v>12</v>
      </c>
      <c r="O57" s="31" t="s">
        <v>6</v>
      </c>
      <c r="P57" s="25"/>
    </row>
    <row r="58" spans="1:23" x14ac:dyDescent="0.2">
      <c r="A58" s="67"/>
      <c r="B58" s="32" t="s">
        <v>1</v>
      </c>
      <c r="C58" s="87" t="s">
        <v>10</v>
      </c>
      <c r="D58" s="33" t="s">
        <v>7</v>
      </c>
      <c r="E58" s="33" t="s">
        <v>8</v>
      </c>
      <c r="F58" s="33" t="s">
        <v>44</v>
      </c>
      <c r="G58" s="62" t="s">
        <v>7</v>
      </c>
      <c r="H58" s="32" t="s">
        <v>7</v>
      </c>
      <c r="I58" s="33" t="s">
        <v>8</v>
      </c>
      <c r="J58" s="33" t="s">
        <v>43</v>
      </c>
      <c r="K58" s="87" t="s">
        <v>46</v>
      </c>
      <c r="L58" s="96" t="s">
        <v>8</v>
      </c>
      <c r="M58" s="63" t="s">
        <v>11</v>
      </c>
      <c r="N58" s="35" t="s">
        <v>10</v>
      </c>
      <c r="O58" s="36" t="s">
        <v>13</v>
      </c>
      <c r="P58" s="25"/>
    </row>
    <row r="59" spans="1:23" x14ac:dyDescent="0.2">
      <c r="A59" s="68" t="s">
        <v>29</v>
      </c>
      <c r="B59" s="79"/>
      <c r="C59" s="88"/>
      <c r="D59" s="38"/>
      <c r="E59" s="38"/>
      <c r="F59" s="38"/>
      <c r="G59" s="38"/>
      <c r="H59" s="37"/>
      <c r="I59" s="38"/>
      <c r="J59" s="38"/>
      <c r="K59" s="88"/>
      <c r="L59" s="98">
        <f>G59+K59</f>
        <v>0</v>
      </c>
      <c r="M59" s="16">
        <f t="shared" ref="M59:M71" si="10">+B59+D59+G59+F59</f>
        <v>0</v>
      </c>
      <c r="N59" s="17">
        <f t="shared" ref="N59:N71" si="11">+C59+H59+J59+K59</f>
        <v>0</v>
      </c>
      <c r="O59" s="18">
        <f t="shared" ref="O59:O67" si="12">+M59+N59</f>
        <v>0</v>
      </c>
      <c r="P59" s="25"/>
    </row>
    <row r="60" spans="1:23" x14ac:dyDescent="0.2">
      <c r="A60" s="67" t="s">
        <v>16</v>
      </c>
      <c r="B60" s="37">
        <f>M59</f>
        <v>0</v>
      </c>
      <c r="C60" s="88">
        <f>N59</f>
        <v>0</v>
      </c>
      <c r="D60" s="38"/>
      <c r="E60" s="38">
        <f>D60+E59</f>
        <v>0</v>
      </c>
      <c r="F60" s="38"/>
      <c r="G60" s="38"/>
      <c r="H60" s="37"/>
      <c r="I60" s="38">
        <f t="shared" ref="I60:I71" si="13">H60+I59</f>
        <v>0</v>
      </c>
      <c r="J60" s="38"/>
      <c r="K60" s="88"/>
      <c r="L60" s="98">
        <f t="shared" ref="L60:L72" si="14">L59+G60+K60</f>
        <v>0</v>
      </c>
      <c r="M60" s="16">
        <f t="shared" si="10"/>
        <v>0</v>
      </c>
      <c r="N60" s="17">
        <f t="shared" si="11"/>
        <v>0</v>
      </c>
      <c r="O60" s="18">
        <f t="shared" si="12"/>
        <v>0</v>
      </c>
      <c r="P60" s="25"/>
    </row>
    <row r="61" spans="1:23" x14ac:dyDescent="0.2">
      <c r="A61" s="67" t="s">
        <v>17</v>
      </c>
      <c r="B61" s="37">
        <f t="shared" ref="B61:B71" si="15">M60</f>
        <v>0</v>
      </c>
      <c r="C61" s="88">
        <f t="shared" ref="C61:C71" si="16">N60</f>
        <v>0</v>
      </c>
      <c r="D61" s="38"/>
      <c r="E61" s="38">
        <f t="shared" ref="E61:E71" si="17">D61+E60</f>
        <v>0</v>
      </c>
      <c r="F61" s="38"/>
      <c r="G61" s="38"/>
      <c r="H61" s="37"/>
      <c r="I61" s="38">
        <f t="shared" si="13"/>
        <v>0</v>
      </c>
      <c r="J61" s="38"/>
      <c r="K61" s="88"/>
      <c r="L61" s="98">
        <f t="shared" si="14"/>
        <v>0</v>
      </c>
      <c r="M61" s="16">
        <f t="shared" si="10"/>
        <v>0</v>
      </c>
      <c r="N61" s="17">
        <f t="shared" si="11"/>
        <v>0</v>
      </c>
      <c r="O61" s="18">
        <f t="shared" si="12"/>
        <v>0</v>
      </c>
      <c r="P61" s="25"/>
    </row>
    <row r="62" spans="1:23" x14ac:dyDescent="0.2">
      <c r="A62" s="67" t="s">
        <v>18</v>
      </c>
      <c r="B62" s="37">
        <f t="shared" si="15"/>
        <v>0</v>
      </c>
      <c r="C62" s="88">
        <f t="shared" si="16"/>
        <v>0</v>
      </c>
      <c r="D62" s="38"/>
      <c r="E62" s="38">
        <f t="shared" si="17"/>
        <v>0</v>
      </c>
      <c r="F62" s="38"/>
      <c r="G62" s="38"/>
      <c r="H62" s="37"/>
      <c r="I62" s="38">
        <f t="shared" si="13"/>
        <v>0</v>
      </c>
      <c r="J62" s="38"/>
      <c r="K62" s="88"/>
      <c r="L62" s="98">
        <f t="shared" si="14"/>
        <v>0</v>
      </c>
      <c r="M62" s="16">
        <f t="shared" si="10"/>
        <v>0</v>
      </c>
      <c r="N62" s="17">
        <f t="shared" si="11"/>
        <v>0</v>
      </c>
      <c r="O62" s="18">
        <f t="shared" si="12"/>
        <v>0</v>
      </c>
      <c r="P62" s="25"/>
    </row>
    <row r="63" spans="1:23" x14ac:dyDescent="0.2">
      <c r="A63" s="67" t="s">
        <v>19</v>
      </c>
      <c r="B63" s="37">
        <f t="shared" si="15"/>
        <v>0</v>
      </c>
      <c r="C63" s="88">
        <f t="shared" si="16"/>
        <v>0</v>
      </c>
      <c r="D63" s="38"/>
      <c r="E63" s="38">
        <f t="shared" si="17"/>
        <v>0</v>
      </c>
      <c r="F63" s="38"/>
      <c r="G63" s="38"/>
      <c r="H63" s="37"/>
      <c r="I63" s="38">
        <f t="shared" si="13"/>
        <v>0</v>
      </c>
      <c r="J63" s="38"/>
      <c r="K63" s="88"/>
      <c r="L63" s="98">
        <f t="shared" si="14"/>
        <v>0</v>
      </c>
      <c r="M63" s="16">
        <f t="shared" si="10"/>
        <v>0</v>
      </c>
      <c r="N63" s="17">
        <f t="shared" si="11"/>
        <v>0</v>
      </c>
      <c r="O63" s="18">
        <f t="shared" si="12"/>
        <v>0</v>
      </c>
      <c r="P63" s="25"/>
    </row>
    <row r="64" spans="1:23" x14ac:dyDescent="0.2">
      <c r="A64" s="67" t="s">
        <v>20</v>
      </c>
      <c r="B64" s="37">
        <f t="shared" si="15"/>
        <v>0</v>
      </c>
      <c r="C64" s="88">
        <f t="shared" si="16"/>
        <v>0</v>
      </c>
      <c r="D64" s="38"/>
      <c r="E64" s="38">
        <f t="shared" si="17"/>
        <v>0</v>
      </c>
      <c r="F64" s="38"/>
      <c r="G64" s="38"/>
      <c r="H64" s="37"/>
      <c r="I64" s="38">
        <f t="shared" si="13"/>
        <v>0</v>
      </c>
      <c r="J64" s="38"/>
      <c r="K64" s="88"/>
      <c r="L64" s="98">
        <f t="shared" si="14"/>
        <v>0</v>
      </c>
      <c r="M64" s="16">
        <f t="shared" si="10"/>
        <v>0</v>
      </c>
      <c r="N64" s="17">
        <f t="shared" si="11"/>
        <v>0</v>
      </c>
      <c r="O64" s="18">
        <f t="shared" si="12"/>
        <v>0</v>
      </c>
      <c r="P64" s="25"/>
    </row>
    <row r="65" spans="1:23" x14ac:dyDescent="0.2">
      <c r="A65" s="67" t="s">
        <v>21</v>
      </c>
      <c r="B65" s="37">
        <f t="shared" si="15"/>
        <v>0</v>
      </c>
      <c r="C65" s="88">
        <f t="shared" si="16"/>
        <v>0</v>
      </c>
      <c r="D65" s="38">
        <v>0</v>
      </c>
      <c r="E65" s="38">
        <f t="shared" si="17"/>
        <v>0</v>
      </c>
      <c r="F65" s="38"/>
      <c r="G65" s="38"/>
      <c r="H65" s="37"/>
      <c r="I65" s="38">
        <f t="shared" si="13"/>
        <v>0</v>
      </c>
      <c r="J65" s="38"/>
      <c r="K65" s="88"/>
      <c r="L65" s="98">
        <f t="shared" si="14"/>
        <v>0</v>
      </c>
      <c r="M65" s="16">
        <f t="shared" si="10"/>
        <v>0</v>
      </c>
      <c r="N65" s="17">
        <f t="shared" si="11"/>
        <v>0</v>
      </c>
      <c r="O65" s="18">
        <f t="shared" si="12"/>
        <v>0</v>
      </c>
      <c r="P65" s="25"/>
    </row>
    <row r="66" spans="1:23" x14ac:dyDescent="0.2">
      <c r="A66" s="67" t="s">
        <v>22</v>
      </c>
      <c r="B66" s="37">
        <f t="shared" si="15"/>
        <v>0</v>
      </c>
      <c r="C66" s="88">
        <f t="shared" si="16"/>
        <v>0</v>
      </c>
      <c r="D66" s="38">
        <v>0</v>
      </c>
      <c r="E66" s="38">
        <f t="shared" si="17"/>
        <v>0</v>
      </c>
      <c r="F66" s="38"/>
      <c r="G66" s="38"/>
      <c r="H66" s="37"/>
      <c r="I66" s="38">
        <f t="shared" si="13"/>
        <v>0</v>
      </c>
      <c r="J66" s="64"/>
      <c r="K66" s="89"/>
      <c r="L66" s="98">
        <f t="shared" si="14"/>
        <v>0</v>
      </c>
      <c r="M66" s="16">
        <f t="shared" si="10"/>
        <v>0</v>
      </c>
      <c r="N66" s="17">
        <f t="shared" si="11"/>
        <v>0</v>
      </c>
      <c r="O66" s="18">
        <f t="shared" si="12"/>
        <v>0</v>
      </c>
      <c r="P66" s="25"/>
    </row>
    <row r="67" spans="1:23" x14ac:dyDescent="0.2">
      <c r="A67" s="67" t="s">
        <v>23</v>
      </c>
      <c r="B67" s="37">
        <f t="shared" si="15"/>
        <v>0</v>
      </c>
      <c r="C67" s="88">
        <f t="shared" si="16"/>
        <v>0</v>
      </c>
      <c r="D67" s="64">
        <v>0</v>
      </c>
      <c r="E67" s="38">
        <f t="shared" si="17"/>
        <v>0</v>
      </c>
      <c r="F67" s="38"/>
      <c r="G67" s="38"/>
      <c r="H67" s="37"/>
      <c r="I67" s="38">
        <f t="shared" si="13"/>
        <v>0</v>
      </c>
      <c r="J67" s="64"/>
      <c r="K67" s="89"/>
      <c r="L67" s="98">
        <f t="shared" si="14"/>
        <v>0</v>
      </c>
      <c r="M67" s="16">
        <f t="shared" si="10"/>
        <v>0</v>
      </c>
      <c r="N67" s="17">
        <f t="shared" si="11"/>
        <v>0</v>
      </c>
      <c r="O67" s="18">
        <f t="shared" si="12"/>
        <v>0</v>
      </c>
      <c r="P67" s="25"/>
    </row>
    <row r="68" spans="1:23" s="9" customFormat="1" x14ac:dyDescent="0.2">
      <c r="A68" s="67" t="s">
        <v>25</v>
      </c>
      <c r="B68" s="37">
        <f t="shared" si="15"/>
        <v>0</v>
      </c>
      <c r="C68" s="88">
        <f t="shared" si="16"/>
        <v>0</v>
      </c>
      <c r="D68" s="99">
        <v>0</v>
      </c>
      <c r="E68" s="38">
        <f t="shared" si="17"/>
        <v>0</v>
      </c>
      <c r="F68" s="15"/>
      <c r="G68" s="15"/>
      <c r="H68" s="110"/>
      <c r="I68" s="38">
        <f t="shared" si="13"/>
        <v>0</v>
      </c>
      <c r="J68" s="64"/>
      <c r="K68" s="89"/>
      <c r="L68" s="98">
        <f t="shared" si="14"/>
        <v>0</v>
      </c>
      <c r="M68" s="16">
        <f t="shared" si="10"/>
        <v>0</v>
      </c>
      <c r="N68" s="17">
        <f t="shared" si="11"/>
        <v>0</v>
      </c>
      <c r="O68" s="18">
        <f>+M68+N68</f>
        <v>0</v>
      </c>
      <c r="P68" s="25"/>
      <c r="Q68"/>
      <c r="R68"/>
    </row>
    <row r="69" spans="1:23" x14ac:dyDescent="0.2">
      <c r="A69" s="67" t="s">
        <v>26</v>
      </c>
      <c r="B69" s="37">
        <f t="shared" si="15"/>
        <v>0</v>
      </c>
      <c r="C69" s="88">
        <f t="shared" si="16"/>
        <v>0</v>
      </c>
      <c r="D69" s="15"/>
      <c r="E69" s="15"/>
      <c r="F69" s="78">
        <v>163641.15</v>
      </c>
      <c r="G69" s="15"/>
      <c r="H69" s="110"/>
      <c r="I69" s="38">
        <f t="shared" si="13"/>
        <v>0</v>
      </c>
      <c r="J69" s="84">
        <v>69998.97</v>
      </c>
      <c r="K69" s="89"/>
      <c r="L69" s="98">
        <f t="shared" si="14"/>
        <v>0</v>
      </c>
      <c r="M69" s="16">
        <f t="shared" si="10"/>
        <v>163641.15</v>
      </c>
      <c r="N69" s="17">
        <f t="shared" si="11"/>
        <v>69998.97</v>
      </c>
      <c r="O69" s="18">
        <f>+M69+N69</f>
        <v>233640.12</v>
      </c>
      <c r="P69" s="25"/>
    </row>
    <row r="70" spans="1:23" x14ac:dyDescent="0.2">
      <c r="A70" s="67" t="s">
        <v>27</v>
      </c>
      <c r="B70" s="37">
        <f t="shared" si="15"/>
        <v>163641.15</v>
      </c>
      <c r="C70" s="88">
        <f t="shared" si="16"/>
        <v>69998.97</v>
      </c>
      <c r="D70" s="99"/>
      <c r="E70" s="38">
        <f t="shared" si="17"/>
        <v>0</v>
      </c>
      <c r="F70" s="15"/>
      <c r="G70" s="15"/>
      <c r="H70" s="110"/>
      <c r="I70" s="38">
        <f t="shared" si="13"/>
        <v>0</v>
      </c>
      <c r="J70" s="64"/>
      <c r="K70" s="89"/>
      <c r="L70" s="98">
        <f t="shared" si="14"/>
        <v>0</v>
      </c>
      <c r="M70" s="16">
        <f t="shared" si="10"/>
        <v>163641.15</v>
      </c>
      <c r="N70" s="17">
        <f t="shared" si="11"/>
        <v>69998.97</v>
      </c>
      <c r="O70" s="18">
        <f>+M70+N70</f>
        <v>233640.12</v>
      </c>
      <c r="P70" s="25"/>
    </row>
    <row r="71" spans="1:23" x14ac:dyDescent="0.2">
      <c r="A71" s="67" t="s">
        <v>28</v>
      </c>
      <c r="B71" s="37">
        <f t="shared" si="15"/>
        <v>163641.15</v>
      </c>
      <c r="C71" s="88">
        <f t="shared" si="16"/>
        <v>69998.97</v>
      </c>
      <c r="D71" s="56"/>
      <c r="E71" s="38">
        <f t="shared" si="17"/>
        <v>0</v>
      </c>
      <c r="F71" s="15"/>
      <c r="G71" s="15"/>
      <c r="H71" s="110"/>
      <c r="I71" s="38">
        <f t="shared" si="13"/>
        <v>0</v>
      </c>
      <c r="J71" s="64"/>
      <c r="K71" s="89"/>
      <c r="L71" s="98">
        <f t="shared" si="14"/>
        <v>0</v>
      </c>
      <c r="M71" s="16">
        <f t="shared" si="10"/>
        <v>163641.15</v>
      </c>
      <c r="N71" s="17">
        <f t="shared" si="11"/>
        <v>69998.97</v>
      </c>
      <c r="O71" s="18">
        <f>+M71+N71</f>
        <v>233640.12</v>
      </c>
      <c r="P71" s="25"/>
    </row>
    <row r="72" spans="1:23" ht="13.5" thickBot="1" x14ac:dyDescent="0.25">
      <c r="A72" s="67"/>
      <c r="B72" s="19"/>
      <c r="C72" s="93"/>
      <c r="D72" s="20"/>
      <c r="E72" s="20"/>
      <c r="F72" s="20"/>
      <c r="G72" s="20"/>
      <c r="H72" s="91">
        <f>SUM(H68:H71)</f>
        <v>0</v>
      </c>
      <c r="I72" s="21"/>
      <c r="J72" s="21"/>
      <c r="K72" s="90"/>
      <c r="L72" s="96">
        <f t="shared" si="14"/>
        <v>0</v>
      </c>
      <c r="M72" s="22"/>
      <c r="N72" s="23"/>
      <c r="O72" s="24"/>
      <c r="P72" s="25"/>
    </row>
    <row r="73" spans="1:23" ht="13.5" thickTop="1" x14ac:dyDescent="0.2">
      <c r="A73" s="6"/>
      <c r="B73" s="15"/>
      <c r="C73" s="15"/>
      <c r="D73" s="15"/>
      <c r="E73" s="15"/>
      <c r="F73" s="15"/>
      <c r="G73" s="15"/>
      <c r="H73" s="15"/>
      <c r="I73" s="15"/>
      <c r="J73" s="15"/>
      <c r="K73" s="15"/>
      <c r="L73" s="15"/>
      <c r="M73" s="16"/>
      <c r="N73" s="17"/>
      <c r="O73" s="46"/>
    </row>
    <row r="74" spans="1:23" x14ac:dyDescent="0.2">
      <c r="A74" s="9"/>
      <c r="B74" s="25"/>
      <c r="C74" s="11"/>
      <c r="D74" s="11"/>
      <c r="E74" s="11"/>
      <c r="F74" s="11"/>
      <c r="G74" s="11">
        <f>+I74+E74</f>
        <v>0</v>
      </c>
      <c r="H74" s="11"/>
      <c r="I74" s="11"/>
      <c r="J74" s="11"/>
      <c r="K74" s="11"/>
      <c r="L74" s="12"/>
      <c r="M74" s="13">
        <f>-I74</f>
        <v>0</v>
      </c>
      <c r="N74" s="12">
        <f>+I74</f>
        <v>0</v>
      </c>
      <c r="O74" s="11"/>
    </row>
    <row r="75" spans="1:23" ht="13.5" thickBot="1" x14ac:dyDescent="0.25">
      <c r="A75" s="9"/>
      <c r="B75" s="25"/>
      <c r="C75" s="11"/>
      <c r="D75" s="76" t="s">
        <v>38</v>
      </c>
      <c r="E75" s="77"/>
      <c r="F75" s="77"/>
      <c r="G75" s="11"/>
      <c r="H75" s="11"/>
      <c r="I75" s="39">
        <f>+I71+I73+I74</f>
        <v>0</v>
      </c>
      <c r="J75" s="40"/>
      <c r="K75" s="40"/>
      <c r="L75" s="11"/>
      <c r="M75" s="50">
        <f>+M74+M71</f>
        <v>163641.15</v>
      </c>
      <c r="N75" s="50">
        <f>+N74+N73+N71</f>
        <v>69998.97</v>
      </c>
      <c r="O75" s="50">
        <f>+M75+N75</f>
        <v>233640.12</v>
      </c>
    </row>
    <row r="76" spans="1:23" ht="13.5" thickTop="1" x14ac:dyDescent="0.2"/>
    <row r="77" spans="1:23" x14ac:dyDescent="0.2">
      <c r="A77" s="9"/>
      <c r="B77" s="25"/>
      <c r="C77" s="11"/>
      <c r="D77" s="11"/>
      <c r="E77" s="11"/>
      <c r="F77" s="11"/>
      <c r="G77" s="11"/>
      <c r="H77" s="11"/>
      <c r="I77" s="40"/>
      <c r="J77" s="40"/>
      <c r="K77" s="40"/>
      <c r="L77" s="11"/>
      <c r="M77" s="12"/>
      <c r="N77" s="12"/>
      <c r="O77" s="12"/>
      <c r="R77" s="9"/>
      <c r="S77" s="9"/>
      <c r="T77" s="9"/>
      <c r="U77" s="9"/>
      <c r="V77" s="9"/>
      <c r="W77" s="9"/>
    </row>
    <row r="78" spans="1:23" ht="15.75" x14ac:dyDescent="0.25">
      <c r="A78" s="10" t="s">
        <v>37</v>
      </c>
      <c r="B78" s="7"/>
      <c r="C78" s="7"/>
      <c r="D78" s="7"/>
      <c r="E78" s="7"/>
      <c r="F78" s="7"/>
      <c r="G78" s="7"/>
      <c r="H78" s="7"/>
      <c r="I78" s="7"/>
      <c r="J78" s="7"/>
      <c r="K78" s="7"/>
      <c r="L78" s="7"/>
      <c r="M78" s="57"/>
      <c r="N78" s="57"/>
      <c r="O78" s="57"/>
      <c r="Q78" s="9"/>
      <c r="R78" s="9"/>
      <c r="S78" s="9"/>
      <c r="T78" s="9"/>
      <c r="U78" s="9"/>
      <c r="V78" s="9"/>
      <c r="W78" s="9"/>
    </row>
    <row r="79" spans="1:23" ht="13.5" thickBot="1" x14ac:dyDescent="0.25">
      <c r="A79" s="6"/>
      <c r="B79" s="26"/>
      <c r="C79" s="7"/>
      <c r="D79" s="7"/>
      <c r="E79" s="8"/>
      <c r="F79" s="8"/>
      <c r="G79" s="8"/>
      <c r="H79" s="7"/>
      <c r="I79" s="7"/>
      <c r="J79" s="7"/>
      <c r="K79" s="7"/>
      <c r="L79" s="8"/>
      <c r="M79" s="8"/>
      <c r="N79" s="8"/>
      <c r="O79" s="3"/>
      <c r="Q79" s="9"/>
      <c r="R79" s="9"/>
      <c r="S79" s="9"/>
      <c r="T79" s="9"/>
      <c r="U79" s="9"/>
      <c r="V79" s="9"/>
      <c r="W79" s="9"/>
    </row>
    <row r="80" spans="1:23" x14ac:dyDescent="0.2">
      <c r="A80" s="6"/>
      <c r="B80" s="27" t="s">
        <v>9</v>
      </c>
      <c r="C80" s="86" t="s">
        <v>2</v>
      </c>
      <c r="D80" s="28" t="s">
        <v>4</v>
      </c>
      <c r="E80" s="28" t="s">
        <v>4</v>
      </c>
      <c r="F80" s="28" t="s">
        <v>42</v>
      </c>
      <c r="G80" s="28" t="s">
        <v>5</v>
      </c>
      <c r="H80" s="27" t="s">
        <v>3</v>
      </c>
      <c r="I80" s="28" t="s">
        <v>3</v>
      </c>
      <c r="J80" s="28" t="s">
        <v>42</v>
      </c>
      <c r="K80" s="86" t="s">
        <v>5</v>
      </c>
      <c r="L80" s="97" t="s">
        <v>14</v>
      </c>
      <c r="M80" s="29" t="s">
        <v>6</v>
      </c>
      <c r="N80" s="30" t="s">
        <v>12</v>
      </c>
      <c r="O80" s="31" t="s">
        <v>6</v>
      </c>
      <c r="Q80" s="9"/>
      <c r="R80" s="9"/>
      <c r="S80" s="9"/>
      <c r="T80" s="9"/>
      <c r="U80" s="9"/>
      <c r="V80" s="9"/>
      <c r="W80" s="9"/>
    </row>
    <row r="81" spans="1:23" x14ac:dyDescent="0.2">
      <c r="A81" s="6"/>
      <c r="B81" s="32" t="s">
        <v>1</v>
      </c>
      <c r="C81" s="87" t="s">
        <v>10</v>
      </c>
      <c r="D81" s="33" t="s">
        <v>7</v>
      </c>
      <c r="E81" s="33" t="s">
        <v>8</v>
      </c>
      <c r="F81" s="33" t="s">
        <v>44</v>
      </c>
      <c r="G81" s="33" t="s">
        <v>7</v>
      </c>
      <c r="H81" s="32" t="s">
        <v>7</v>
      </c>
      <c r="I81" s="33" t="s">
        <v>8</v>
      </c>
      <c r="J81" s="33" t="s">
        <v>43</v>
      </c>
      <c r="K81" s="87" t="s">
        <v>46</v>
      </c>
      <c r="L81" s="96" t="s">
        <v>8</v>
      </c>
      <c r="M81" s="34" t="s">
        <v>11</v>
      </c>
      <c r="N81" s="35" t="s">
        <v>10</v>
      </c>
      <c r="O81" s="36" t="s">
        <v>13</v>
      </c>
      <c r="Q81" s="9"/>
      <c r="R81" s="9"/>
      <c r="S81" s="9"/>
      <c r="T81" s="9"/>
      <c r="U81" s="9"/>
      <c r="V81" s="9"/>
      <c r="W81" s="9"/>
    </row>
    <row r="82" spans="1:23" x14ac:dyDescent="0.2">
      <c r="A82" s="68" t="s">
        <v>29</v>
      </c>
      <c r="B82" s="79">
        <v>56348.11</v>
      </c>
      <c r="C82" s="88"/>
      <c r="D82" s="38"/>
      <c r="E82" s="38"/>
      <c r="F82" s="38"/>
      <c r="G82" s="38"/>
      <c r="H82" s="37"/>
      <c r="I82" s="38"/>
      <c r="J82" s="38"/>
      <c r="K82" s="88"/>
      <c r="L82" s="98">
        <f>G82+K82</f>
        <v>0</v>
      </c>
      <c r="M82" s="16">
        <f t="shared" ref="M82:M94" si="18">+B82+D82+G82+F82</f>
        <v>56348.11</v>
      </c>
      <c r="N82" s="17">
        <f t="shared" ref="N82:N94" si="19">+C82+H82+J82+K82</f>
        <v>0</v>
      </c>
      <c r="O82" s="18">
        <f t="shared" ref="O82:O90" si="20">+M82+N82</f>
        <v>56348.11</v>
      </c>
      <c r="Q82" s="9"/>
    </row>
    <row r="83" spans="1:23" x14ac:dyDescent="0.2">
      <c r="A83" s="67" t="s">
        <v>16</v>
      </c>
      <c r="B83" s="37">
        <f>M82</f>
        <v>56348.11</v>
      </c>
      <c r="C83" s="88">
        <f>N82</f>
        <v>0</v>
      </c>
      <c r="D83" s="38"/>
      <c r="E83" s="38">
        <f>D83+E82</f>
        <v>0</v>
      </c>
      <c r="F83" s="38"/>
      <c r="G83" s="38"/>
      <c r="H83" s="37">
        <v>-1918.15</v>
      </c>
      <c r="I83" s="38">
        <f t="shared" ref="I83:I94" si="21">H83+I82</f>
        <v>-1918.15</v>
      </c>
      <c r="J83" s="38"/>
      <c r="K83" s="88"/>
      <c r="L83" s="98">
        <f t="shared" ref="L83:L95" si="22">L82+G83+K83</f>
        <v>0</v>
      </c>
      <c r="M83" s="16">
        <f t="shared" si="18"/>
        <v>56348.11</v>
      </c>
      <c r="N83" s="17">
        <f t="shared" si="19"/>
        <v>-1918.15</v>
      </c>
      <c r="O83" s="18">
        <f t="shared" si="20"/>
        <v>54429.96</v>
      </c>
      <c r="Q83" s="9"/>
    </row>
    <row r="84" spans="1:23" x14ac:dyDescent="0.2">
      <c r="A84" s="67" t="s">
        <v>17</v>
      </c>
      <c r="B84" s="37">
        <f t="shared" ref="B84:B94" si="23">M83</f>
        <v>56348.11</v>
      </c>
      <c r="C84" s="88">
        <f t="shared" ref="C84:C94" si="24">N83</f>
        <v>-1918.15</v>
      </c>
      <c r="D84" s="38">
        <v>156400.42000000001</v>
      </c>
      <c r="E84" s="38">
        <f t="shared" ref="E84:E94" si="25">D84+E83</f>
        <v>156400.42000000001</v>
      </c>
      <c r="F84" s="38"/>
      <c r="G84" s="82">
        <f>-605107.33-64542.4+108733.57</f>
        <v>-560916.15999999992</v>
      </c>
      <c r="H84" s="37">
        <v>-1605.88</v>
      </c>
      <c r="I84" s="38">
        <f t="shared" si="21"/>
        <v>-3524.03</v>
      </c>
      <c r="J84" s="38"/>
      <c r="K84" s="94">
        <f>-45674.67-5423.79-9957.94</f>
        <v>-61056.4</v>
      </c>
      <c r="L84" s="98">
        <f t="shared" si="22"/>
        <v>-621972.55999999994</v>
      </c>
      <c r="M84" s="16">
        <f t="shared" si="18"/>
        <v>-348167.62999999989</v>
      </c>
      <c r="N84" s="17">
        <f t="shared" si="19"/>
        <v>-64580.43</v>
      </c>
      <c r="O84" s="18">
        <f t="shared" si="20"/>
        <v>-412748.05999999988</v>
      </c>
      <c r="Q84" s="9"/>
    </row>
    <row r="85" spans="1:23" x14ac:dyDescent="0.2">
      <c r="A85" s="67" t="s">
        <v>18</v>
      </c>
      <c r="B85" s="37">
        <f t="shared" si="23"/>
        <v>-348167.62999999989</v>
      </c>
      <c r="C85" s="88">
        <f t="shared" si="24"/>
        <v>-64580.43</v>
      </c>
      <c r="D85" s="38">
        <v>1.5</v>
      </c>
      <c r="E85" s="38">
        <f t="shared" si="25"/>
        <v>156401.92000000001</v>
      </c>
      <c r="F85" s="38"/>
      <c r="G85" s="38"/>
      <c r="H85" s="37">
        <v>-1498.81</v>
      </c>
      <c r="I85" s="38">
        <f t="shared" si="21"/>
        <v>-5022.84</v>
      </c>
      <c r="J85" s="38"/>
      <c r="K85" s="88"/>
      <c r="L85" s="98">
        <f t="shared" si="22"/>
        <v>-621972.55999999994</v>
      </c>
      <c r="M85" s="16">
        <f t="shared" si="18"/>
        <v>-348166.12999999989</v>
      </c>
      <c r="N85" s="17">
        <f t="shared" si="19"/>
        <v>-66079.240000000005</v>
      </c>
      <c r="O85" s="18">
        <f t="shared" si="20"/>
        <v>-414245.36999999988</v>
      </c>
      <c r="Q85" s="9"/>
    </row>
    <row r="86" spans="1:23" x14ac:dyDescent="0.2">
      <c r="A86" s="67" t="s">
        <v>19</v>
      </c>
      <c r="B86" s="37">
        <f t="shared" si="23"/>
        <v>-348166.12999999989</v>
      </c>
      <c r="C86" s="88">
        <f t="shared" si="24"/>
        <v>-66079.240000000005</v>
      </c>
      <c r="D86" s="38">
        <v>1.76</v>
      </c>
      <c r="E86" s="38">
        <f t="shared" si="25"/>
        <v>156403.68000000002</v>
      </c>
      <c r="F86" s="38"/>
      <c r="G86" s="82">
        <v>184523.22</v>
      </c>
      <c r="H86" s="37">
        <v>-1482.51</v>
      </c>
      <c r="I86" s="38">
        <f t="shared" si="21"/>
        <v>-6505.35</v>
      </c>
      <c r="J86" s="38"/>
      <c r="K86" s="88"/>
      <c r="L86" s="98">
        <f t="shared" si="22"/>
        <v>-437449.33999999997</v>
      </c>
      <c r="M86" s="16">
        <f t="shared" si="18"/>
        <v>-163641.14999999988</v>
      </c>
      <c r="N86" s="17">
        <f t="shared" si="19"/>
        <v>-67561.75</v>
      </c>
      <c r="O86" s="18">
        <f t="shared" si="20"/>
        <v>-231202.89999999988</v>
      </c>
      <c r="Q86" s="9"/>
    </row>
    <row r="87" spans="1:23" x14ac:dyDescent="0.2">
      <c r="A87" s="67" t="s">
        <v>20</v>
      </c>
      <c r="B87" s="37">
        <f t="shared" si="23"/>
        <v>-163641.14999999988</v>
      </c>
      <c r="C87" s="88">
        <f t="shared" si="24"/>
        <v>-67561.75</v>
      </c>
      <c r="D87" s="38">
        <v>184523.22</v>
      </c>
      <c r="E87" s="38">
        <f t="shared" si="25"/>
        <v>340926.9</v>
      </c>
      <c r="F87" s="38"/>
      <c r="G87" s="82">
        <v>-184523.22</v>
      </c>
      <c r="H87" s="37">
        <v>-624.88</v>
      </c>
      <c r="I87" s="38">
        <f t="shared" si="21"/>
        <v>-7130.2300000000005</v>
      </c>
      <c r="J87" s="38"/>
      <c r="K87" s="88"/>
      <c r="L87" s="98">
        <f t="shared" si="22"/>
        <v>-621972.55999999994</v>
      </c>
      <c r="M87" s="16">
        <f t="shared" si="18"/>
        <v>-163641.14999999988</v>
      </c>
      <c r="N87" s="17">
        <f t="shared" si="19"/>
        <v>-68186.63</v>
      </c>
      <c r="O87" s="18">
        <f t="shared" si="20"/>
        <v>-231827.77999999988</v>
      </c>
      <c r="Q87" s="9"/>
    </row>
    <row r="88" spans="1:23" x14ac:dyDescent="0.2">
      <c r="A88" s="67" t="s">
        <v>21</v>
      </c>
      <c r="B88" s="37">
        <f t="shared" si="23"/>
        <v>-163641.14999999988</v>
      </c>
      <c r="C88" s="88">
        <f t="shared" si="24"/>
        <v>-68186.63</v>
      </c>
      <c r="D88" s="38">
        <v>0</v>
      </c>
      <c r="E88" s="38">
        <f t="shared" si="25"/>
        <v>340926.9</v>
      </c>
      <c r="F88" s="38"/>
      <c r="G88" s="38"/>
      <c r="H88" s="37">
        <v>-599.72</v>
      </c>
      <c r="I88" s="38">
        <f t="shared" si="21"/>
        <v>-7729.9500000000007</v>
      </c>
      <c r="J88" s="38"/>
      <c r="K88" s="88"/>
      <c r="L88" s="98">
        <f t="shared" si="22"/>
        <v>-621972.55999999994</v>
      </c>
      <c r="M88" s="16">
        <f t="shared" si="18"/>
        <v>-163641.14999999988</v>
      </c>
      <c r="N88" s="17">
        <f t="shared" si="19"/>
        <v>-68786.350000000006</v>
      </c>
      <c r="O88" s="18">
        <f t="shared" si="20"/>
        <v>-232427.49999999988</v>
      </c>
      <c r="Q88" s="9"/>
    </row>
    <row r="89" spans="1:23" x14ac:dyDescent="0.2">
      <c r="A89" s="67" t="s">
        <v>22</v>
      </c>
      <c r="B89" s="37">
        <f t="shared" si="23"/>
        <v>-163641.14999999988</v>
      </c>
      <c r="C89" s="88">
        <f t="shared" si="24"/>
        <v>-68786.350000000006</v>
      </c>
      <c r="D89" s="38">
        <v>0</v>
      </c>
      <c r="E89" s="38">
        <f t="shared" si="25"/>
        <v>340926.9</v>
      </c>
      <c r="F89" s="38"/>
      <c r="G89" s="38"/>
      <c r="H89" s="37">
        <v>-606.30999999999995</v>
      </c>
      <c r="I89" s="38">
        <f t="shared" si="21"/>
        <v>-8336.26</v>
      </c>
      <c r="J89" s="64"/>
      <c r="K89" s="89"/>
      <c r="L89" s="98">
        <f t="shared" si="22"/>
        <v>-621972.55999999994</v>
      </c>
      <c r="M89" s="16">
        <f t="shared" si="18"/>
        <v>-163641.14999999988</v>
      </c>
      <c r="N89" s="17">
        <f t="shared" si="19"/>
        <v>-69392.66</v>
      </c>
      <c r="O89" s="18">
        <f t="shared" si="20"/>
        <v>-233033.80999999988</v>
      </c>
    </row>
    <row r="90" spans="1:23" x14ac:dyDescent="0.2">
      <c r="A90" s="67" t="s">
        <v>23</v>
      </c>
      <c r="B90" s="37">
        <f t="shared" si="23"/>
        <v>-163641.14999999988</v>
      </c>
      <c r="C90" s="88">
        <f t="shared" si="24"/>
        <v>-69392.66</v>
      </c>
      <c r="D90" s="64">
        <v>0</v>
      </c>
      <c r="E90" s="38">
        <f t="shared" si="25"/>
        <v>340926.9</v>
      </c>
      <c r="F90" s="38"/>
      <c r="G90" s="38"/>
      <c r="H90" s="37">
        <v>-606.30999999999995</v>
      </c>
      <c r="I90" s="38">
        <f t="shared" si="21"/>
        <v>-8942.57</v>
      </c>
      <c r="J90" s="64"/>
      <c r="K90" s="89"/>
      <c r="L90" s="98">
        <f t="shared" si="22"/>
        <v>-621972.55999999994</v>
      </c>
      <c r="M90" s="16">
        <f t="shared" si="18"/>
        <v>-163641.14999999988</v>
      </c>
      <c r="N90" s="17">
        <f t="shared" si="19"/>
        <v>-69998.97</v>
      </c>
      <c r="O90" s="18">
        <f t="shared" si="20"/>
        <v>-233640.11999999988</v>
      </c>
    </row>
    <row r="91" spans="1:23" s="9" customFormat="1" x14ac:dyDescent="0.2">
      <c r="A91" s="67" t="s">
        <v>25</v>
      </c>
      <c r="B91" s="37">
        <f t="shared" si="23"/>
        <v>-163641.14999999988</v>
      </c>
      <c r="C91" s="88">
        <f t="shared" si="24"/>
        <v>-69998.97</v>
      </c>
      <c r="D91" s="99">
        <v>0</v>
      </c>
      <c r="E91" s="38">
        <f t="shared" si="25"/>
        <v>340926.9</v>
      </c>
      <c r="F91" s="15"/>
      <c r="G91" s="15"/>
      <c r="H91" s="110">
        <v>-593.13</v>
      </c>
      <c r="I91" s="38">
        <f t="shared" si="21"/>
        <v>-9535.6999999999989</v>
      </c>
      <c r="J91" s="64"/>
      <c r="K91" s="89"/>
      <c r="L91" s="98">
        <f t="shared" si="22"/>
        <v>-621972.55999999994</v>
      </c>
      <c r="M91" s="16">
        <f t="shared" si="18"/>
        <v>-163641.14999999988</v>
      </c>
      <c r="N91" s="17">
        <f t="shared" si="19"/>
        <v>-70592.100000000006</v>
      </c>
      <c r="O91" s="18">
        <f>+M91+N91</f>
        <v>-234233.24999999988</v>
      </c>
      <c r="P91"/>
      <c r="Q91"/>
      <c r="R91"/>
      <c r="S91"/>
      <c r="T91"/>
      <c r="U91"/>
      <c r="V91"/>
      <c r="W91"/>
    </row>
    <row r="92" spans="1:23" s="9" customFormat="1" x14ac:dyDescent="0.2">
      <c r="A92" s="67" t="s">
        <v>26</v>
      </c>
      <c r="B92" s="37">
        <f t="shared" si="23"/>
        <v>-163641.14999999988</v>
      </c>
      <c r="C92" s="88">
        <f t="shared" si="24"/>
        <v>-70592.100000000006</v>
      </c>
      <c r="D92" s="99">
        <v>0</v>
      </c>
      <c r="E92" s="38">
        <f t="shared" si="25"/>
        <v>340926.9</v>
      </c>
      <c r="F92" s="78">
        <v>-42444.12</v>
      </c>
      <c r="G92" s="15"/>
      <c r="H92" s="110">
        <v>-498.54</v>
      </c>
      <c r="I92" s="38">
        <f t="shared" si="21"/>
        <v>-10034.24</v>
      </c>
      <c r="J92" s="84">
        <v>107733.74</v>
      </c>
      <c r="K92" s="89"/>
      <c r="L92" s="98">
        <f t="shared" si="22"/>
        <v>-621972.55999999994</v>
      </c>
      <c r="M92" s="16">
        <f t="shared" si="18"/>
        <v>-206085.26999999987</v>
      </c>
      <c r="N92" s="17">
        <f t="shared" si="19"/>
        <v>36643.100000000006</v>
      </c>
      <c r="O92" s="18">
        <f>+M92+N92</f>
        <v>-169442.16999999987</v>
      </c>
      <c r="P92"/>
      <c r="Q92"/>
      <c r="R92"/>
      <c r="S92"/>
      <c r="T92"/>
      <c r="U92"/>
      <c r="V92"/>
      <c r="W92"/>
    </row>
    <row r="93" spans="1:23" s="9" customFormat="1" x14ac:dyDescent="0.2">
      <c r="A93" s="67" t="s">
        <v>27</v>
      </c>
      <c r="B93" s="37">
        <f t="shared" si="23"/>
        <v>-206085.26999999987</v>
      </c>
      <c r="C93" s="88">
        <f t="shared" si="24"/>
        <v>36643.100000000006</v>
      </c>
      <c r="D93" s="99">
        <v>53.18</v>
      </c>
      <c r="E93" s="38">
        <f t="shared" si="25"/>
        <v>340980.08</v>
      </c>
      <c r="F93" s="15"/>
      <c r="G93" s="15"/>
      <c r="H93" s="110">
        <v>-606.30999999999995</v>
      </c>
      <c r="I93" s="38">
        <f t="shared" si="21"/>
        <v>-10640.55</v>
      </c>
      <c r="J93" s="64"/>
      <c r="K93" s="94">
        <v>804.02</v>
      </c>
      <c r="L93" s="98">
        <f t="shared" si="22"/>
        <v>-621168.53999999992</v>
      </c>
      <c r="M93" s="16">
        <f t="shared" si="18"/>
        <v>-206032.08999999988</v>
      </c>
      <c r="N93" s="17">
        <f t="shared" si="19"/>
        <v>36840.810000000005</v>
      </c>
      <c r="O93" s="18">
        <f>+M93+N93</f>
        <v>-169191.27999999988</v>
      </c>
      <c r="P93"/>
      <c r="Q93"/>
      <c r="R93"/>
      <c r="S93"/>
      <c r="T93"/>
      <c r="U93"/>
      <c r="V93"/>
      <c r="W93"/>
    </row>
    <row r="94" spans="1:23" s="9" customFormat="1" x14ac:dyDescent="0.2">
      <c r="A94" s="67" t="s">
        <v>28</v>
      </c>
      <c r="B94" s="37">
        <f t="shared" si="23"/>
        <v>-206032.08999999988</v>
      </c>
      <c r="C94" s="88">
        <f t="shared" si="24"/>
        <v>36840.810000000005</v>
      </c>
      <c r="D94" s="56"/>
      <c r="E94" s="38">
        <f t="shared" si="25"/>
        <v>340980.08</v>
      </c>
      <c r="F94" s="15"/>
      <c r="G94" s="15"/>
      <c r="H94" s="110">
        <v>-7.0000000000000007E-2</v>
      </c>
      <c r="I94" s="38">
        <f t="shared" si="21"/>
        <v>-10640.619999999999</v>
      </c>
      <c r="J94" s="64"/>
      <c r="K94" s="89"/>
      <c r="L94" s="98">
        <f t="shared" si="22"/>
        <v>-621168.53999999992</v>
      </c>
      <c r="M94" s="16">
        <f t="shared" si="18"/>
        <v>-206032.08999999988</v>
      </c>
      <c r="N94" s="17">
        <f t="shared" si="19"/>
        <v>36840.740000000005</v>
      </c>
      <c r="O94" s="18">
        <f>+M94+N94</f>
        <v>-169191.34999999986</v>
      </c>
      <c r="P94"/>
      <c r="Q94"/>
      <c r="R94"/>
      <c r="S94"/>
      <c r="T94"/>
      <c r="U94"/>
      <c r="V94"/>
      <c r="W94"/>
    </row>
    <row r="95" spans="1:23" s="9" customFormat="1" ht="13.5" thickBot="1" x14ac:dyDescent="0.25">
      <c r="A95" s="6"/>
      <c r="B95" s="19"/>
      <c r="C95" s="93"/>
      <c r="D95" s="20"/>
      <c r="E95" s="20"/>
      <c r="F95" s="20"/>
      <c r="G95" s="20"/>
      <c r="H95" s="91">
        <f>SUM(H91:H94)</f>
        <v>-1698.05</v>
      </c>
      <c r="I95" s="21"/>
      <c r="J95" s="21"/>
      <c r="K95" s="90"/>
      <c r="L95" s="96">
        <f t="shared" si="22"/>
        <v>-621168.53999999992</v>
      </c>
      <c r="M95" s="22"/>
      <c r="N95" s="23"/>
      <c r="O95" s="24"/>
      <c r="P95"/>
      <c r="Q95"/>
      <c r="R95"/>
      <c r="S95"/>
      <c r="T95"/>
      <c r="U95"/>
      <c r="V95"/>
      <c r="W95"/>
    </row>
    <row r="96" spans="1:23" ht="13.5" thickTop="1" x14ac:dyDescent="0.2">
      <c r="A96" s="6"/>
      <c r="B96" s="15"/>
      <c r="C96" s="15"/>
      <c r="D96" s="15"/>
      <c r="E96" s="15"/>
      <c r="F96" s="15"/>
      <c r="G96" s="15"/>
      <c r="H96" s="15"/>
      <c r="I96" s="15"/>
      <c r="J96" s="15"/>
      <c r="K96" s="15"/>
      <c r="L96" s="15"/>
      <c r="M96" s="16"/>
      <c r="N96" s="17"/>
      <c r="O96" s="46"/>
    </row>
    <row r="97" spans="1:23" x14ac:dyDescent="0.2">
      <c r="A97" s="9"/>
      <c r="B97" s="25"/>
      <c r="C97" s="11"/>
      <c r="D97" s="11"/>
      <c r="E97" s="11"/>
      <c r="F97" s="11"/>
      <c r="G97" s="11">
        <f>+I97+E97</f>
        <v>0</v>
      </c>
      <c r="H97" s="11"/>
      <c r="I97" s="11"/>
      <c r="J97" s="11"/>
      <c r="K97" s="11"/>
      <c r="L97" s="12"/>
      <c r="M97" s="13">
        <f>-I97</f>
        <v>0</v>
      </c>
      <c r="N97" s="12">
        <f>+I97</f>
        <v>0</v>
      </c>
      <c r="O97" s="11"/>
    </row>
    <row r="98" spans="1:23" ht="13.5" thickBot="1" x14ac:dyDescent="0.25">
      <c r="A98" s="9"/>
      <c r="B98" s="25"/>
      <c r="C98" s="11"/>
      <c r="D98" s="76" t="s">
        <v>38</v>
      </c>
      <c r="E98" s="77"/>
      <c r="F98" s="77"/>
      <c r="G98" s="11"/>
      <c r="H98" s="11"/>
      <c r="I98" s="39">
        <f>+I94+I96+I97</f>
        <v>-10640.619999999999</v>
      </c>
      <c r="J98" s="40"/>
      <c r="K98" s="40"/>
      <c r="L98" s="11"/>
      <c r="M98" s="50">
        <f>+M97+M94</f>
        <v>-206032.08999999988</v>
      </c>
      <c r="N98" s="50">
        <f>+N97+N96+N94</f>
        <v>36840.740000000005</v>
      </c>
      <c r="O98" s="50">
        <f>+M98+N98</f>
        <v>-169191.34999999986</v>
      </c>
    </row>
    <row r="99" spans="1:23" ht="13.5" thickTop="1" x14ac:dyDescent="0.2">
      <c r="M99" s="66"/>
    </row>
    <row r="100" spans="1:23" x14ac:dyDescent="0.2">
      <c r="A100" s="47"/>
      <c r="B100" s="48"/>
      <c r="C100" s="49"/>
      <c r="D100" s="49"/>
      <c r="E100" s="49"/>
      <c r="F100" s="49"/>
      <c r="G100" s="49"/>
      <c r="H100" s="49"/>
      <c r="I100" s="12"/>
      <c r="J100" s="12"/>
      <c r="K100" s="12"/>
      <c r="L100" s="49"/>
      <c r="M100" s="12"/>
      <c r="N100" s="12"/>
      <c r="O100" s="12"/>
      <c r="P100" s="5"/>
    </row>
    <row r="101" spans="1:23" ht="15.75" x14ac:dyDescent="0.25">
      <c r="A101" s="10" t="s">
        <v>34</v>
      </c>
      <c r="B101" s="7"/>
      <c r="C101" s="7"/>
      <c r="D101" s="7"/>
      <c r="E101" s="7"/>
      <c r="F101" s="7"/>
      <c r="G101" s="7"/>
      <c r="H101" s="7"/>
      <c r="I101" s="7"/>
      <c r="J101" s="7"/>
      <c r="K101" s="7"/>
      <c r="L101" s="7"/>
      <c r="M101" s="57"/>
      <c r="N101" s="57"/>
      <c r="O101" s="57"/>
      <c r="Q101" s="9"/>
      <c r="R101" s="9"/>
      <c r="S101" s="9"/>
      <c r="T101" s="9"/>
      <c r="U101" s="9"/>
      <c r="V101" s="9"/>
      <c r="W101" s="9"/>
    </row>
    <row r="102" spans="1:23" ht="13.5" thickBot="1" x14ac:dyDescent="0.25">
      <c r="A102" s="6"/>
      <c r="B102" s="26"/>
      <c r="C102" s="7"/>
      <c r="D102" s="7"/>
      <c r="E102" s="8"/>
      <c r="F102" s="8"/>
      <c r="G102" s="8"/>
      <c r="H102" s="7"/>
      <c r="I102" s="7"/>
      <c r="J102" s="7"/>
      <c r="K102" s="7"/>
      <c r="L102" s="8"/>
      <c r="M102" s="8"/>
      <c r="N102" s="8"/>
      <c r="O102" s="3"/>
      <c r="Q102" s="9"/>
      <c r="R102" s="9"/>
      <c r="S102" s="9"/>
      <c r="T102" s="9"/>
      <c r="U102" s="9"/>
      <c r="V102" s="9"/>
      <c r="W102" s="9"/>
    </row>
    <row r="103" spans="1:23" x14ac:dyDescent="0.2">
      <c r="A103" s="6"/>
      <c r="B103" s="27" t="s">
        <v>9</v>
      </c>
      <c r="C103" s="86" t="s">
        <v>2</v>
      </c>
      <c r="D103" s="28" t="s">
        <v>4</v>
      </c>
      <c r="E103" s="28" t="s">
        <v>4</v>
      </c>
      <c r="F103" s="28" t="s">
        <v>42</v>
      </c>
      <c r="G103" s="28" t="s">
        <v>5</v>
      </c>
      <c r="H103" s="27" t="s">
        <v>3</v>
      </c>
      <c r="I103" s="28" t="s">
        <v>3</v>
      </c>
      <c r="J103" s="28" t="s">
        <v>42</v>
      </c>
      <c r="K103" s="86" t="s">
        <v>5</v>
      </c>
      <c r="L103" s="97" t="s">
        <v>14</v>
      </c>
      <c r="M103" s="29" t="s">
        <v>6</v>
      </c>
      <c r="N103" s="30" t="s">
        <v>12</v>
      </c>
      <c r="O103" s="31" t="s">
        <v>6</v>
      </c>
      <c r="Q103" s="9"/>
      <c r="R103" s="9"/>
      <c r="S103" s="9"/>
      <c r="T103" s="9"/>
      <c r="U103" s="9"/>
      <c r="V103" s="9"/>
      <c r="W103" s="9"/>
    </row>
    <row r="104" spans="1:23" x14ac:dyDescent="0.2">
      <c r="A104" s="6"/>
      <c r="B104" s="32" t="s">
        <v>1</v>
      </c>
      <c r="C104" s="87" t="s">
        <v>10</v>
      </c>
      <c r="D104" s="33" t="s">
        <v>7</v>
      </c>
      <c r="E104" s="33" t="s">
        <v>8</v>
      </c>
      <c r="F104" s="33" t="s">
        <v>44</v>
      </c>
      <c r="G104" s="33" t="s">
        <v>7</v>
      </c>
      <c r="H104" s="32" t="s">
        <v>7</v>
      </c>
      <c r="I104" s="33" t="s">
        <v>8</v>
      </c>
      <c r="J104" s="33" t="s">
        <v>43</v>
      </c>
      <c r="K104" s="87" t="s">
        <v>46</v>
      </c>
      <c r="L104" s="96" t="s">
        <v>8</v>
      </c>
      <c r="M104" s="34" t="s">
        <v>11</v>
      </c>
      <c r="N104" s="35" t="s">
        <v>10</v>
      </c>
      <c r="O104" s="36" t="s">
        <v>13</v>
      </c>
      <c r="Q104" s="9"/>
      <c r="R104" s="9"/>
      <c r="S104" s="9"/>
      <c r="T104" s="9"/>
      <c r="U104" s="9"/>
      <c r="V104" s="9"/>
      <c r="W104" s="9"/>
    </row>
    <row r="105" spans="1:23" x14ac:dyDescent="0.2">
      <c r="A105" s="68" t="s">
        <v>29</v>
      </c>
      <c r="B105" s="79">
        <v>38991</v>
      </c>
      <c r="C105" s="94">
        <v>13735.49</v>
      </c>
      <c r="D105" s="38"/>
      <c r="E105" s="38"/>
      <c r="F105" s="38"/>
      <c r="G105" s="38"/>
      <c r="H105" s="37"/>
      <c r="I105" s="38"/>
      <c r="J105" s="38"/>
      <c r="K105" s="88"/>
      <c r="L105" s="98">
        <f>G105+K105</f>
        <v>0</v>
      </c>
      <c r="M105" s="16">
        <f t="shared" ref="M105:M117" si="26">+B105+D105+G105+F105</f>
        <v>38991</v>
      </c>
      <c r="N105" s="17">
        <f t="shared" ref="N105:N117" si="27">+C105+H105+J105+K105</f>
        <v>13735.49</v>
      </c>
      <c r="O105" s="18">
        <f t="shared" ref="O105:O113" si="28">+M105+N105</f>
        <v>52726.49</v>
      </c>
      <c r="Q105" s="9"/>
    </row>
    <row r="106" spans="1:23" x14ac:dyDescent="0.2">
      <c r="A106" s="67" t="s">
        <v>16</v>
      </c>
      <c r="B106" s="37">
        <f>M105</f>
        <v>38991</v>
      </c>
      <c r="C106" s="88">
        <f>N105</f>
        <v>13735.49</v>
      </c>
      <c r="D106" s="38">
        <v>48231.49</v>
      </c>
      <c r="E106" s="38">
        <f>D106</f>
        <v>48231.49</v>
      </c>
      <c r="F106" s="38"/>
      <c r="G106" s="38"/>
      <c r="H106" s="37">
        <v>-1382.67</v>
      </c>
      <c r="I106" s="38">
        <f>H105+H106</f>
        <v>-1382.67</v>
      </c>
      <c r="J106" s="38"/>
      <c r="K106" s="89"/>
      <c r="L106" s="98">
        <f t="shared" ref="L106:L118" si="29">L105+G106+K106</f>
        <v>0</v>
      </c>
      <c r="M106" s="16">
        <f t="shared" si="26"/>
        <v>87222.489999999991</v>
      </c>
      <c r="N106" s="17">
        <f t="shared" si="27"/>
        <v>12352.82</v>
      </c>
      <c r="O106" s="18">
        <f t="shared" si="28"/>
        <v>99575.31</v>
      </c>
      <c r="Q106" s="9"/>
    </row>
    <row r="107" spans="1:23" x14ac:dyDescent="0.2">
      <c r="A107" s="67" t="s">
        <v>17</v>
      </c>
      <c r="B107" s="37">
        <f t="shared" ref="B107:B117" si="30">M106</f>
        <v>87222.489999999991</v>
      </c>
      <c r="C107" s="88">
        <f t="shared" ref="C107:C117" si="31">N106</f>
        <v>12352.82</v>
      </c>
      <c r="D107" s="38">
        <v>41724.910000000003</v>
      </c>
      <c r="E107" s="38">
        <f>E106+D107</f>
        <v>89956.4</v>
      </c>
      <c r="F107" s="38"/>
      <c r="G107" s="82">
        <f>-485907.93+88821.25</f>
        <v>-397086.68</v>
      </c>
      <c r="H107" s="37">
        <v>-1237.44</v>
      </c>
      <c r="I107" s="38">
        <f t="shared" ref="I107:I117" si="32">I106+H107</f>
        <v>-2620.11</v>
      </c>
      <c r="J107" s="38"/>
      <c r="K107" s="94">
        <f>-108625.72-3870.91</f>
        <v>-112496.63</v>
      </c>
      <c r="L107" s="98">
        <f t="shared" si="29"/>
        <v>-509583.31</v>
      </c>
      <c r="M107" s="16">
        <f t="shared" si="26"/>
        <v>-268139.28000000003</v>
      </c>
      <c r="N107" s="17">
        <f t="shared" si="27"/>
        <v>-101381.25</v>
      </c>
      <c r="O107" s="18">
        <f t="shared" si="28"/>
        <v>-369520.53</v>
      </c>
      <c r="Q107" s="9"/>
    </row>
    <row r="108" spans="1:23" x14ac:dyDescent="0.2">
      <c r="A108" s="67" t="s">
        <v>18</v>
      </c>
      <c r="B108" s="37">
        <f t="shared" si="30"/>
        <v>-268139.28000000003</v>
      </c>
      <c r="C108" s="88">
        <f t="shared" si="31"/>
        <v>-101381.25</v>
      </c>
      <c r="D108" s="38">
        <v>36893.449999999997</v>
      </c>
      <c r="E108" s="38">
        <f t="shared" ref="E108:E117" si="33">E107+D108</f>
        <v>126849.84999999999</v>
      </c>
      <c r="F108" s="38"/>
      <c r="G108" s="38"/>
      <c r="H108" s="37">
        <v>-1092.55</v>
      </c>
      <c r="I108" s="38">
        <f t="shared" si="32"/>
        <v>-3712.66</v>
      </c>
      <c r="J108" s="38"/>
      <c r="K108" s="88"/>
      <c r="L108" s="98">
        <f t="shared" si="29"/>
        <v>-509583.31</v>
      </c>
      <c r="M108" s="16">
        <f t="shared" si="26"/>
        <v>-231245.83000000002</v>
      </c>
      <c r="N108" s="17">
        <f t="shared" si="27"/>
        <v>-102473.8</v>
      </c>
      <c r="O108" s="18">
        <f t="shared" si="28"/>
        <v>-333719.63</v>
      </c>
      <c r="Q108" s="9"/>
    </row>
    <row r="109" spans="1:23" x14ac:dyDescent="0.2">
      <c r="A109" s="67" t="s">
        <v>19</v>
      </c>
      <c r="B109" s="37">
        <f t="shared" si="30"/>
        <v>-231245.83000000002</v>
      </c>
      <c r="C109" s="88">
        <f t="shared" si="31"/>
        <v>-102473.8</v>
      </c>
      <c r="D109" s="38">
        <v>40699.050000000003</v>
      </c>
      <c r="E109" s="38">
        <f t="shared" si="33"/>
        <v>167548.9</v>
      </c>
      <c r="F109" s="38"/>
      <c r="G109" s="82">
        <f>22009.69+8661.8</f>
        <v>30671.489999999998</v>
      </c>
      <c r="H109" s="37">
        <v>-944.02</v>
      </c>
      <c r="I109" s="38">
        <f t="shared" si="32"/>
        <v>-4656.68</v>
      </c>
      <c r="J109" s="38"/>
      <c r="K109" s="94">
        <v>-3424</v>
      </c>
      <c r="L109" s="98">
        <f t="shared" si="29"/>
        <v>-482335.82</v>
      </c>
      <c r="M109" s="16">
        <f t="shared" si="26"/>
        <v>-159875.29000000004</v>
      </c>
      <c r="N109" s="17">
        <f t="shared" si="27"/>
        <v>-106841.82</v>
      </c>
      <c r="O109" s="18">
        <f t="shared" si="28"/>
        <v>-266717.11000000004</v>
      </c>
      <c r="Q109" s="9"/>
    </row>
    <row r="110" spans="1:23" x14ac:dyDescent="0.2">
      <c r="A110" s="67" t="s">
        <v>20</v>
      </c>
      <c r="B110" s="37">
        <f t="shared" si="30"/>
        <v>-159875.29000000004</v>
      </c>
      <c r="C110" s="88">
        <f t="shared" si="31"/>
        <v>-106841.82</v>
      </c>
      <c r="D110" s="38">
        <v>83759.34</v>
      </c>
      <c r="E110" s="38">
        <f t="shared" si="33"/>
        <v>251308.24</v>
      </c>
      <c r="F110" s="38"/>
      <c r="G110" s="82">
        <v>-22009.69</v>
      </c>
      <c r="H110" s="37">
        <v>-504.99</v>
      </c>
      <c r="I110" s="38">
        <f t="shared" si="32"/>
        <v>-5161.67</v>
      </c>
      <c r="J110" s="38"/>
      <c r="K110" s="88"/>
      <c r="L110" s="98">
        <f t="shared" si="29"/>
        <v>-504345.51</v>
      </c>
      <c r="M110" s="16">
        <f t="shared" si="26"/>
        <v>-98125.640000000043</v>
      </c>
      <c r="N110" s="17">
        <f t="shared" si="27"/>
        <v>-107346.81000000001</v>
      </c>
      <c r="O110" s="18">
        <f t="shared" si="28"/>
        <v>-205472.45000000007</v>
      </c>
      <c r="Q110" s="9"/>
    </row>
    <row r="111" spans="1:23" x14ac:dyDescent="0.2">
      <c r="A111" s="67" t="s">
        <v>21</v>
      </c>
      <c r="B111" s="37">
        <f t="shared" si="30"/>
        <v>-98125.640000000043</v>
      </c>
      <c r="C111" s="88">
        <f t="shared" si="31"/>
        <v>-107346.81000000001</v>
      </c>
      <c r="D111" s="38">
        <v>50059.11</v>
      </c>
      <c r="E111" s="38">
        <f t="shared" si="33"/>
        <v>301367.34999999998</v>
      </c>
      <c r="F111" s="38"/>
      <c r="G111" s="38"/>
      <c r="H111" s="37">
        <v>-293</v>
      </c>
      <c r="I111" s="38">
        <f t="shared" si="32"/>
        <v>-5454.67</v>
      </c>
      <c r="J111" s="38"/>
      <c r="K111" s="88"/>
      <c r="L111" s="98">
        <f t="shared" si="29"/>
        <v>-504345.51</v>
      </c>
      <c r="M111" s="16">
        <f t="shared" si="26"/>
        <v>-48066.530000000042</v>
      </c>
      <c r="N111" s="17">
        <f t="shared" si="27"/>
        <v>-107639.81000000001</v>
      </c>
      <c r="O111" s="18">
        <f t="shared" si="28"/>
        <v>-155706.34000000005</v>
      </c>
      <c r="Q111" s="9"/>
    </row>
    <row r="112" spans="1:23" x14ac:dyDescent="0.2">
      <c r="A112" s="67" t="s">
        <v>22</v>
      </c>
      <c r="B112" s="37">
        <f t="shared" si="30"/>
        <v>-48066.530000000042</v>
      </c>
      <c r="C112" s="88">
        <f t="shared" si="31"/>
        <v>-107639.81000000001</v>
      </c>
      <c r="D112" s="38">
        <v>42072.45</v>
      </c>
      <c r="E112" s="38">
        <f t="shared" si="33"/>
        <v>343439.8</v>
      </c>
      <c r="F112" s="38"/>
      <c r="G112" s="38"/>
      <c r="H112" s="37">
        <v>-126.78</v>
      </c>
      <c r="I112" s="38">
        <f t="shared" si="32"/>
        <v>-5581.45</v>
      </c>
      <c r="J112" s="64"/>
      <c r="K112" s="89"/>
      <c r="L112" s="98">
        <f t="shared" si="29"/>
        <v>-504345.51</v>
      </c>
      <c r="M112" s="16">
        <f t="shared" si="26"/>
        <v>-5994.0800000000454</v>
      </c>
      <c r="N112" s="17">
        <f t="shared" si="27"/>
        <v>-107766.59000000001</v>
      </c>
      <c r="O112" s="18">
        <f t="shared" si="28"/>
        <v>-113760.67000000006</v>
      </c>
    </row>
    <row r="113" spans="1:23" x14ac:dyDescent="0.2">
      <c r="A113" s="67" t="s">
        <v>23</v>
      </c>
      <c r="B113" s="37">
        <f t="shared" si="30"/>
        <v>-5994.0800000000454</v>
      </c>
      <c r="C113" s="88">
        <f t="shared" si="31"/>
        <v>-107766.59000000001</v>
      </c>
      <c r="D113" s="38">
        <v>48438.2</v>
      </c>
      <c r="E113" s="38">
        <f t="shared" si="33"/>
        <v>391878</v>
      </c>
      <c r="F113" s="38"/>
      <c r="G113" s="38"/>
      <c r="H113" s="37">
        <v>32.85</v>
      </c>
      <c r="I113" s="38">
        <f t="shared" si="32"/>
        <v>-5548.5999999999995</v>
      </c>
      <c r="J113" s="64"/>
      <c r="K113" s="89"/>
      <c r="L113" s="98">
        <f t="shared" si="29"/>
        <v>-504345.51</v>
      </c>
      <c r="M113" s="16">
        <f t="shared" si="26"/>
        <v>42444.119999999952</v>
      </c>
      <c r="N113" s="17">
        <f t="shared" si="27"/>
        <v>-107733.74</v>
      </c>
      <c r="O113" s="18">
        <f t="shared" si="28"/>
        <v>-65289.620000000054</v>
      </c>
    </row>
    <row r="114" spans="1:23" x14ac:dyDescent="0.2">
      <c r="A114" s="67" t="s">
        <v>25</v>
      </c>
      <c r="B114" s="37">
        <f t="shared" si="30"/>
        <v>42444.119999999952</v>
      </c>
      <c r="C114" s="88">
        <f t="shared" si="31"/>
        <v>-107733.74</v>
      </c>
      <c r="D114" s="83">
        <v>61610.879999999997</v>
      </c>
      <c r="E114" s="38">
        <f t="shared" si="33"/>
        <v>453488.88</v>
      </c>
      <c r="F114" s="15"/>
      <c r="G114" s="15"/>
      <c r="H114" s="110">
        <v>227.51</v>
      </c>
      <c r="I114" s="38">
        <f t="shared" si="32"/>
        <v>-5321.0899999999992</v>
      </c>
      <c r="J114" s="64"/>
      <c r="K114" s="89"/>
      <c r="L114" s="98">
        <f t="shared" si="29"/>
        <v>-504345.51</v>
      </c>
      <c r="M114" s="16">
        <f t="shared" si="26"/>
        <v>104054.99999999994</v>
      </c>
      <c r="N114" s="17">
        <f t="shared" si="27"/>
        <v>-107506.23000000001</v>
      </c>
      <c r="O114" s="18">
        <f>+M114+N114</f>
        <v>-3451.2300000000687</v>
      </c>
    </row>
    <row r="115" spans="1:23" s="9" customFormat="1" x14ac:dyDescent="0.2">
      <c r="A115" s="67" t="s">
        <v>26</v>
      </c>
      <c r="B115" s="37">
        <f t="shared" si="30"/>
        <v>104054.99999999994</v>
      </c>
      <c r="C115" s="88">
        <f t="shared" si="31"/>
        <v>-107506.23000000001</v>
      </c>
      <c r="D115" s="99">
        <v>35941.24</v>
      </c>
      <c r="E115" s="38">
        <f t="shared" si="33"/>
        <v>489430.12</v>
      </c>
      <c r="F115" s="84">
        <v>-25517.86</v>
      </c>
      <c r="G115" s="15"/>
      <c r="H115" s="111">
        <v>296.58</v>
      </c>
      <c r="I115" s="38">
        <f t="shared" si="32"/>
        <v>-5024.5099999999993</v>
      </c>
      <c r="J115" s="84">
        <f>1241+465.8</f>
        <v>1706.8</v>
      </c>
      <c r="K115" s="89"/>
      <c r="L115" s="98">
        <f t="shared" si="29"/>
        <v>-504345.51</v>
      </c>
      <c r="M115" s="16">
        <f t="shared" si="26"/>
        <v>114478.37999999993</v>
      </c>
      <c r="N115" s="17">
        <f t="shared" si="27"/>
        <v>-105502.85</v>
      </c>
      <c r="O115" s="18">
        <f>+M115+N115</f>
        <v>8975.5299999999261</v>
      </c>
      <c r="P115"/>
      <c r="Q115"/>
      <c r="R115"/>
      <c r="S115"/>
      <c r="T115"/>
      <c r="U115"/>
      <c r="V115"/>
      <c r="W115"/>
    </row>
    <row r="116" spans="1:23" s="9" customFormat="1" x14ac:dyDescent="0.2">
      <c r="A116" s="67" t="s">
        <v>27</v>
      </c>
      <c r="B116" s="37">
        <f t="shared" si="30"/>
        <v>114478.37999999993</v>
      </c>
      <c r="C116" s="88">
        <f t="shared" si="31"/>
        <v>-105502.85</v>
      </c>
      <c r="D116" s="83">
        <v>-501.92</v>
      </c>
      <c r="E116" s="38">
        <f t="shared" si="33"/>
        <v>488928.2</v>
      </c>
      <c r="F116" s="15"/>
      <c r="G116" s="15"/>
      <c r="H116" s="110">
        <v>270.02</v>
      </c>
      <c r="I116" s="38">
        <f t="shared" si="32"/>
        <v>-4754.49</v>
      </c>
      <c r="J116" s="64"/>
      <c r="K116" s="89"/>
      <c r="L116" s="98">
        <f t="shared" si="29"/>
        <v>-504345.51</v>
      </c>
      <c r="M116" s="16">
        <f t="shared" si="26"/>
        <v>113976.45999999993</v>
      </c>
      <c r="N116" s="17">
        <f t="shared" si="27"/>
        <v>-105232.83</v>
      </c>
      <c r="O116" s="18">
        <f>+M116+N116</f>
        <v>8743.6299999999319</v>
      </c>
      <c r="P116"/>
      <c r="Q116"/>
      <c r="R116"/>
      <c r="S116"/>
      <c r="T116"/>
      <c r="U116"/>
      <c r="V116"/>
      <c r="W116"/>
    </row>
    <row r="117" spans="1:23" s="9" customFormat="1" x14ac:dyDescent="0.2">
      <c r="A117" s="67" t="s">
        <v>28</v>
      </c>
      <c r="B117" s="37">
        <f t="shared" si="30"/>
        <v>113976.45999999993</v>
      </c>
      <c r="C117" s="88">
        <f t="shared" si="31"/>
        <v>-105232.83</v>
      </c>
      <c r="D117" s="99">
        <v>6.39</v>
      </c>
      <c r="E117" s="38">
        <f t="shared" si="33"/>
        <v>488934.59</v>
      </c>
      <c r="F117" s="15"/>
      <c r="G117" s="15"/>
      <c r="H117" s="110">
        <v>269.07</v>
      </c>
      <c r="I117" s="38">
        <f t="shared" si="32"/>
        <v>-4485.42</v>
      </c>
      <c r="J117" s="64"/>
      <c r="K117" s="89"/>
      <c r="L117" s="98">
        <f t="shared" si="29"/>
        <v>-504345.51</v>
      </c>
      <c r="M117" s="16">
        <f t="shared" si="26"/>
        <v>113982.84999999993</v>
      </c>
      <c r="N117" s="17">
        <f t="shared" si="27"/>
        <v>-104963.76</v>
      </c>
      <c r="O117" s="18">
        <f>+M117+N117</f>
        <v>9019.0899999999383</v>
      </c>
      <c r="P117"/>
      <c r="Q117"/>
      <c r="R117"/>
      <c r="S117"/>
      <c r="T117"/>
      <c r="U117"/>
      <c r="V117"/>
      <c r="W117"/>
    </row>
    <row r="118" spans="1:23" s="9" customFormat="1" ht="13.5" thickBot="1" x14ac:dyDescent="0.25">
      <c r="A118" s="6"/>
      <c r="B118" s="19"/>
      <c r="C118" s="93"/>
      <c r="D118" s="20"/>
      <c r="E118" s="20"/>
      <c r="F118" s="20"/>
      <c r="G118" s="20"/>
      <c r="H118" s="91">
        <f>SUM(H106:H117)</f>
        <v>-4485.42</v>
      </c>
      <c r="I118" s="21"/>
      <c r="J118" s="21"/>
      <c r="K118" s="90"/>
      <c r="L118" s="96">
        <f t="shared" si="29"/>
        <v>-504345.51</v>
      </c>
      <c r="M118" s="22"/>
      <c r="N118" s="23"/>
      <c r="O118" s="24"/>
      <c r="P118"/>
      <c r="Q118"/>
      <c r="R118"/>
      <c r="S118"/>
      <c r="T118"/>
      <c r="U118"/>
      <c r="V118"/>
      <c r="W118"/>
    </row>
    <row r="119" spans="1:23" ht="13.5" thickTop="1" x14ac:dyDescent="0.2">
      <c r="A119" s="6"/>
      <c r="B119" s="15"/>
      <c r="C119" s="15"/>
      <c r="D119" s="15"/>
      <c r="E119" s="15"/>
      <c r="F119" s="15"/>
      <c r="G119" s="15"/>
      <c r="H119" s="15"/>
      <c r="I119" s="15"/>
      <c r="J119" s="15"/>
      <c r="K119" s="15"/>
      <c r="L119" s="15"/>
      <c r="M119" s="16"/>
      <c r="N119" s="17"/>
      <c r="O119" s="46"/>
    </row>
    <row r="120" spans="1:23" x14ac:dyDescent="0.2">
      <c r="A120" s="9"/>
      <c r="B120" s="25"/>
      <c r="C120" s="11"/>
      <c r="D120" s="76" t="s">
        <v>38</v>
      </c>
      <c r="E120" s="77"/>
      <c r="F120" s="77"/>
      <c r="G120" s="11">
        <f>+I120+E120</f>
        <v>0</v>
      </c>
      <c r="H120" s="11"/>
      <c r="I120" s="11"/>
      <c r="J120" s="11"/>
      <c r="K120" s="11"/>
      <c r="L120" s="12"/>
      <c r="M120" s="13">
        <f>-I120</f>
        <v>0</v>
      </c>
      <c r="N120" s="12">
        <f>+I120</f>
        <v>0</v>
      </c>
      <c r="O120" s="11"/>
    </row>
    <row r="121" spans="1:23" ht="13.5" thickBot="1" x14ac:dyDescent="0.25">
      <c r="A121" s="9"/>
      <c r="B121" s="25"/>
      <c r="C121" s="11"/>
      <c r="D121" s="11"/>
      <c r="E121" s="11"/>
      <c r="F121" s="11"/>
      <c r="G121" s="11"/>
      <c r="H121" s="11"/>
      <c r="I121" s="39">
        <f>+I117+I119+I120</f>
        <v>-4485.42</v>
      </c>
      <c r="J121" s="40"/>
      <c r="K121" s="40"/>
      <c r="L121" s="11"/>
      <c r="M121" s="50">
        <f>+M120+M117</f>
        <v>113982.84999999993</v>
      </c>
      <c r="N121" s="50">
        <f>+N120+N119+N117</f>
        <v>-104963.76</v>
      </c>
      <c r="O121" s="50">
        <f>+M121+N121</f>
        <v>9019.0899999999383</v>
      </c>
    </row>
    <row r="122" spans="1:23" ht="13.5" thickTop="1" x14ac:dyDescent="0.2">
      <c r="M122" s="66"/>
    </row>
    <row r="124" spans="1:23" ht="15.75" x14ac:dyDescent="0.25">
      <c r="A124" s="10" t="s">
        <v>35</v>
      </c>
      <c r="B124" s="7"/>
      <c r="C124" s="7"/>
      <c r="D124" s="7"/>
      <c r="E124" s="7"/>
      <c r="F124" s="7"/>
      <c r="G124" s="7"/>
      <c r="H124" s="7"/>
      <c r="I124" s="7"/>
      <c r="J124" s="7"/>
      <c r="K124" s="7"/>
      <c r="L124" s="7"/>
      <c r="M124" s="57"/>
      <c r="N124" s="57"/>
      <c r="O124" s="57"/>
    </row>
    <row r="125" spans="1:23" ht="13.5" thickBot="1" x14ac:dyDescent="0.25">
      <c r="A125" s="6"/>
      <c r="B125" s="26"/>
      <c r="C125" s="7"/>
      <c r="D125" s="7"/>
      <c r="E125" s="8"/>
      <c r="F125" s="8"/>
      <c r="G125" s="8"/>
      <c r="H125" s="7"/>
      <c r="I125" s="7"/>
      <c r="J125" s="7"/>
      <c r="K125" s="7"/>
      <c r="L125" s="8"/>
      <c r="M125" s="8"/>
      <c r="N125" s="8"/>
      <c r="O125" s="3"/>
    </row>
    <row r="126" spans="1:23" ht="12.75" customHeight="1" x14ac:dyDescent="0.2">
      <c r="A126" s="6"/>
      <c r="B126" s="27" t="s">
        <v>9</v>
      </c>
      <c r="C126" s="28" t="s">
        <v>2</v>
      </c>
      <c r="D126" s="28" t="s">
        <v>4</v>
      </c>
      <c r="E126" s="28" t="s">
        <v>4</v>
      </c>
      <c r="F126" s="28" t="s">
        <v>42</v>
      </c>
      <c r="G126" s="86" t="s">
        <v>5</v>
      </c>
      <c r="H126" s="27" t="s">
        <v>3</v>
      </c>
      <c r="I126" s="28" t="s">
        <v>3</v>
      </c>
      <c r="J126" s="28" t="s">
        <v>42</v>
      </c>
      <c r="K126" s="86" t="s">
        <v>5</v>
      </c>
      <c r="L126" s="28" t="s">
        <v>14</v>
      </c>
      <c r="M126" s="29" t="s">
        <v>6</v>
      </c>
      <c r="N126" s="30" t="s">
        <v>12</v>
      </c>
      <c r="O126" s="31" t="s">
        <v>6</v>
      </c>
    </row>
    <row r="127" spans="1:23" x14ac:dyDescent="0.2">
      <c r="A127" s="6"/>
      <c r="B127" s="32" t="s">
        <v>1</v>
      </c>
      <c r="C127" s="33" t="s">
        <v>10</v>
      </c>
      <c r="D127" s="33" t="s">
        <v>7</v>
      </c>
      <c r="E127" s="33" t="s">
        <v>8</v>
      </c>
      <c r="F127" s="33" t="s">
        <v>44</v>
      </c>
      <c r="G127" s="87" t="s">
        <v>45</v>
      </c>
      <c r="H127" s="32" t="s">
        <v>7</v>
      </c>
      <c r="I127" s="33" t="s">
        <v>8</v>
      </c>
      <c r="J127" s="33" t="s">
        <v>43</v>
      </c>
      <c r="K127" s="87" t="s">
        <v>46</v>
      </c>
      <c r="L127" s="33" t="s">
        <v>8</v>
      </c>
      <c r="M127" s="34" t="s">
        <v>11</v>
      </c>
      <c r="N127" s="35" t="s">
        <v>10</v>
      </c>
      <c r="O127" s="36" t="s">
        <v>13</v>
      </c>
    </row>
    <row r="128" spans="1:23" x14ac:dyDescent="0.2">
      <c r="A128" s="68" t="s">
        <v>29</v>
      </c>
      <c r="B128" s="37"/>
      <c r="C128" s="38"/>
      <c r="D128" s="38"/>
      <c r="E128" s="38"/>
      <c r="F128" s="38"/>
      <c r="G128" s="88"/>
      <c r="H128" s="37"/>
      <c r="I128" s="38"/>
      <c r="J128" s="38"/>
      <c r="K128" s="88"/>
      <c r="L128" s="38">
        <f>G128+K128</f>
        <v>0</v>
      </c>
      <c r="M128" s="16">
        <f t="shared" ref="M128:M140" si="34">+B128+D128+G128+F128</f>
        <v>0</v>
      </c>
      <c r="N128" s="17">
        <f t="shared" ref="N128:N140" si="35">+C128+H128+J128+K128</f>
        <v>0</v>
      </c>
      <c r="O128" s="18">
        <f t="shared" ref="O128:O136" si="36">+M128+N128</f>
        <v>0</v>
      </c>
    </row>
    <row r="129" spans="1:15" x14ac:dyDescent="0.2">
      <c r="A129" s="67" t="s">
        <v>16</v>
      </c>
      <c r="B129" s="37"/>
      <c r="C129" s="38"/>
      <c r="D129" s="38"/>
      <c r="E129" s="38"/>
      <c r="F129" s="38"/>
      <c r="G129" s="88"/>
      <c r="H129" s="37"/>
      <c r="I129" s="38"/>
      <c r="J129" s="38"/>
      <c r="K129" s="88"/>
      <c r="L129" s="38">
        <f t="shared" ref="L129:L141" si="37">L128+G129+K129</f>
        <v>0</v>
      </c>
      <c r="M129" s="16">
        <f t="shared" si="34"/>
        <v>0</v>
      </c>
      <c r="N129" s="17">
        <f t="shared" si="35"/>
        <v>0</v>
      </c>
      <c r="O129" s="18">
        <f t="shared" si="36"/>
        <v>0</v>
      </c>
    </row>
    <row r="130" spans="1:15" x14ac:dyDescent="0.2">
      <c r="A130" s="67" t="s">
        <v>17</v>
      </c>
      <c r="B130" s="79">
        <v>-96820</v>
      </c>
      <c r="C130" s="82">
        <v>-1241</v>
      </c>
      <c r="D130" s="38">
        <f>-88415.76-B130</f>
        <v>8404.2400000000052</v>
      </c>
      <c r="E130" s="38">
        <f t="shared" ref="E130:E140" si="38">D130+E129</f>
        <v>8404.2400000000052</v>
      </c>
      <c r="F130" s="38"/>
      <c r="G130" s="88"/>
      <c r="H130" s="37">
        <v>-120.88</v>
      </c>
      <c r="I130" s="38">
        <f t="shared" ref="I130:I140" si="39">H130+I129</f>
        <v>-120.88</v>
      </c>
      <c r="J130" s="38"/>
      <c r="K130" s="88"/>
      <c r="L130" s="38">
        <f t="shared" si="37"/>
        <v>0</v>
      </c>
      <c r="M130" s="16">
        <f t="shared" si="34"/>
        <v>-88415.76</v>
      </c>
      <c r="N130" s="17">
        <f t="shared" si="35"/>
        <v>-1361.88</v>
      </c>
      <c r="O130" s="18">
        <f t="shared" si="36"/>
        <v>-89777.64</v>
      </c>
    </row>
    <row r="131" spans="1:15" x14ac:dyDescent="0.2">
      <c r="A131" s="67" t="s">
        <v>18</v>
      </c>
      <c r="B131" s="37">
        <f>M130</f>
        <v>-88415.76</v>
      </c>
      <c r="C131" s="38">
        <f>N130</f>
        <v>-1361.88</v>
      </c>
      <c r="D131" s="38">
        <f>-70039.86-B131</f>
        <v>18375.899999999994</v>
      </c>
      <c r="E131" s="38">
        <f t="shared" si="38"/>
        <v>26780.14</v>
      </c>
      <c r="F131" s="38"/>
      <c r="G131" s="88"/>
      <c r="H131" s="37">
        <f>-426.05-I130</f>
        <v>-305.17</v>
      </c>
      <c r="I131" s="38">
        <f t="shared" si="39"/>
        <v>-426.05</v>
      </c>
      <c r="J131" s="38"/>
      <c r="K131" s="88"/>
      <c r="L131" s="38">
        <f t="shared" si="37"/>
        <v>0</v>
      </c>
      <c r="M131" s="16">
        <f t="shared" si="34"/>
        <v>-70039.86</v>
      </c>
      <c r="N131" s="17">
        <f t="shared" si="35"/>
        <v>-1667.0500000000002</v>
      </c>
      <c r="O131" s="18">
        <f t="shared" si="36"/>
        <v>-71706.91</v>
      </c>
    </row>
    <row r="132" spans="1:15" x14ac:dyDescent="0.2">
      <c r="A132" s="67" t="s">
        <v>19</v>
      </c>
      <c r="B132" s="37">
        <f t="shared" ref="B132:B140" si="40">M131</f>
        <v>-70039.86</v>
      </c>
      <c r="C132" s="38">
        <f t="shared" ref="C132:C140" si="41">N131</f>
        <v>-1667.0500000000002</v>
      </c>
      <c r="D132" s="38">
        <f>-27348.85-B132-G132</f>
        <v>22303.960000000003</v>
      </c>
      <c r="E132" s="38">
        <f t="shared" si="38"/>
        <v>49084.100000000006</v>
      </c>
      <c r="F132" s="38"/>
      <c r="G132" s="102">
        <f>16963.05+3424</f>
        <v>20387.05</v>
      </c>
      <c r="H132" s="37">
        <f>-659.62-I131</f>
        <v>-233.57</v>
      </c>
      <c r="I132" s="38">
        <f t="shared" si="39"/>
        <v>-659.62</v>
      </c>
      <c r="J132" s="38"/>
      <c r="K132" s="88"/>
      <c r="L132" s="38">
        <f t="shared" si="37"/>
        <v>20387.05</v>
      </c>
      <c r="M132" s="16">
        <f t="shared" si="34"/>
        <v>-27348.849999999995</v>
      </c>
      <c r="N132" s="17">
        <f t="shared" si="35"/>
        <v>-1900.6200000000001</v>
      </c>
      <c r="O132" s="18">
        <f t="shared" si="36"/>
        <v>-29249.469999999994</v>
      </c>
    </row>
    <row r="133" spans="1:15" x14ac:dyDescent="0.2">
      <c r="A133" s="67" t="s">
        <v>20</v>
      </c>
      <c r="B133" s="37">
        <f t="shared" si="40"/>
        <v>-27348.849999999995</v>
      </c>
      <c r="C133" s="38">
        <f t="shared" si="41"/>
        <v>-1900.6200000000001</v>
      </c>
      <c r="D133" s="38">
        <f>6889.53-B133</f>
        <v>34238.379999999997</v>
      </c>
      <c r="E133" s="38">
        <f t="shared" si="38"/>
        <v>83322.48000000001</v>
      </c>
      <c r="F133" s="38"/>
      <c r="G133" s="88"/>
      <c r="H133" s="37">
        <f>-715.46-I132</f>
        <v>-55.840000000000032</v>
      </c>
      <c r="I133" s="38">
        <f t="shared" si="39"/>
        <v>-715.46</v>
      </c>
      <c r="J133" s="38"/>
      <c r="K133" s="88"/>
      <c r="L133" s="38">
        <f t="shared" si="37"/>
        <v>20387.05</v>
      </c>
      <c r="M133" s="16">
        <f t="shared" si="34"/>
        <v>6889.5300000000025</v>
      </c>
      <c r="N133" s="17">
        <f t="shared" si="35"/>
        <v>-1956.46</v>
      </c>
      <c r="O133" s="18">
        <f t="shared" si="36"/>
        <v>4933.0700000000024</v>
      </c>
    </row>
    <row r="134" spans="1:15" x14ac:dyDescent="0.2">
      <c r="A134" s="67" t="s">
        <v>21</v>
      </c>
      <c r="B134" s="37">
        <f t="shared" si="40"/>
        <v>6889.5300000000025</v>
      </c>
      <c r="C134" s="38">
        <f t="shared" si="41"/>
        <v>-1956.46</v>
      </c>
      <c r="D134" s="38">
        <f>25509.06-B134</f>
        <v>18619.53</v>
      </c>
      <c r="E134" s="38">
        <f t="shared" si="38"/>
        <v>101942.01000000001</v>
      </c>
      <c r="F134" s="38"/>
      <c r="G134" s="88"/>
      <c r="H134" s="37">
        <f>-654.89-I133</f>
        <v>60.57000000000005</v>
      </c>
      <c r="I134" s="38">
        <f t="shared" si="39"/>
        <v>-654.89</v>
      </c>
      <c r="J134" s="38"/>
      <c r="K134" s="88"/>
      <c r="L134" s="38">
        <f t="shared" si="37"/>
        <v>20387.05</v>
      </c>
      <c r="M134" s="16">
        <f t="shared" si="34"/>
        <v>25509.06</v>
      </c>
      <c r="N134" s="17">
        <f t="shared" si="35"/>
        <v>-1895.8899999999999</v>
      </c>
      <c r="O134" s="18">
        <f t="shared" si="36"/>
        <v>23613.170000000002</v>
      </c>
    </row>
    <row r="135" spans="1:15" x14ac:dyDescent="0.2">
      <c r="A135" s="67" t="s">
        <v>22</v>
      </c>
      <c r="B135" s="37">
        <f t="shared" si="40"/>
        <v>25509.06</v>
      </c>
      <c r="C135" s="38">
        <f t="shared" si="41"/>
        <v>-1895.8899999999999</v>
      </c>
      <c r="D135" s="38">
        <f>25519.62-B135</f>
        <v>10.559999999997672</v>
      </c>
      <c r="E135" s="38">
        <f t="shared" si="38"/>
        <v>101952.57</v>
      </c>
      <c r="F135" s="38"/>
      <c r="G135" s="88"/>
      <c r="H135" s="37">
        <f>-560.35-I134</f>
        <v>94.539999999999964</v>
      </c>
      <c r="I135" s="38">
        <f t="shared" si="39"/>
        <v>-560.35</v>
      </c>
      <c r="J135" s="38"/>
      <c r="K135" s="88"/>
      <c r="L135" s="38">
        <f t="shared" si="37"/>
        <v>20387.05</v>
      </c>
      <c r="M135" s="16">
        <f t="shared" si="34"/>
        <v>25519.62</v>
      </c>
      <c r="N135" s="17">
        <f t="shared" si="35"/>
        <v>-1801.35</v>
      </c>
      <c r="O135" s="18">
        <f t="shared" si="36"/>
        <v>23718.27</v>
      </c>
    </row>
    <row r="136" spans="1:15" x14ac:dyDescent="0.2">
      <c r="A136" s="67" t="s">
        <v>23</v>
      </c>
      <c r="B136" s="37">
        <f t="shared" si="40"/>
        <v>25519.62</v>
      </c>
      <c r="C136" s="38">
        <f t="shared" si="41"/>
        <v>-1801.35</v>
      </c>
      <c r="D136" s="38">
        <f>25517.86-B136</f>
        <v>-1.7599999999983993</v>
      </c>
      <c r="E136" s="38">
        <f t="shared" si="38"/>
        <v>101950.81000000001</v>
      </c>
      <c r="F136" s="38"/>
      <c r="G136" s="88"/>
      <c r="H136" s="37">
        <f>-465.8-I135</f>
        <v>94.550000000000011</v>
      </c>
      <c r="I136" s="38">
        <f t="shared" si="39"/>
        <v>-465.8</v>
      </c>
      <c r="J136" s="38"/>
      <c r="K136" s="88"/>
      <c r="L136" s="38">
        <f t="shared" si="37"/>
        <v>20387.05</v>
      </c>
      <c r="M136" s="16">
        <f t="shared" si="34"/>
        <v>25517.86</v>
      </c>
      <c r="N136" s="17">
        <f t="shared" si="35"/>
        <v>-1706.8</v>
      </c>
      <c r="O136" s="18">
        <f t="shared" si="36"/>
        <v>23811.06</v>
      </c>
    </row>
    <row r="137" spans="1:15" x14ac:dyDescent="0.2">
      <c r="A137" s="67" t="s">
        <v>25</v>
      </c>
      <c r="B137" s="37">
        <f t="shared" si="40"/>
        <v>25517.86</v>
      </c>
      <c r="C137" s="38">
        <f t="shared" si="41"/>
        <v>-1706.8</v>
      </c>
      <c r="D137" s="83">
        <f>25515.77-B137</f>
        <v>-2.0900000000001455</v>
      </c>
      <c r="E137" s="38">
        <f t="shared" si="38"/>
        <v>101948.72000000002</v>
      </c>
      <c r="F137" s="38"/>
      <c r="G137" s="92"/>
      <c r="H137" s="37">
        <f>-373.31-I136</f>
        <v>92.490000000000009</v>
      </c>
      <c r="I137" s="38">
        <f t="shared" si="39"/>
        <v>-373.31</v>
      </c>
      <c r="J137" s="38"/>
      <c r="K137" s="88"/>
      <c r="L137" s="38">
        <f t="shared" si="37"/>
        <v>20387.05</v>
      </c>
      <c r="M137" s="16">
        <f t="shared" si="34"/>
        <v>25515.77</v>
      </c>
      <c r="N137" s="17">
        <f t="shared" si="35"/>
        <v>-1614.31</v>
      </c>
      <c r="O137" s="18">
        <f>+M137+N137</f>
        <v>23901.46</v>
      </c>
    </row>
    <row r="138" spans="1:15" x14ac:dyDescent="0.2">
      <c r="A138" s="67" t="s">
        <v>26</v>
      </c>
      <c r="B138" s="37">
        <f t="shared" si="40"/>
        <v>25515.77</v>
      </c>
      <c r="C138" s="38">
        <f t="shared" si="41"/>
        <v>-1614.31</v>
      </c>
      <c r="D138" s="99">
        <f>18.95</f>
        <v>18.95</v>
      </c>
      <c r="E138" s="38">
        <f t="shared" si="38"/>
        <v>101967.67000000001</v>
      </c>
      <c r="F138" s="64"/>
      <c r="G138" s="92"/>
      <c r="H138" s="37">
        <f>170.23-I137-465.8</f>
        <v>77.739999999999952</v>
      </c>
      <c r="I138" s="38">
        <f t="shared" si="39"/>
        <v>-295.57000000000005</v>
      </c>
      <c r="J138" s="64"/>
      <c r="K138" s="89"/>
      <c r="L138" s="38">
        <f t="shared" si="37"/>
        <v>20387.05</v>
      </c>
      <c r="M138" s="16">
        <f t="shared" si="34"/>
        <v>25534.720000000001</v>
      </c>
      <c r="N138" s="17">
        <f t="shared" si="35"/>
        <v>-1536.57</v>
      </c>
      <c r="O138" s="18">
        <f>+M138+N138</f>
        <v>23998.15</v>
      </c>
    </row>
    <row r="139" spans="1:15" x14ac:dyDescent="0.2">
      <c r="A139" s="67" t="s">
        <v>27</v>
      </c>
      <c r="B139" s="37">
        <f t="shared" si="40"/>
        <v>25534.720000000001</v>
      </c>
      <c r="C139" s="38">
        <f>N138</f>
        <v>-1536.57</v>
      </c>
      <c r="D139" s="83">
        <v>0</v>
      </c>
      <c r="E139" s="38">
        <f t="shared" si="38"/>
        <v>101967.67000000001</v>
      </c>
      <c r="F139" s="38"/>
      <c r="G139" s="92"/>
      <c r="H139" s="101">
        <f>264.9-I138-465.8</f>
        <v>94.670000000000016</v>
      </c>
      <c r="I139" s="38">
        <f t="shared" si="39"/>
        <v>-200.90000000000003</v>
      </c>
      <c r="J139" s="38"/>
      <c r="K139" s="88"/>
      <c r="L139" s="38">
        <f t="shared" si="37"/>
        <v>20387.05</v>
      </c>
      <c r="M139" s="16">
        <f t="shared" si="34"/>
        <v>25534.720000000001</v>
      </c>
      <c r="N139" s="17">
        <f t="shared" si="35"/>
        <v>-1441.8999999999999</v>
      </c>
      <c r="O139" s="18">
        <f>+M139+N139</f>
        <v>24092.82</v>
      </c>
    </row>
    <row r="140" spans="1:15" x14ac:dyDescent="0.2">
      <c r="A140" s="67" t="s">
        <v>28</v>
      </c>
      <c r="B140" s="37">
        <f t="shared" si="40"/>
        <v>25534.720000000001</v>
      </c>
      <c r="C140" s="38">
        <f t="shared" si="41"/>
        <v>-1441.8999999999999</v>
      </c>
      <c r="D140" s="99">
        <v>0</v>
      </c>
      <c r="E140" s="38">
        <f t="shared" si="38"/>
        <v>101967.67000000001</v>
      </c>
      <c r="F140" s="38"/>
      <c r="G140" s="92"/>
      <c r="H140" s="37">
        <f>139.52-I139-465.8+125.44</f>
        <v>6.0000000000059117E-2</v>
      </c>
      <c r="I140" s="38">
        <f t="shared" si="39"/>
        <v>-200.83999999999997</v>
      </c>
      <c r="J140" s="38"/>
      <c r="K140" s="94">
        <v>-125.44</v>
      </c>
      <c r="L140" s="38">
        <f t="shared" si="37"/>
        <v>20261.61</v>
      </c>
      <c r="M140" s="16">
        <f t="shared" si="34"/>
        <v>25534.720000000001</v>
      </c>
      <c r="N140" s="17">
        <f t="shared" si="35"/>
        <v>-1567.2799999999997</v>
      </c>
      <c r="O140" s="18">
        <f>+M140+N140</f>
        <v>23967.440000000002</v>
      </c>
    </row>
    <row r="141" spans="1:15" ht="13.5" thickBot="1" x14ac:dyDescent="0.25">
      <c r="A141" s="6"/>
      <c r="B141" s="19"/>
      <c r="C141" s="20"/>
      <c r="D141" s="20"/>
      <c r="E141" s="20"/>
      <c r="F141" s="20"/>
      <c r="G141" s="93"/>
      <c r="H141" s="91">
        <f>SUM(H130:H140)</f>
        <v>-200.83999999999997</v>
      </c>
      <c r="I141" s="21"/>
      <c r="J141" s="21"/>
      <c r="K141" s="90"/>
      <c r="L141" s="96">
        <f t="shared" si="37"/>
        <v>20261.61</v>
      </c>
      <c r="M141" s="22"/>
      <c r="N141" s="23"/>
      <c r="O141" s="24"/>
    </row>
    <row r="142" spans="1:15" ht="13.5" thickTop="1" x14ac:dyDescent="0.2">
      <c r="A142" s="6"/>
      <c r="B142" s="15"/>
      <c r="C142" s="15"/>
      <c r="D142" s="15"/>
      <c r="E142" s="15"/>
      <c r="F142" s="15"/>
      <c r="G142" s="15"/>
      <c r="H142" s="15"/>
      <c r="I142" s="15"/>
      <c r="J142" s="15"/>
      <c r="K142" s="15"/>
      <c r="L142" s="15"/>
      <c r="M142" s="16"/>
      <c r="N142" s="17"/>
      <c r="O142" s="46"/>
    </row>
    <row r="143" spans="1:15" x14ac:dyDescent="0.2">
      <c r="A143" s="9"/>
      <c r="B143" s="80" t="s">
        <v>39</v>
      </c>
      <c r="C143" s="81"/>
      <c r="D143" s="57"/>
      <c r="E143" s="49"/>
      <c r="F143" s="49"/>
      <c r="G143" s="11">
        <f>+I143+E143</f>
        <v>0</v>
      </c>
      <c r="H143" s="11"/>
      <c r="I143" s="11"/>
      <c r="J143" s="11"/>
      <c r="K143" s="11"/>
      <c r="L143" s="12"/>
      <c r="M143" s="13">
        <f>-I143</f>
        <v>0</v>
      </c>
      <c r="N143" s="12">
        <f>+I143</f>
        <v>0</v>
      </c>
      <c r="O143" s="11"/>
    </row>
    <row r="144" spans="1:15" ht="13.5" thickBot="1" x14ac:dyDescent="0.25">
      <c r="A144" s="9"/>
      <c r="B144" s="25"/>
      <c r="C144" s="11"/>
      <c r="D144" s="11"/>
      <c r="E144" s="11"/>
      <c r="F144" s="11"/>
      <c r="G144" s="11"/>
      <c r="H144" s="11"/>
      <c r="I144" s="39">
        <f>+I140+I142+I143</f>
        <v>-200.83999999999997</v>
      </c>
      <c r="J144" s="40"/>
      <c r="K144" s="40"/>
      <c r="L144" s="11"/>
      <c r="M144" s="50">
        <f>+M143+M140</f>
        <v>25534.720000000001</v>
      </c>
      <c r="N144" s="50">
        <f>+N143+N142+N140</f>
        <v>-1567.2799999999997</v>
      </c>
      <c r="O144" s="50">
        <f>+M144+N144</f>
        <v>23967.440000000002</v>
      </c>
    </row>
    <row r="145" spans="1:15" ht="13.5" thickTop="1" x14ac:dyDescent="0.2">
      <c r="M145" s="66"/>
    </row>
    <row r="146" spans="1:15" x14ac:dyDescent="0.2">
      <c r="A146" s="9"/>
      <c r="B146" s="25"/>
      <c r="C146" s="11"/>
      <c r="D146" s="11"/>
      <c r="E146" s="11"/>
      <c r="F146" s="11"/>
      <c r="H146" s="11"/>
      <c r="I146" s="40"/>
      <c r="J146" s="40"/>
      <c r="K146" s="40"/>
      <c r="L146" s="11"/>
      <c r="M146" s="12"/>
      <c r="N146" s="12"/>
      <c r="O146" s="12"/>
    </row>
    <row r="147" spans="1:15" ht="15.75" x14ac:dyDescent="0.25">
      <c r="A147" s="10" t="s">
        <v>36</v>
      </c>
      <c r="B147" s="7"/>
      <c r="C147" s="7"/>
      <c r="D147" s="7"/>
      <c r="E147" s="7"/>
      <c r="F147" s="7"/>
      <c r="G147" s="7"/>
      <c r="H147" s="7"/>
      <c r="I147" s="7"/>
      <c r="J147" s="7"/>
      <c r="K147" s="7"/>
      <c r="L147" s="7"/>
      <c r="M147" s="57"/>
      <c r="N147" s="57"/>
      <c r="O147" s="57"/>
    </row>
    <row r="148" spans="1:15" ht="13.5" thickBot="1" x14ac:dyDescent="0.25">
      <c r="A148" s="6"/>
      <c r="B148" s="26"/>
      <c r="C148" s="7"/>
      <c r="D148" s="7"/>
      <c r="E148" s="8"/>
      <c r="F148" s="8"/>
      <c r="G148" s="8"/>
      <c r="H148" s="7"/>
      <c r="I148" s="7"/>
      <c r="J148" s="7"/>
      <c r="K148" s="7"/>
      <c r="L148" s="8"/>
      <c r="M148" s="8"/>
      <c r="N148" s="8"/>
      <c r="O148" s="3"/>
    </row>
    <row r="149" spans="1:15" x14ac:dyDescent="0.2">
      <c r="A149" s="6"/>
      <c r="B149" s="27" t="s">
        <v>9</v>
      </c>
      <c r="C149" s="86" t="s">
        <v>2</v>
      </c>
      <c r="D149" s="28" t="s">
        <v>4</v>
      </c>
      <c r="E149" s="28" t="s">
        <v>4</v>
      </c>
      <c r="F149" s="28" t="s">
        <v>42</v>
      </c>
      <c r="G149" s="28" t="s">
        <v>5</v>
      </c>
      <c r="H149" s="27" t="s">
        <v>3</v>
      </c>
      <c r="I149" s="28" t="s">
        <v>3</v>
      </c>
      <c r="J149" s="28" t="s">
        <v>42</v>
      </c>
      <c r="K149" s="86" t="s">
        <v>5</v>
      </c>
      <c r="L149" s="97" t="s">
        <v>14</v>
      </c>
      <c r="M149" s="29" t="s">
        <v>6</v>
      </c>
      <c r="N149" s="30" t="s">
        <v>12</v>
      </c>
      <c r="O149" s="31" t="s">
        <v>6</v>
      </c>
    </row>
    <row r="150" spans="1:15" x14ac:dyDescent="0.2">
      <c r="A150" s="6"/>
      <c r="B150" s="32" t="s">
        <v>1</v>
      </c>
      <c r="C150" s="87" t="s">
        <v>10</v>
      </c>
      <c r="D150" s="33" t="s">
        <v>7</v>
      </c>
      <c r="E150" s="33" t="s">
        <v>8</v>
      </c>
      <c r="F150" s="33" t="s">
        <v>44</v>
      </c>
      <c r="G150" s="33" t="s">
        <v>7</v>
      </c>
      <c r="H150" s="32" t="s">
        <v>7</v>
      </c>
      <c r="I150" s="33" t="s">
        <v>8</v>
      </c>
      <c r="J150" s="33" t="s">
        <v>43</v>
      </c>
      <c r="K150" s="87" t="s">
        <v>46</v>
      </c>
      <c r="L150" s="96" t="s">
        <v>8</v>
      </c>
      <c r="M150" s="34" t="s">
        <v>11</v>
      </c>
      <c r="N150" s="35" t="s">
        <v>10</v>
      </c>
      <c r="O150" s="36" t="s">
        <v>13</v>
      </c>
    </row>
    <row r="151" spans="1:15" x14ac:dyDescent="0.2">
      <c r="A151" s="68" t="s">
        <v>29</v>
      </c>
      <c r="B151" s="37"/>
      <c r="C151" s="88"/>
      <c r="D151" s="38"/>
      <c r="E151" s="38"/>
      <c r="F151" s="38"/>
      <c r="G151" s="38"/>
      <c r="H151" s="37"/>
      <c r="I151" s="38"/>
      <c r="J151" s="38"/>
      <c r="K151" s="88"/>
      <c r="L151" s="98">
        <f>G151+K151</f>
        <v>0</v>
      </c>
      <c r="M151" s="16">
        <f t="shared" ref="M151:M163" si="42">+B151+D151+G151+F151</f>
        <v>0</v>
      </c>
      <c r="N151" s="17">
        <f t="shared" ref="N151:N163" si="43">+C151+H151+J151+K151</f>
        <v>0</v>
      </c>
      <c r="O151" s="18">
        <f t="shared" ref="O151:O159" si="44">+M151+N151</f>
        <v>0</v>
      </c>
    </row>
    <row r="152" spans="1:15" x14ac:dyDescent="0.2">
      <c r="A152" s="67" t="s">
        <v>16</v>
      </c>
      <c r="B152" s="37"/>
      <c r="C152" s="88"/>
      <c r="D152" s="38"/>
      <c r="E152" s="38"/>
      <c r="F152" s="38"/>
      <c r="G152" s="38"/>
      <c r="H152" s="37"/>
      <c r="I152" s="38"/>
      <c r="J152" s="38"/>
      <c r="K152" s="88"/>
      <c r="L152" s="98">
        <f t="shared" ref="L152:L164" si="45">L151+G152+K152</f>
        <v>0</v>
      </c>
      <c r="M152" s="16">
        <f t="shared" si="42"/>
        <v>0</v>
      </c>
      <c r="N152" s="17">
        <f t="shared" si="43"/>
        <v>0</v>
      </c>
      <c r="O152" s="18">
        <f t="shared" si="44"/>
        <v>0</v>
      </c>
    </row>
    <row r="153" spans="1:15" x14ac:dyDescent="0.2">
      <c r="A153" s="67" t="s">
        <v>17</v>
      </c>
      <c r="B153" s="37"/>
      <c r="C153" s="88"/>
      <c r="D153" s="38"/>
      <c r="E153" s="38"/>
      <c r="F153" s="38"/>
      <c r="G153" s="38"/>
      <c r="H153" s="37"/>
      <c r="I153" s="38"/>
      <c r="J153" s="38"/>
      <c r="K153" s="88"/>
      <c r="L153" s="98">
        <f t="shared" si="45"/>
        <v>0</v>
      </c>
      <c r="M153" s="16">
        <f t="shared" si="42"/>
        <v>0</v>
      </c>
      <c r="N153" s="17">
        <f t="shared" si="43"/>
        <v>0</v>
      </c>
      <c r="O153" s="18">
        <f t="shared" si="44"/>
        <v>0</v>
      </c>
    </row>
    <row r="154" spans="1:15" x14ac:dyDescent="0.2">
      <c r="A154" s="67" t="s">
        <v>18</v>
      </c>
      <c r="B154" s="37"/>
      <c r="C154" s="88"/>
      <c r="D154" s="38"/>
      <c r="E154" s="38"/>
      <c r="F154" s="38"/>
      <c r="G154" s="38"/>
      <c r="H154" s="37"/>
      <c r="I154" s="38"/>
      <c r="J154" s="38"/>
      <c r="K154" s="88"/>
      <c r="L154" s="98">
        <f t="shared" si="45"/>
        <v>0</v>
      </c>
      <c r="M154" s="16">
        <f t="shared" si="42"/>
        <v>0</v>
      </c>
      <c r="N154" s="17">
        <f t="shared" si="43"/>
        <v>0</v>
      </c>
      <c r="O154" s="18">
        <f t="shared" si="44"/>
        <v>0</v>
      </c>
    </row>
    <row r="155" spans="1:15" x14ac:dyDescent="0.2">
      <c r="A155" s="67" t="s">
        <v>19</v>
      </c>
      <c r="B155" s="37"/>
      <c r="C155" s="88"/>
      <c r="D155" s="38"/>
      <c r="E155" s="38"/>
      <c r="F155" s="38"/>
      <c r="G155" s="38"/>
      <c r="H155" s="37"/>
      <c r="I155" s="38"/>
      <c r="J155" s="38"/>
      <c r="K155" s="88"/>
      <c r="L155" s="98">
        <f t="shared" si="45"/>
        <v>0</v>
      </c>
      <c r="M155" s="16">
        <f t="shared" si="42"/>
        <v>0</v>
      </c>
      <c r="N155" s="17">
        <f t="shared" si="43"/>
        <v>0</v>
      </c>
      <c r="O155" s="18">
        <f t="shared" si="44"/>
        <v>0</v>
      </c>
    </row>
    <row r="156" spans="1:15" x14ac:dyDescent="0.2">
      <c r="A156" s="67" t="s">
        <v>20</v>
      </c>
      <c r="B156" s="37"/>
      <c r="C156" s="88"/>
      <c r="D156" s="38"/>
      <c r="E156" s="38"/>
      <c r="F156" s="38"/>
      <c r="G156" s="38"/>
      <c r="H156" s="37"/>
      <c r="I156" s="38"/>
      <c r="J156" s="38"/>
      <c r="K156" s="88"/>
      <c r="L156" s="98">
        <f t="shared" si="45"/>
        <v>0</v>
      </c>
      <c r="M156" s="16">
        <f t="shared" si="42"/>
        <v>0</v>
      </c>
      <c r="N156" s="17">
        <f t="shared" si="43"/>
        <v>0</v>
      </c>
      <c r="O156" s="18">
        <f t="shared" si="44"/>
        <v>0</v>
      </c>
    </row>
    <row r="157" spans="1:15" x14ac:dyDescent="0.2">
      <c r="A157" s="67" t="s">
        <v>21</v>
      </c>
      <c r="B157" s="37"/>
      <c r="C157" s="88"/>
      <c r="D157" s="38"/>
      <c r="E157" s="38"/>
      <c r="F157" s="38"/>
      <c r="G157" s="38"/>
      <c r="H157" s="37"/>
      <c r="I157" s="38"/>
      <c r="J157" s="38"/>
      <c r="K157" s="88"/>
      <c r="L157" s="98">
        <f t="shared" si="45"/>
        <v>0</v>
      </c>
      <c r="M157" s="16">
        <f t="shared" si="42"/>
        <v>0</v>
      </c>
      <c r="N157" s="17">
        <f t="shared" si="43"/>
        <v>0</v>
      </c>
      <c r="O157" s="18">
        <f t="shared" si="44"/>
        <v>0</v>
      </c>
    </row>
    <row r="158" spans="1:15" x14ac:dyDescent="0.2">
      <c r="A158" s="67" t="s">
        <v>22</v>
      </c>
      <c r="B158" s="37"/>
      <c r="C158" s="88"/>
      <c r="D158" s="38"/>
      <c r="E158" s="38"/>
      <c r="F158" s="38"/>
      <c r="G158" s="38"/>
      <c r="H158" s="37"/>
      <c r="I158" s="38"/>
      <c r="J158" s="64"/>
      <c r="K158" s="89"/>
      <c r="L158" s="98">
        <f t="shared" si="45"/>
        <v>0</v>
      </c>
      <c r="M158" s="16">
        <f t="shared" si="42"/>
        <v>0</v>
      </c>
      <c r="N158" s="17">
        <f t="shared" si="43"/>
        <v>0</v>
      </c>
      <c r="O158" s="18">
        <f t="shared" si="44"/>
        <v>0</v>
      </c>
    </row>
    <row r="159" spans="1:15" x14ac:dyDescent="0.2">
      <c r="A159" s="67" t="s">
        <v>23</v>
      </c>
      <c r="B159" s="37"/>
      <c r="C159" s="88"/>
      <c r="D159" s="38"/>
      <c r="E159" s="38"/>
      <c r="F159" s="38"/>
      <c r="G159" s="38"/>
      <c r="H159" s="37"/>
      <c r="I159" s="38"/>
      <c r="J159" s="64"/>
      <c r="K159" s="89"/>
      <c r="L159" s="98">
        <f t="shared" si="45"/>
        <v>0</v>
      </c>
      <c r="M159" s="16">
        <f t="shared" si="42"/>
        <v>0</v>
      </c>
      <c r="N159" s="17">
        <f t="shared" si="43"/>
        <v>0</v>
      </c>
      <c r="O159" s="18">
        <f t="shared" si="44"/>
        <v>0</v>
      </c>
    </row>
    <row r="160" spans="1:15" x14ac:dyDescent="0.2">
      <c r="A160" s="67" t="s">
        <v>25</v>
      </c>
      <c r="B160" s="14"/>
      <c r="C160" s="92"/>
      <c r="D160" s="15"/>
      <c r="E160" s="15"/>
      <c r="F160" s="15"/>
      <c r="G160" s="15"/>
      <c r="H160" s="14"/>
      <c r="I160" s="15"/>
      <c r="J160" s="64"/>
      <c r="K160" s="89"/>
      <c r="L160" s="98">
        <f t="shared" si="45"/>
        <v>0</v>
      </c>
      <c r="M160" s="16">
        <f t="shared" si="42"/>
        <v>0</v>
      </c>
      <c r="N160" s="17">
        <f t="shared" si="43"/>
        <v>0</v>
      </c>
      <c r="O160" s="18">
        <f>+M160+N160</f>
        <v>0</v>
      </c>
    </row>
    <row r="161" spans="1:16" x14ac:dyDescent="0.2">
      <c r="A161" s="67" t="s">
        <v>26</v>
      </c>
      <c r="B161" s="75">
        <v>110552.57</v>
      </c>
      <c r="C161" s="95">
        <v>-172947.9</v>
      </c>
      <c r="D161" s="15"/>
      <c r="E161" s="15"/>
      <c r="F161" s="15"/>
      <c r="G161" s="15"/>
      <c r="H161" s="14">
        <f>I161-I160</f>
        <v>99.95</v>
      </c>
      <c r="I161" s="15">
        <v>99.95</v>
      </c>
      <c r="J161" s="64"/>
      <c r="K161" s="89"/>
      <c r="L161" s="98">
        <f t="shared" si="45"/>
        <v>0</v>
      </c>
      <c r="M161" s="16">
        <f t="shared" si="42"/>
        <v>110552.57</v>
      </c>
      <c r="N161" s="17">
        <f t="shared" si="43"/>
        <v>-172847.94999999998</v>
      </c>
      <c r="O161" s="18">
        <f>+M161+N161</f>
        <v>-62295.379999999976</v>
      </c>
    </row>
    <row r="162" spans="1:16" x14ac:dyDescent="0.2">
      <c r="A162" s="67" t="s">
        <v>27</v>
      </c>
      <c r="B162" s="14">
        <f>M161</f>
        <v>110552.57</v>
      </c>
      <c r="C162" s="92">
        <f>N161</f>
        <v>-172847.94999999998</v>
      </c>
      <c r="D162" s="15"/>
      <c r="E162" s="15"/>
      <c r="F162" s="15"/>
      <c r="G162" s="15"/>
      <c r="H162" s="14">
        <f>I162-I161</f>
        <v>306.51</v>
      </c>
      <c r="I162" s="15">
        <v>406.46</v>
      </c>
      <c r="J162" s="64"/>
      <c r="K162" s="89"/>
      <c r="L162" s="98">
        <f t="shared" si="45"/>
        <v>0</v>
      </c>
      <c r="M162" s="16">
        <f t="shared" si="42"/>
        <v>110552.57</v>
      </c>
      <c r="N162" s="17">
        <f t="shared" si="43"/>
        <v>-172541.43999999997</v>
      </c>
      <c r="O162" s="18">
        <f>+M162+N162</f>
        <v>-61988.869999999966</v>
      </c>
    </row>
    <row r="163" spans="1:16" x14ac:dyDescent="0.2">
      <c r="A163" s="67" t="s">
        <v>28</v>
      </c>
      <c r="B163" s="14">
        <f>M162</f>
        <v>110552.57</v>
      </c>
      <c r="C163" s="92">
        <f>N162</f>
        <v>-172541.43999999997</v>
      </c>
      <c r="D163" s="56"/>
      <c r="E163" s="15"/>
      <c r="F163" s="15"/>
      <c r="G163" s="15"/>
      <c r="H163" s="14">
        <f>I163-I162</f>
        <v>306.51000000000005</v>
      </c>
      <c r="I163" s="15">
        <v>712.97</v>
      </c>
      <c r="J163" s="64"/>
      <c r="K163" s="89"/>
      <c r="L163" s="98">
        <f t="shared" si="45"/>
        <v>0</v>
      </c>
      <c r="M163" s="16">
        <f t="shared" si="42"/>
        <v>110552.57</v>
      </c>
      <c r="N163" s="17">
        <f t="shared" si="43"/>
        <v>-172234.92999999996</v>
      </c>
      <c r="O163" s="18">
        <f>+M163+N163</f>
        <v>-61682.359999999957</v>
      </c>
    </row>
    <row r="164" spans="1:16" ht="13.5" thickBot="1" x14ac:dyDescent="0.25">
      <c r="A164" s="6"/>
      <c r="B164" s="19"/>
      <c r="C164" s="93"/>
      <c r="D164" s="20"/>
      <c r="E164" s="20"/>
      <c r="F164" s="20"/>
      <c r="G164" s="20"/>
      <c r="H164" s="91">
        <f>SUM(H160:H163)</f>
        <v>712.97</v>
      </c>
      <c r="I164" s="21"/>
      <c r="J164" s="21"/>
      <c r="K164" s="90"/>
      <c r="L164" s="96">
        <f t="shared" si="45"/>
        <v>0</v>
      </c>
      <c r="M164" s="22"/>
      <c r="N164" s="23"/>
      <c r="O164" s="24"/>
    </row>
    <row r="165" spans="1:16" ht="13.5" thickTop="1" x14ac:dyDescent="0.2">
      <c r="A165" s="6"/>
      <c r="B165" s="15"/>
      <c r="C165" s="15"/>
      <c r="D165" s="15"/>
      <c r="E165" s="15"/>
      <c r="F165" s="15"/>
      <c r="G165" s="15"/>
      <c r="H165" s="15"/>
      <c r="I165" s="15"/>
      <c r="J165" s="15"/>
      <c r="K165" s="15"/>
      <c r="L165" s="15"/>
      <c r="M165" s="16"/>
      <c r="N165" s="17"/>
      <c r="O165" s="46"/>
    </row>
    <row r="166" spans="1:16" x14ac:dyDescent="0.2">
      <c r="A166" s="9"/>
      <c r="B166" s="76" t="s">
        <v>38</v>
      </c>
      <c r="C166" s="77"/>
      <c r="D166" s="11"/>
      <c r="E166" s="11"/>
      <c r="F166" s="11"/>
      <c r="G166" s="11">
        <f>+I166+E166</f>
        <v>0</v>
      </c>
      <c r="H166" s="11"/>
      <c r="I166" s="11"/>
      <c r="J166" s="11"/>
      <c r="K166" s="11"/>
      <c r="L166" s="12"/>
      <c r="M166" s="13">
        <f>-I166</f>
        <v>0</v>
      </c>
      <c r="N166" s="12">
        <f>+I166</f>
        <v>0</v>
      </c>
      <c r="O166" s="11"/>
    </row>
    <row r="167" spans="1:16" ht="13.5" thickBot="1" x14ac:dyDescent="0.25">
      <c r="A167" s="9"/>
      <c r="B167" s="25"/>
      <c r="C167" s="11"/>
      <c r="D167" s="11"/>
      <c r="E167" s="11"/>
      <c r="F167" s="11"/>
      <c r="G167" s="11"/>
      <c r="H167" s="11"/>
      <c r="I167" s="39">
        <f>+I163+I165+I166</f>
        <v>712.97</v>
      </c>
      <c r="J167" s="40"/>
      <c r="K167" s="40"/>
      <c r="L167" s="11"/>
      <c r="M167" s="50">
        <f>+M166+M163</f>
        <v>110552.57</v>
      </c>
      <c r="N167" s="50">
        <f>+N166+N165+N163</f>
        <v>-172234.92999999996</v>
      </c>
      <c r="O167" s="50">
        <f>+M167+N167</f>
        <v>-61682.359999999957</v>
      </c>
    </row>
    <row r="168" spans="1:16" ht="13.5" thickTop="1" x14ac:dyDescent="0.2">
      <c r="M168" s="66"/>
    </row>
    <row r="170" spans="1:16" ht="18.75" thickBot="1" x14ac:dyDescent="0.3">
      <c r="A170" s="72" t="s">
        <v>0</v>
      </c>
      <c r="B170" s="73"/>
      <c r="C170" s="74"/>
      <c r="D170" s="73"/>
      <c r="E170" s="73"/>
      <c r="F170" s="73"/>
      <c r="G170" s="73"/>
      <c r="H170" s="73"/>
      <c r="I170" s="73"/>
      <c r="J170" s="73"/>
      <c r="K170" s="73"/>
      <c r="L170" s="73"/>
      <c r="M170" s="73"/>
      <c r="N170" s="73"/>
      <c r="O170" s="73"/>
      <c r="P170" s="55" t="s">
        <v>15</v>
      </c>
    </row>
    <row r="171" spans="1:16" x14ac:dyDescent="0.2">
      <c r="A171" s="6"/>
      <c r="B171" s="27" t="s">
        <v>9</v>
      </c>
      <c r="C171" s="86" t="s">
        <v>2</v>
      </c>
      <c r="D171" s="28" t="s">
        <v>4</v>
      </c>
      <c r="E171" s="28" t="s">
        <v>4</v>
      </c>
      <c r="F171" s="28" t="s">
        <v>42</v>
      </c>
      <c r="G171" s="28" t="s">
        <v>5</v>
      </c>
      <c r="H171" s="27" t="s">
        <v>3</v>
      </c>
      <c r="I171" s="28" t="s">
        <v>3</v>
      </c>
      <c r="J171" s="28" t="s">
        <v>42</v>
      </c>
      <c r="K171" s="86" t="s">
        <v>5</v>
      </c>
      <c r="L171" s="97" t="s">
        <v>14</v>
      </c>
      <c r="M171" s="29" t="s">
        <v>6</v>
      </c>
      <c r="N171" s="30" t="s">
        <v>12</v>
      </c>
      <c r="O171" s="31" t="s">
        <v>6</v>
      </c>
      <c r="P171" s="4"/>
    </row>
    <row r="172" spans="1:16" x14ac:dyDescent="0.2">
      <c r="A172" s="6"/>
      <c r="B172" s="32" t="s">
        <v>1</v>
      </c>
      <c r="C172" s="87" t="s">
        <v>10</v>
      </c>
      <c r="D172" s="33" t="s">
        <v>7</v>
      </c>
      <c r="E172" s="33" t="s">
        <v>8</v>
      </c>
      <c r="F172" s="33" t="s">
        <v>44</v>
      </c>
      <c r="G172" s="33" t="s">
        <v>7</v>
      </c>
      <c r="H172" s="32" t="s">
        <v>7</v>
      </c>
      <c r="I172" s="33" t="s">
        <v>8</v>
      </c>
      <c r="J172" s="33" t="s">
        <v>43</v>
      </c>
      <c r="K172" s="87" t="s">
        <v>46</v>
      </c>
      <c r="L172" s="96" t="s">
        <v>8</v>
      </c>
      <c r="M172" s="34" t="s">
        <v>11</v>
      </c>
      <c r="N172" s="35" t="s">
        <v>10</v>
      </c>
      <c r="O172" s="36" t="s">
        <v>13</v>
      </c>
      <c r="P172" s="4"/>
    </row>
    <row r="173" spans="1:16" x14ac:dyDescent="0.2">
      <c r="A173" s="68" t="s">
        <v>29</v>
      </c>
      <c r="B173" s="79">
        <f>B151+B128+B105+B82+B59+B36+B13</f>
        <v>-862663.73</v>
      </c>
      <c r="C173" s="88">
        <f>C151+C128+C105+C82+C59+C36+C13</f>
        <v>-140564.90000000002</v>
      </c>
      <c r="D173" s="38">
        <f t="shared" ref="D173:G177" si="46">D151+D128+D105+D82+D59+D36+D13</f>
        <v>0</v>
      </c>
      <c r="E173" s="38">
        <f t="shared" si="46"/>
        <v>0</v>
      </c>
      <c r="F173" s="38">
        <f t="shared" si="46"/>
        <v>0</v>
      </c>
      <c r="G173" s="38">
        <f t="shared" si="46"/>
        <v>0</v>
      </c>
      <c r="H173" s="37">
        <f t="shared" ref="H173:K185" si="47">H151+H128+H105+H82+H59+H36+H13</f>
        <v>0</v>
      </c>
      <c r="I173" s="38">
        <f t="shared" si="47"/>
        <v>0</v>
      </c>
      <c r="J173" s="38">
        <f t="shared" si="47"/>
        <v>0</v>
      </c>
      <c r="K173" s="86">
        <f t="shared" si="47"/>
        <v>0</v>
      </c>
      <c r="L173" s="98">
        <f>G173+K173</f>
        <v>0</v>
      </c>
      <c r="M173" s="16">
        <f t="shared" ref="M173:M185" si="48">+B173+D173+G173+F173</f>
        <v>-862663.73</v>
      </c>
      <c r="N173" s="17">
        <f t="shared" ref="N173:N185" si="49">+C173+H173+J173+K173</f>
        <v>-140564.90000000002</v>
      </c>
      <c r="O173" s="18">
        <f t="shared" ref="O173:O181" si="50">+M173+N173</f>
        <v>-1003228.63</v>
      </c>
      <c r="P173" s="4"/>
    </row>
    <row r="174" spans="1:16" x14ac:dyDescent="0.2">
      <c r="A174" s="67" t="s">
        <v>16</v>
      </c>
      <c r="B174" s="37">
        <f t="shared" ref="B174:G185" si="51">B152+B129+B106+B83+B60+B37+B14</f>
        <v>-862663.73</v>
      </c>
      <c r="C174" s="88">
        <f t="shared" si="51"/>
        <v>-140564.90000000002</v>
      </c>
      <c r="D174" s="38">
        <f t="shared" si="51"/>
        <v>48231.49</v>
      </c>
      <c r="E174" s="38">
        <f t="shared" si="51"/>
        <v>48231.49</v>
      </c>
      <c r="F174" s="38">
        <f t="shared" si="51"/>
        <v>0</v>
      </c>
      <c r="G174" s="38">
        <f t="shared" si="46"/>
        <v>0</v>
      </c>
      <c r="H174" s="37">
        <f t="shared" si="47"/>
        <v>-3300.82</v>
      </c>
      <c r="I174" s="38">
        <f t="shared" si="47"/>
        <v>-3300.82</v>
      </c>
      <c r="J174" s="38">
        <f t="shared" si="47"/>
        <v>0</v>
      </c>
      <c r="K174" s="88">
        <f t="shared" si="47"/>
        <v>0</v>
      </c>
      <c r="L174" s="98">
        <f t="shared" ref="L174:L186" si="52">L173+G174+K174</f>
        <v>0</v>
      </c>
      <c r="M174" s="16">
        <f t="shared" si="48"/>
        <v>-814432.24</v>
      </c>
      <c r="N174" s="17">
        <f t="shared" si="49"/>
        <v>-143865.72000000003</v>
      </c>
      <c r="O174" s="18">
        <f t="shared" si="50"/>
        <v>-958297.96</v>
      </c>
      <c r="P174" s="4"/>
    </row>
    <row r="175" spans="1:16" x14ac:dyDescent="0.2">
      <c r="A175" s="67" t="s">
        <v>17</v>
      </c>
      <c r="B175" s="37">
        <f t="shared" si="51"/>
        <v>-911252.24</v>
      </c>
      <c r="C175" s="88">
        <f t="shared" si="51"/>
        <v>-145106.72</v>
      </c>
      <c r="D175" s="38">
        <f t="shared" si="51"/>
        <v>206529.57</v>
      </c>
      <c r="E175" s="38">
        <f t="shared" si="51"/>
        <v>254761.06</v>
      </c>
      <c r="F175" s="38">
        <f t="shared" si="51"/>
        <v>0</v>
      </c>
      <c r="G175" s="38">
        <f t="shared" si="46"/>
        <v>0</v>
      </c>
      <c r="H175" s="37">
        <f t="shared" si="47"/>
        <v>-2964.2000000000003</v>
      </c>
      <c r="I175" s="38">
        <f t="shared" si="47"/>
        <v>-6265.02</v>
      </c>
      <c r="J175" s="38">
        <f t="shared" si="47"/>
        <v>0</v>
      </c>
      <c r="K175" s="88">
        <f t="shared" si="47"/>
        <v>-19252.639999999985</v>
      </c>
      <c r="L175" s="98">
        <f t="shared" si="52"/>
        <v>-19252.639999999985</v>
      </c>
      <c r="M175" s="16">
        <f t="shared" si="48"/>
        <v>-704722.66999999993</v>
      </c>
      <c r="N175" s="17">
        <f t="shared" si="49"/>
        <v>-167323.56</v>
      </c>
      <c r="O175" s="18">
        <f t="shared" si="50"/>
        <v>-872046.23</v>
      </c>
      <c r="P175" s="4"/>
    </row>
    <row r="176" spans="1:16" x14ac:dyDescent="0.2">
      <c r="A176" s="67" t="s">
        <v>18</v>
      </c>
      <c r="B176" s="37">
        <f t="shared" si="51"/>
        <v>-704722.67</v>
      </c>
      <c r="C176" s="88">
        <f t="shared" si="51"/>
        <v>-167323.56</v>
      </c>
      <c r="D176" s="38">
        <f t="shared" si="51"/>
        <v>55270.849999999991</v>
      </c>
      <c r="E176" s="38">
        <f t="shared" si="51"/>
        <v>310031.91000000003</v>
      </c>
      <c r="F176" s="38">
        <f t="shared" si="51"/>
        <v>0</v>
      </c>
      <c r="G176" s="38">
        <f t="shared" si="46"/>
        <v>0</v>
      </c>
      <c r="H176" s="37">
        <f t="shared" si="47"/>
        <v>-2896.5299999999997</v>
      </c>
      <c r="I176" s="38">
        <f t="shared" si="47"/>
        <v>-9161.5499999999993</v>
      </c>
      <c r="J176" s="38">
        <f t="shared" si="47"/>
        <v>0</v>
      </c>
      <c r="K176" s="88">
        <f t="shared" si="47"/>
        <v>0</v>
      </c>
      <c r="L176" s="98">
        <f t="shared" si="52"/>
        <v>-19252.639999999985</v>
      </c>
      <c r="M176" s="16">
        <f t="shared" si="48"/>
        <v>-649451.82000000007</v>
      </c>
      <c r="N176" s="17">
        <f t="shared" si="49"/>
        <v>-170220.09</v>
      </c>
      <c r="O176" s="18">
        <f t="shared" si="50"/>
        <v>-819671.91</v>
      </c>
      <c r="P176" s="4"/>
    </row>
    <row r="177" spans="1:16" x14ac:dyDescent="0.2">
      <c r="A177" s="67" t="s">
        <v>19</v>
      </c>
      <c r="B177" s="37">
        <f t="shared" si="51"/>
        <v>-649451.81999999995</v>
      </c>
      <c r="C177" s="88">
        <f t="shared" si="51"/>
        <v>-170220.09000000003</v>
      </c>
      <c r="D177" s="38">
        <f t="shared" si="51"/>
        <v>63004.770000000011</v>
      </c>
      <c r="E177" s="38">
        <f t="shared" si="51"/>
        <v>373036.68000000005</v>
      </c>
      <c r="F177" s="38">
        <f t="shared" si="51"/>
        <v>0</v>
      </c>
      <c r="G177" s="38">
        <f t="shared" si="46"/>
        <v>235581.76</v>
      </c>
      <c r="H177" s="37">
        <f t="shared" si="47"/>
        <v>-2660.1</v>
      </c>
      <c r="I177" s="38">
        <f t="shared" si="47"/>
        <v>-11821.650000000001</v>
      </c>
      <c r="J177" s="38">
        <f t="shared" si="47"/>
        <v>0</v>
      </c>
      <c r="K177" s="88">
        <f t="shared" si="47"/>
        <v>-3424</v>
      </c>
      <c r="L177" s="98">
        <f t="shared" si="52"/>
        <v>212905.12000000002</v>
      </c>
      <c r="M177" s="16">
        <f t="shared" si="48"/>
        <v>-350865.28999999992</v>
      </c>
      <c r="N177" s="17">
        <f t="shared" si="49"/>
        <v>-176304.19000000003</v>
      </c>
      <c r="O177" s="18">
        <f t="shared" si="50"/>
        <v>-527169.48</v>
      </c>
      <c r="P177" s="4"/>
    </row>
    <row r="178" spans="1:16" x14ac:dyDescent="0.2">
      <c r="A178" s="67" t="s">
        <v>20</v>
      </c>
      <c r="B178" s="37">
        <f t="shared" si="51"/>
        <v>-350865.29000000004</v>
      </c>
      <c r="C178" s="88">
        <f t="shared" si="51"/>
        <v>-176304.19</v>
      </c>
      <c r="D178" s="38">
        <f t="shared" si="51"/>
        <v>302520.94</v>
      </c>
      <c r="E178" s="38">
        <f t="shared" si="51"/>
        <v>675557.62</v>
      </c>
      <c r="F178" s="38">
        <f t="shared" si="51"/>
        <v>0</v>
      </c>
      <c r="G178" s="38">
        <f t="shared" si="51"/>
        <v>-206532.91</v>
      </c>
      <c r="H178" s="37">
        <f t="shared" si="47"/>
        <v>-1185.71</v>
      </c>
      <c r="I178" s="38">
        <f t="shared" si="47"/>
        <v>-13007.36</v>
      </c>
      <c r="J178" s="38">
        <f t="shared" si="47"/>
        <v>0</v>
      </c>
      <c r="K178" s="88">
        <f t="shared" si="47"/>
        <v>0</v>
      </c>
      <c r="L178" s="98">
        <f t="shared" si="52"/>
        <v>6372.210000000021</v>
      </c>
      <c r="M178" s="16">
        <f t="shared" si="48"/>
        <v>-254877.26000000004</v>
      </c>
      <c r="N178" s="17">
        <f t="shared" si="49"/>
        <v>-177489.9</v>
      </c>
      <c r="O178" s="18">
        <f t="shared" si="50"/>
        <v>-432367.16000000003</v>
      </c>
      <c r="P178" s="4"/>
    </row>
    <row r="179" spans="1:16" x14ac:dyDescent="0.2">
      <c r="A179" s="67" t="s">
        <v>21</v>
      </c>
      <c r="B179" s="37">
        <f t="shared" si="51"/>
        <v>-254877.26000000004</v>
      </c>
      <c r="C179" s="88">
        <f t="shared" si="51"/>
        <v>-177489.90000000002</v>
      </c>
      <c r="D179" s="38">
        <f t="shared" si="51"/>
        <v>68678.64</v>
      </c>
      <c r="E179" s="38">
        <f t="shared" si="51"/>
        <v>744236.26</v>
      </c>
      <c r="F179" s="38">
        <f t="shared" si="51"/>
        <v>0</v>
      </c>
      <c r="G179" s="38">
        <f t="shared" ref="G179" si="53">G157+G134+G111+G88+G65+G42+G19</f>
        <v>0</v>
      </c>
      <c r="H179" s="37">
        <f t="shared" si="47"/>
        <v>-832.15</v>
      </c>
      <c r="I179" s="38">
        <f t="shared" si="47"/>
        <v>-13839.510000000002</v>
      </c>
      <c r="J179" s="38">
        <f t="shared" si="47"/>
        <v>0</v>
      </c>
      <c r="K179" s="88">
        <f t="shared" si="47"/>
        <v>0</v>
      </c>
      <c r="L179" s="98">
        <f t="shared" si="52"/>
        <v>6372.210000000021</v>
      </c>
      <c r="M179" s="16">
        <f t="shared" si="48"/>
        <v>-186198.62000000005</v>
      </c>
      <c r="N179" s="17">
        <f t="shared" si="49"/>
        <v>-178322.05000000002</v>
      </c>
      <c r="O179" s="18">
        <f t="shared" si="50"/>
        <v>-364520.67000000004</v>
      </c>
      <c r="P179" s="4"/>
    </row>
    <row r="180" spans="1:16" x14ac:dyDescent="0.2">
      <c r="A180" s="67" t="s">
        <v>22</v>
      </c>
      <c r="B180" s="37">
        <f t="shared" si="51"/>
        <v>-186198.62000000002</v>
      </c>
      <c r="C180" s="88">
        <f t="shared" si="51"/>
        <v>-178322.05000000002</v>
      </c>
      <c r="D180" s="38">
        <f t="shared" si="51"/>
        <v>42083.009999999995</v>
      </c>
      <c r="E180" s="38">
        <f t="shared" si="51"/>
        <v>786319.27</v>
      </c>
      <c r="F180" s="38">
        <f t="shared" si="51"/>
        <v>0</v>
      </c>
      <c r="G180" s="38">
        <f t="shared" ref="G180" si="54">G158+G135+G112+G89+G66+G43+G20</f>
        <v>0</v>
      </c>
      <c r="H180" s="37">
        <f t="shared" si="47"/>
        <v>-638.54999999999995</v>
      </c>
      <c r="I180" s="38">
        <f t="shared" si="47"/>
        <v>-14478.060000000001</v>
      </c>
      <c r="J180" s="38">
        <f t="shared" si="47"/>
        <v>0</v>
      </c>
      <c r="K180" s="88">
        <f t="shared" si="47"/>
        <v>0</v>
      </c>
      <c r="L180" s="98">
        <f t="shared" si="52"/>
        <v>6372.210000000021</v>
      </c>
      <c r="M180" s="16">
        <f t="shared" si="48"/>
        <v>-144115.61000000004</v>
      </c>
      <c r="N180" s="17">
        <f t="shared" si="49"/>
        <v>-178960.6</v>
      </c>
      <c r="O180" s="18">
        <f t="shared" si="50"/>
        <v>-323076.21000000008</v>
      </c>
      <c r="P180" s="4"/>
    </row>
    <row r="181" spans="1:16" x14ac:dyDescent="0.2">
      <c r="A181" s="67" t="s">
        <v>23</v>
      </c>
      <c r="B181" s="37">
        <f t="shared" si="51"/>
        <v>-144115.61000000004</v>
      </c>
      <c r="C181" s="88">
        <f t="shared" si="51"/>
        <v>-178960.60000000003</v>
      </c>
      <c r="D181" s="38">
        <f t="shared" si="51"/>
        <v>48436.44</v>
      </c>
      <c r="E181" s="38">
        <f t="shared" si="51"/>
        <v>834755.71</v>
      </c>
      <c r="F181" s="38">
        <f t="shared" si="51"/>
        <v>0</v>
      </c>
      <c r="G181" s="38">
        <f t="shared" ref="G181" si="55">G159+G136+G113+G90+G67+G44+G21</f>
        <v>0</v>
      </c>
      <c r="H181" s="37">
        <f t="shared" si="47"/>
        <v>-478.90999999999997</v>
      </c>
      <c r="I181" s="38">
        <f t="shared" si="47"/>
        <v>-14956.97</v>
      </c>
      <c r="J181" s="38">
        <f t="shared" si="47"/>
        <v>0</v>
      </c>
      <c r="K181" s="88">
        <f t="shared" si="47"/>
        <v>0</v>
      </c>
      <c r="L181" s="98">
        <f t="shared" si="52"/>
        <v>6372.210000000021</v>
      </c>
      <c r="M181" s="16">
        <f t="shared" si="48"/>
        <v>-95679.170000000042</v>
      </c>
      <c r="N181" s="17">
        <f t="shared" si="49"/>
        <v>-179439.51000000004</v>
      </c>
      <c r="O181" s="18">
        <f t="shared" si="50"/>
        <v>-275118.68000000005</v>
      </c>
      <c r="P181" s="4"/>
    </row>
    <row r="182" spans="1:16" x14ac:dyDescent="0.2">
      <c r="A182" s="67" t="s">
        <v>25</v>
      </c>
      <c r="B182" s="37">
        <f t="shared" si="51"/>
        <v>-95679.170000000042</v>
      </c>
      <c r="C182" s="88">
        <f t="shared" si="51"/>
        <v>-179439.51</v>
      </c>
      <c r="D182" s="38">
        <f t="shared" si="51"/>
        <v>61608.789999999994</v>
      </c>
      <c r="E182" s="38">
        <f t="shared" si="51"/>
        <v>896364.5</v>
      </c>
      <c r="F182" s="38">
        <f t="shared" si="51"/>
        <v>0</v>
      </c>
      <c r="G182" s="38">
        <f t="shared" ref="G182" si="56">G160+G137+G114+G91+G68+G45+G22</f>
        <v>0</v>
      </c>
      <c r="H182" s="37">
        <f t="shared" si="47"/>
        <v>-273.13</v>
      </c>
      <c r="I182" s="38">
        <f t="shared" si="47"/>
        <v>-15230.099999999999</v>
      </c>
      <c r="J182" s="38">
        <f t="shared" si="47"/>
        <v>0</v>
      </c>
      <c r="K182" s="88">
        <f t="shared" si="47"/>
        <v>0</v>
      </c>
      <c r="L182" s="98">
        <f t="shared" si="52"/>
        <v>6372.210000000021</v>
      </c>
      <c r="M182" s="16">
        <f t="shared" si="48"/>
        <v>-34070.380000000048</v>
      </c>
      <c r="N182" s="17">
        <f t="shared" si="49"/>
        <v>-179712.64000000001</v>
      </c>
      <c r="O182" s="18">
        <f>+M182+N182</f>
        <v>-213783.02000000008</v>
      </c>
      <c r="P182" s="4"/>
    </row>
    <row r="183" spans="1:16" x14ac:dyDescent="0.2">
      <c r="A183" s="67" t="s">
        <v>26</v>
      </c>
      <c r="B183" s="37">
        <f t="shared" si="51"/>
        <v>76482.189999999944</v>
      </c>
      <c r="C183" s="88">
        <f t="shared" si="51"/>
        <v>-352660.54000000004</v>
      </c>
      <c r="D183" s="38">
        <f t="shared" si="51"/>
        <v>35960.189999999995</v>
      </c>
      <c r="E183" s="38">
        <f t="shared" si="51"/>
        <v>932324.69000000006</v>
      </c>
      <c r="F183" s="84">
        <f t="shared" si="51"/>
        <v>95679.169999999984</v>
      </c>
      <c r="G183" s="38">
        <f t="shared" ref="G183" si="57">G161+G138+G115+G92+G69+G46+G23</f>
        <v>0</v>
      </c>
      <c r="H183" s="37">
        <f t="shared" si="47"/>
        <v>-24.270000000000095</v>
      </c>
      <c r="I183" s="38">
        <f t="shared" si="47"/>
        <v>-15254.369999999999</v>
      </c>
      <c r="J183" s="84">
        <f t="shared" si="47"/>
        <v>179439.51</v>
      </c>
      <c r="K183" s="88">
        <f t="shared" si="47"/>
        <v>0</v>
      </c>
      <c r="L183" s="98">
        <f t="shared" si="52"/>
        <v>6372.210000000021</v>
      </c>
      <c r="M183" s="16">
        <f t="shared" si="48"/>
        <v>208121.54999999993</v>
      </c>
      <c r="N183" s="17">
        <f t="shared" si="49"/>
        <v>-173245.30000000005</v>
      </c>
      <c r="O183" s="18">
        <f>+M183+N183</f>
        <v>34876.249999999884</v>
      </c>
      <c r="P183" s="4"/>
    </row>
    <row r="184" spans="1:16" x14ac:dyDescent="0.2">
      <c r="A184" s="67" t="s">
        <v>27</v>
      </c>
      <c r="B184" s="37">
        <f>B162+B139+B116+B93+B70+B47+B24</f>
        <v>208121.54999999993</v>
      </c>
      <c r="C184" s="88">
        <f>C162+C139+C116+C93+C70+C47+C24</f>
        <v>-173245.3</v>
      </c>
      <c r="D184" s="38">
        <f t="shared" si="51"/>
        <v>-448.74</v>
      </c>
      <c r="E184" s="38">
        <f t="shared" si="51"/>
        <v>931875.95</v>
      </c>
      <c r="F184" s="38">
        <f t="shared" si="51"/>
        <v>0</v>
      </c>
      <c r="G184" s="38">
        <f t="shared" ref="G184" si="58">G162+G139+G116+G93+G70+G47+G24</f>
        <v>0</v>
      </c>
      <c r="H184" s="37">
        <f t="shared" si="47"/>
        <v>64.8900000000001</v>
      </c>
      <c r="I184" s="38">
        <f t="shared" si="47"/>
        <v>-15189.48</v>
      </c>
      <c r="J184" s="38">
        <f t="shared" si="47"/>
        <v>0</v>
      </c>
      <c r="K184" s="88">
        <f t="shared" si="47"/>
        <v>804.02</v>
      </c>
      <c r="L184" s="98">
        <f t="shared" si="52"/>
        <v>7176.2300000000214</v>
      </c>
      <c r="M184" s="16">
        <f t="shared" si="48"/>
        <v>207672.80999999994</v>
      </c>
      <c r="N184" s="17">
        <f t="shared" si="49"/>
        <v>-172376.38999999998</v>
      </c>
      <c r="O184" s="18">
        <f>+M184+N184</f>
        <v>35296.419999999955</v>
      </c>
      <c r="P184" s="4"/>
    </row>
    <row r="185" spans="1:16" x14ac:dyDescent="0.2">
      <c r="A185" s="67" t="s">
        <v>28</v>
      </c>
      <c r="B185" s="37">
        <f t="shared" si="51"/>
        <v>207672.80999999994</v>
      </c>
      <c r="C185" s="88">
        <f t="shared" si="51"/>
        <v>-172376.38999999998</v>
      </c>
      <c r="D185" s="38">
        <f t="shared" si="51"/>
        <v>6.39</v>
      </c>
      <c r="E185" s="38">
        <f t="shared" si="51"/>
        <v>931882.34000000008</v>
      </c>
      <c r="F185" s="38">
        <f t="shared" si="51"/>
        <v>0</v>
      </c>
      <c r="G185" s="38">
        <f t="shared" ref="G185" si="59">G163+G140+G117+G94+G71+G48+G25</f>
        <v>0</v>
      </c>
      <c r="H185" s="37">
        <f t="shared" si="47"/>
        <v>575.57000000000005</v>
      </c>
      <c r="I185" s="38">
        <f t="shared" si="47"/>
        <v>-14613.91</v>
      </c>
      <c r="J185" s="38">
        <f t="shared" si="47"/>
        <v>0</v>
      </c>
      <c r="K185" s="88">
        <f t="shared" si="47"/>
        <v>-125.44</v>
      </c>
      <c r="L185" s="98">
        <f t="shared" si="52"/>
        <v>7050.7900000000218</v>
      </c>
      <c r="M185" s="16">
        <f t="shared" si="48"/>
        <v>207679.19999999995</v>
      </c>
      <c r="N185" s="17">
        <f t="shared" si="49"/>
        <v>-171926.25999999998</v>
      </c>
      <c r="O185" s="18">
        <f>+M185+N185</f>
        <v>35752.939999999973</v>
      </c>
      <c r="P185" s="4"/>
    </row>
    <row r="186" spans="1:16" ht="13.5" thickBot="1" x14ac:dyDescent="0.25">
      <c r="A186" s="6"/>
      <c r="B186" s="19"/>
      <c r="C186" s="93"/>
      <c r="D186" s="20"/>
      <c r="E186" s="20"/>
      <c r="F186" s="20"/>
      <c r="G186" s="20"/>
      <c r="H186" s="91">
        <f>SUM(H182:H185)</f>
        <v>343.06000000000006</v>
      </c>
      <c r="I186" s="21"/>
      <c r="J186" s="21"/>
      <c r="K186" s="90"/>
      <c r="L186" s="96">
        <f t="shared" si="52"/>
        <v>7050.7900000000218</v>
      </c>
      <c r="M186" s="22"/>
      <c r="N186" s="23"/>
      <c r="O186" s="24"/>
      <c r="P186" s="4"/>
    </row>
    <row r="187" spans="1:16" ht="13.5" thickTop="1" x14ac:dyDescent="0.2">
      <c r="A187" s="9"/>
      <c r="B187" s="25"/>
      <c r="C187" s="11"/>
      <c r="D187" s="11"/>
      <c r="E187" s="11"/>
      <c r="F187" s="11"/>
      <c r="G187" s="11"/>
      <c r="H187" s="11"/>
      <c r="I187" s="11"/>
      <c r="J187" s="11"/>
      <c r="K187" s="11"/>
      <c r="L187" s="12"/>
      <c r="M187" s="13">
        <f>-E187</f>
        <v>0</v>
      </c>
      <c r="N187" s="12">
        <f>+E187</f>
        <v>0</v>
      </c>
      <c r="O187" s="11"/>
      <c r="P187" s="25"/>
    </row>
    <row r="188" spans="1:16" ht="13.5" thickBot="1" x14ac:dyDescent="0.25">
      <c r="A188" s="9"/>
      <c r="B188" s="25"/>
      <c r="C188" s="11"/>
      <c r="D188" s="11"/>
      <c r="E188" s="40"/>
      <c r="F188" s="40"/>
      <c r="G188" s="40"/>
      <c r="H188" s="11"/>
      <c r="I188" s="76" t="s">
        <v>38</v>
      </c>
      <c r="J188" s="77"/>
      <c r="K188" s="11"/>
      <c r="L188" s="11"/>
      <c r="M188" s="39">
        <f>+M187+M185</f>
        <v>207679.19999999995</v>
      </c>
      <c r="N188" s="39">
        <f>+N187+N185</f>
        <v>-171926.25999999998</v>
      </c>
      <c r="O188" s="39">
        <f>+M188+N188</f>
        <v>35752.939999999973</v>
      </c>
      <c r="P188" s="25"/>
    </row>
    <row r="189" spans="1:16" ht="13.5" thickTop="1" x14ac:dyDescent="0.2"/>
    <row r="190" spans="1:16" x14ac:dyDescent="0.2">
      <c r="A190" s="2"/>
      <c r="B190" s="2"/>
      <c r="C190" s="41"/>
      <c r="D190" s="2"/>
      <c r="E190" s="2"/>
      <c r="F190" s="2"/>
      <c r="G190" s="2"/>
      <c r="H190" s="2"/>
      <c r="I190" s="2"/>
      <c r="J190" s="2"/>
      <c r="K190" s="2"/>
      <c r="L190" s="2"/>
      <c r="M190" s="2"/>
      <c r="N190" s="2"/>
      <c r="O190" s="2"/>
      <c r="P190" s="3"/>
    </row>
    <row r="191" spans="1:16" x14ac:dyDescent="0.2">
      <c r="A191" s="2"/>
      <c r="B191" s="2"/>
      <c r="C191" s="41"/>
      <c r="D191" s="2"/>
      <c r="E191" s="2"/>
      <c r="F191" s="2"/>
      <c r="G191" s="2"/>
      <c r="H191" s="2"/>
      <c r="I191" s="2"/>
      <c r="J191" s="2"/>
      <c r="K191" s="43"/>
      <c r="L191" s="43"/>
      <c r="M191" s="2"/>
      <c r="N191" s="2"/>
      <c r="O191" s="2"/>
      <c r="P191" s="3"/>
    </row>
    <row r="192" spans="1:16" x14ac:dyDescent="0.2">
      <c r="A192" s="2"/>
      <c r="B192" s="2"/>
      <c r="C192" s="41"/>
      <c r="D192" s="2"/>
      <c r="E192" s="2"/>
      <c r="F192" s="2"/>
      <c r="G192" s="2"/>
      <c r="H192" s="2"/>
      <c r="I192" s="2"/>
      <c r="J192" s="2"/>
      <c r="K192" s="2"/>
      <c r="L192" s="2"/>
      <c r="M192" s="2"/>
      <c r="N192" s="2"/>
      <c r="O192" s="2"/>
      <c r="P192" s="3"/>
    </row>
    <row r="193" spans="1:17" x14ac:dyDescent="0.2">
      <c r="A193" s="2"/>
      <c r="B193" s="2"/>
      <c r="C193" s="41"/>
      <c r="D193" s="2"/>
      <c r="E193" s="2"/>
      <c r="F193" s="2"/>
      <c r="G193" s="2"/>
      <c r="H193" s="2"/>
      <c r="I193" s="2"/>
      <c r="J193" s="2"/>
      <c r="K193" s="42"/>
      <c r="L193" s="42"/>
      <c r="M193" s="2"/>
      <c r="N193" s="2"/>
      <c r="O193" s="2"/>
      <c r="P193" s="3"/>
    </row>
    <row r="194" spans="1:17" x14ac:dyDescent="0.2">
      <c r="A194" s="2"/>
      <c r="B194" s="2"/>
      <c r="C194" s="41"/>
      <c r="D194" s="2"/>
      <c r="E194" s="2"/>
      <c r="F194" s="2"/>
      <c r="G194" s="2"/>
      <c r="H194" s="2"/>
      <c r="I194" s="2"/>
      <c r="J194" s="2"/>
      <c r="K194" s="42"/>
      <c r="L194" s="42"/>
      <c r="M194" s="2"/>
      <c r="N194" s="2"/>
      <c r="O194" s="2"/>
      <c r="P194" s="3"/>
    </row>
    <row r="195" spans="1:17" x14ac:dyDescent="0.2">
      <c r="A195" s="2"/>
      <c r="B195" s="2"/>
      <c r="C195" s="41"/>
      <c r="D195" s="2"/>
      <c r="E195" s="2"/>
      <c r="F195" s="2"/>
      <c r="G195" s="2"/>
      <c r="H195" s="2"/>
      <c r="I195" s="2"/>
      <c r="J195" s="2"/>
      <c r="K195" s="2"/>
      <c r="L195" s="2"/>
      <c r="M195" s="2"/>
      <c r="N195" s="2"/>
      <c r="O195" s="2"/>
      <c r="P195" s="3"/>
    </row>
    <row r="196" spans="1:17" x14ac:dyDescent="0.2">
      <c r="A196" s="2"/>
      <c r="B196" s="2"/>
      <c r="C196" s="41"/>
      <c r="D196" s="2"/>
      <c r="E196" s="2"/>
      <c r="F196" s="2"/>
      <c r="G196" s="2"/>
      <c r="H196" s="2"/>
      <c r="I196" s="2"/>
      <c r="J196" s="2"/>
      <c r="K196" s="43"/>
      <c r="L196" s="43"/>
      <c r="M196" s="2"/>
      <c r="N196" s="2"/>
      <c r="O196" s="2"/>
      <c r="P196" s="44"/>
    </row>
    <row r="197" spans="1:17" x14ac:dyDescent="0.2">
      <c r="A197" s="2"/>
      <c r="B197" s="2"/>
      <c r="C197" s="41"/>
      <c r="D197" s="2"/>
      <c r="E197" s="2"/>
      <c r="F197" s="2"/>
      <c r="G197" s="2"/>
      <c r="H197" s="2"/>
      <c r="I197" s="2"/>
      <c r="J197" s="2"/>
      <c r="K197" s="2"/>
      <c r="L197" s="2"/>
      <c r="M197" s="2"/>
      <c r="N197" s="2"/>
      <c r="O197" s="2"/>
      <c r="P197" s="3"/>
    </row>
    <row r="198" spans="1:17" x14ac:dyDescent="0.2">
      <c r="K198" s="42"/>
      <c r="L198" s="42"/>
      <c r="P198" s="4"/>
    </row>
    <row r="199" spans="1:17" x14ac:dyDescent="0.2">
      <c r="A199" s="2"/>
      <c r="B199" s="2"/>
      <c r="C199" s="41"/>
      <c r="D199" s="2"/>
      <c r="E199" s="2"/>
      <c r="F199" s="2"/>
      <c r="G199" s="2"/>
      <c r="H199" s="2"/>
      <c r="I199" s="2"/>
      <c r="J199" s="2"/>
      <c r="K199" s="42"/>
      <c r="L199" s="42"/>
      <c r="M199" s="2"/>
      <c r="N199" s="2"/>
      <c r="O199" s="2"/>
      <c r="P199" s="3"/>
      <c r="Q199" s="2"/>
    </row>
    <row r="200" spans="1:17" x14ac:dyDescent="0.2">
      <c r="A200" s="69"/>
      <c r="B200" s="2"/>
      <c r="C200" s="41"/>
      <c r="D200" s="2"/>
      <c r="E200" s="2"/>
      <c r="F200" s="2"/>
      <c r="G200" s="2"/>
      <c r="H200" s="2"/>
      <c r="I200" s="2"/>
      <c r="J200" s="2"/>
      <c r="K200" s="42"/>
      <c r="L200" s="42"/>
      <c r="M200" s="2"/>
      <c r="N200" s="2"/>
      <c r="O200" s="2"/>
      <c r="P200" s="3"/>
      <c r="Q200" s="2"/>
    </row>
    <row r="201" spans="1:17" x14ac:dyDescent="0.2">
      <c r="A201" s="2"/>
      <c r="B201" s="2"/>
      <c r="C201" s="41"/>
      <c r="D201" s="2"/>
      <c r="E201" s="2"/>
      <c r="F201" s="2"/>
      <c r="G201" s="2"/>
      <c r="H201" s="2"/>
      <c r="I201" s="2"/>
      <c r="J201" s="2"/>
      <c r="K201" s="53"/>
      <c r="L201" s="53"/>
      <c r="M201" s="54"/>
      <c r="N201" s="54"/>
      <c r="O201" s="54"/>
      <c r="P201" s="46"/>
      <c r="Q201" s="2"/>
    </row>
    <row r="202" spans="1:17" x14ac:dyDescent="0.2">
      <c r="A202" s="2"/>
      <c r="B202" s="2"/>
      <c r="C202" s="41"/>
      <c r="D202" s="2"/>
      <c r="E202" s="2"/>
      <c r="F202" s="2"/>
      <c r="G202" s="2"/>
      <c r="H202" s="2"/>
      <c r="I202" s="2"/>
      <c r="J202" s="2"/>
      <c r="K202" s="42"/>
      <c r="L202" s="42"/>
      <c r="M202" s="2"/>
      <c r="N202" s="2"/>
      <c r="O202" s="2"/>
      <c r="P202" s="3"/>
      <c r="Q202" s="2"/>
    </row>
    <row r="203" spans="1:17" x14ac:dyDescent="0.2">
      <c r="A203" s="2"/>
      <c r="B203" s="2"/>
      <c r="C203" s="41"/>
      <c r="D203" s="2"/>
      <c r="E203" s="2"/>
      <c r="F203" s="2"/>
      <c r="G203" s="2"/>
      <c r="H203" s="2"/>
      <c r="I203" s="2"/>
      <c r="J203" s="2"/>
      <c r="K203" s="2"/>
      <c r="L203" s="2"/>
      <c r="M203" s="2"/>
      <c r="N203" s="2"/>
      <c r="O203" s="2"/>
      <c r="P203" s="3"/>
      <c r="Q203" s="2"/>
    </row>
    <row r="204" spans="1:17" x14ac:dyDescent="0.2">
      <c r="A204" s="2"/>
      <c r="B204" s="2"/>
      <c r="C204" s="41"/>
      <c r="D204" s="2"/>
      <c r="E204" s="2"/>
      <c r="F204" s="2"/>
      <c r="G204" s="2"/>
      <c r="H204" s="2"/>
      <c r="I204" s="2"/>
      <c r="J204" s="2"/>
      <c r="K204" s="2"/>
      <c r="L204" s="2"/>
      <c r="M204" s="2"/>
      <c r="N204" s="2"/>
      <c r="O204" s="2"/>
      <c r="P204" s="3"/>
      <c r="Q204" s="2"/>
    </row>
    <row r="205" spans="1:17" x14ac:dyDescent="0.2">
      <c r="A205" s="69"/>
      <c r="B205" s="2"/>
      <c r="C205" s="41"/>
      <c r="D205" s="2"/>
      <c r="E205" s="2"/>
      <c r="F205" s="2"/>
      <c r="G205" s="2"/>
      <c r="H205" s="2"/>
      <c r="I205" s="2"/>
      <c r="J205" s="2"/>
      <c r="K205" s="2"/>
      <c r="L205" s="2"/>
      <c r="M205" s="2"/>
      <c r="N205" s="2"/>
      <c r="O205" s="2"/>
      <c r="P205" s="3"/>
      <c r="Q205" s="2"/>
    </row>
    <row r="206" spans="1:17" x14ac:dyDescent="0.2">
      <c r="A206" s="2"/>
      <c r="B206" s="2"/>
      <c r="C206" s="41"/>
      <c r="D206" s="2"/>
      <c r="E206" s="2"/>
      <c r="F206" s="2"/>
      <c r="G206" s="2"/>
      <c r="H206" s="2"/>
      <c r="I206" s="2"/>
      <c r="J206" s="2"/>
      <c r="K206" s="2"/>
      <c r="L206" s="2"/>
      <c r="M206" s="2"/>
      <c r="N206" s="2"/>
      <c r="O206" s="2"/>
      <c r="P206" s="3"/>
      <c r="Q206" s="2"/>
    </row>
    <row r="207" spans="1:17" x14ac:dyDescent="0.2">
      <c r="A207" s="2"/>
      <c r="B207" s="2"/>
      <c r="C207" s="41"/>
      <c r="D207" s="2"/>
      <c r="E207" s="2"/>
      <c r="F207" s="2"/>
      <c r="G207" s="2"/>
      <c r="H207" s="2"/>
      <c r="I207" s="2"/>
      <c r="J207" s="2"/>
      <c r="K207" s="2"/>
      <c r="L207" s="2"/>
      <c r="M207" s="2"/>
      <c r="N207" s="2"/>
      <c r="O207" s="2"/>
      <c r="P207" s="3"/>
      <c r="Q207" s="2"/>
    </row>
    <row r="208" spans="1:17" x14ac:dyDescent="0.2">
      <c r="A208" s="2"/>
      <c r="B208" s="2"/>
      <c r="C208" s="41"/>
      <c r="D208" s="2"/>
      <c r="E208" s="2"/>
      <c r="F208" s="2"/>
      <c r="G208" s="2"/>
      <c r="H208" s="2"/>
      <c r="I208" s="2"/>
      <c r="J208" s="2"/>
      <c r="K208" s="2"/>
      <c r="L208" s="2"/>
      <c r="M208" s="2"/>
      <c r="N208" s="2"/>
      <c r="O208" s="2"/>
      <c r="P208" s="3"/>
      <c r="Q208" s="2"/>
    </row>
    <row r="209" spans="1:17" x14ac:dyDescent="0.2">
      <c r="A209" s="2"/>
      <c r="B209" s="2"/>
      <c r="C209" s="41"/>
      <c r="D209" s="2"/>
      <c r="E209" s="2"/>
      <c r="F209" s="2"/>
      <c r="G209" s="2"/>
      <c r="H209" s="2"/>
      <c r="I209" s="2"/>
      <c r="J209" s="2"/>
      <c r="K209" s="54"/>
      <c r="L209" s="54"/>
      <c r="M209" s="54"/>
      <c r="N209" s="54"/>
      <c r="O209" s="54"/>
      <c r="P209" s="46"/>
      <c r="Q209" s="2"/>
    </row>
    <row r="210" spans="1:17" x14ac:dyDescent="0.2">
      <c r="A210" s="2"/>
      <c r="B210" s="2"/>
      <c r="C210" s="41"/>
      <c r="D210" s="2"/>
      <c r="E210" s="2"/>
      <c r="F210" s="2"/>
      <c r="G210" s="2"/>
      <c r="H210" s="2"/>
      <c r="I210" s="2"/>
      <c r="J210" s="2"/>
      <c r="K210" s="2"/>
      <c r="L210" s="2"/>
      <c r="M210" s="2"/>
      <c r="N210" s="2"/>
      <c r="O210" s="2"/>
      <c r="P210" s="3"/>
      <c r="Q210" s="2"/>
    </row>
    <row r="211" spans="1:17" x14ac:dyDescent="0.2">
      <c r="B211" s="2"/>
      <c r="C211" s="41"/>
      <c r="D211" s="2"/>
      <c r="E211" s="2"/>
      <c r="F211" s="2"/>
      <c r="G211" s="2"/>
      <c r="H211" s="2"/>
      <c r="I211" s="2"/>
      <c r="J211" s="2"/>
      <c r="K211" s="2"/>
      <c r="L211" s="2"/>
      <c r="M211" s="2"/>
      <c r="N211" s="2"/>
      <c r="O211" s="3"/>
      <c r="P211" s="52"/>
    </row>
    <row r="212" spans="1:17" x14ac:dyDescent="0.2">
      <c r="B212" s="2"/>
      <c r="C212" s="41"/>
      <c r="D212" s="2"/>
      <c r="E212" s="2"/>
      <c r="F212" s="2"/>
      <c r="G212" s="2"/>
      <c r="H212" s="2"/>
      <c r="I212" s="2"/>
      <c r="J212" s="2"/>
      <c r="K212" s="2"/>
      <c r="L212" s="2"/>
      <c r="M212" s="2"/>
      <c r="N212" s="2"/>
      <c r="O212" s="3"/>
      <c r="P212" s="3"/>
    </row>
    <row r="213" spans="1:17" x14ac:dyDescent="0.2">
      <c r="B213" s="2"/>
      <c r="C213" s="41"/>
      <c r="D213" s="2"/>
      <c r="E213" s="2"/>
      <c r="F213" s="2"/>
      <c r="G213" s="2"/>
      <c r="H213" s="2"/>
      <c r="I213" s="2"/>
      <c r="J213" s="2"/>
      <c r="K213" s="2"/>
      <c r="L213" s="2"/>
      <c r="M213" s="2"/>
      <c r="N213" s="2"/>
      <c r="O213" s="3"/>
      <c r="P213" s="3"/>
    </row>
    <row r="214" spans="1:17" x14ac:dyDescent="0.2">
      <c r="B214" s="2"/>
      <c r="C214" s="41"/>
      <c r="D214" s="2"/>
      <c r="E214" s="2"/>
      <c r="F214" s="2"/>
      <c r="G214" s="2"/>
      <c r="H214" s="2"/>
      <c r="I214" s="2"/>
      <c r="J214" s="2"/>
      <c r="K214" s="2"/>
      <c r="L214" s="2"/>
      <c r="M214" s="2"/>
      <c r="N214" s="2"/>
      <c r="O214" s="44"/>
      <c r="P214" s="3"/>
    </row>
    <row r="215" spans="1:17" x14ac:dyDescent="0.2">
      <c r="B215" s="2"/>
      <c r="C215" s="41"/>
      <c r="D215" s="2"/>
      <c r="E215" s="2"/>
      <c r="F215" s="2"/>
      <c r="G215" s="2"/>
      <c r="H215" s="2"/>
      <c r="I215" s="2"/>
      <c r="J215" s="2"/>
      <c r="K215" s="2"/>
      <c r="L215" s="2"/>
      <c r="M215" s="2"/>
      <c r="N215" s="2"/>
      <c r="O215" s="44"/>
      <c r="P215" s="3"/>
    </row>
    <row r="216" spans="1:17" x14ac:dyDescent="0.2">
      <c r="B216" s="2"/>
      <c r="C216" s="41"/>
      <c r="D216" s="2"/>
      <c r="E216" s="2"/>
      <c r="F216" s="2"/>
      <c r="G216" s="2"/>
      <c r="H216" s="2"/>
      <c r="I216" s="2"/>
      <c r="J216" s="2"/>
      <c r="K216" s="2"/>
      <c r="L216" s="2"/>
      <c r="M216" s="2"/>
      <c r="N216" s="2"/>
      <c r="O216" s="44"/>
      <c r="P216" s="3"/>
    </row>
    <row r="217" spans="1:17" x14ac:dyDescent="0.2">
      <c r="B217" s="2"/>
      <c r="C217" s="41"/>
      <c r="D217" s="2"/>
      <c r="E217" s="2"/>
      <c r="F217" s="2"/>
      <c r="G217" s="2"/>
      <c r="H217" s="2"/>
      <c r="I217" s="2"/>
      <c r="J217" s="2"/>
      <c r="K217" s="2"/>
      <c r="L217" s="2"/>
      <c r="M217" s="2"/>
      <c r="N217" s="2"/>
      <c r="O217" s="3"/>
      <c r="P217" s="3"/>
    </row>
    <row r="218" spans="1:17" x14ac:dyDescent="0.2">
      <c r="B218" s="2"/>
      <c r="C218" s="41"/>
      <c r="D218" s="2"/>
      <c r="E218" s="2"/>
      <c r="F218" s="2"/>
      <c r="G218" s="2"/>
      <c r="H218" s="2"/>
      <c r="I218" s="2"/>
      <c r="J218" s="2"/>
      <c r="K218" s="2"/>
      <c r="L218" s="2"/>
      <c r="M218" s="2"/>
      <c r="N218" s="2"/>
      <c r="O218" s="3"/>
      <c r="P218" s="3"/>
    </row>
    <row r="219" spans="1:17" x14ac:dyDescent="0.2">
      <c r="B219" s="2"/>
      <c r="C219" s="41"/>
      <c r="D219" s="2"/>
      <c r="E219" s="2"/>
      <c r="F219" s="2"/>
      <c r="G219" s="2"/>
      <c r="H219" s="2"/>
      <c r="I219" s="2"/>
      <c r="J219" s="2"/>
      <c r="K219" s="2"/>
      <c r="L219" s="2"/>
      <c r="M219" s="2"/>
      <c r="N219" s="2"/>
      <c r="O219" s="44"/>
      <c r="P219" s="3"/>
    </row>
    <row r="220" spans="1:17" x14ac:dyDescent="0.2">
      <c r="B220" s="2"/>
      <c r="C220" s="41"/>
      <c r="D220" s="2"/>
      <c r="E220" s="2"/>
      <c r="F220" s="2"/>
      <c r="G220" s="2"/>
      <c r="H220" s="2"/>
      <c r="I220" s="2"/>
      <c r="J220" s="2"/>
      <c r="K220" s="2"/>
      <c r="L220" s="2"/>
      <c r="M220" s="2"/>
      <c r="N220" s="2"/>
      <c r="O220" s="3"/>
      <c r="P220" s="3"/>
    </row>
    <row r="221" spans="1:17" x14ac:dyDescent="0.2">
      <c r="B221" s="2"/>
      <c r="C221" s="41"/>
      <c r="D221" s="2"/>
      <c r="E221" s="2"/>
      <c r="F221" s="2"/>
      <c r="G221" s="2"/>
      <c r="H221" s="2"/>
      <c r="I221" s="2"/>
      <c r="J221" s="2"/>
      <c r="K221" s="2"/>
      <c r="L221" s="2"/>
      <c r="M221" s="2"/>
      <c r="N221" s="2"/>
      <c r="O221" s="3"/>
      <c r="P221" s="3"/>
    </row>
    <row r="222" spans="1:17" x14ac:dyDescent="0.2">
      <c r="B222" s="2"/>
      <c r="C222" s="41"/>
      <c r="D222" s="2"/>
      <c r="E222" s="2"/>
      <c r="F222" s="2"/>
      <c r="G222" s="2"/>
      <c r="H222" s="2"/>
      <c r="I222" s="2"/>
      <c r="J222" s="2"/>
      <c r="K222" s="2"/>
      <c r="L222" s="2"/>
      <c r="M222" s="2"/>
      <c r="N222" s="2"/>
      <c r="O222" s="3"/>
      <c r="P222" s="3"/>
    </row>
    <row r="223" spans="1:17" x14ac:dyDescent="0.2">
      <c r="B223" s="2"/>
      <c r="C223" s="41"/>
      <c r="D223" s="2"/>
      <c r="E223" s="2"/>
      <c r="F223" s="2"/>
      <c r="G223" s="2"/>
      <c r="H223" s="2"/>
      <c r="I223" s="2"/>
      <c r="J223" s="2"/>
      <c r="K223" s="2"/>
      <c r="L223" s="2"/>
      <c r="M223" s="2"/>
      <c r="N223" s="2"/>
      <c r="O223" s="3"/>
      <c r="P223" s="3"/>
    </row>
    <row r="224" spans="1:17" x14ac:dyDescent="0.2">
      <c r="B224" s="2"/>
      <c r="C224" s="41"/>
      <c r="D224" s="2"/>
      <c r="E224" s="2"/>
      <c r="F224" s="2"/>
      <c r="G224" s="2"/>
      <c r="H224" s="2"/>
      <c r="I224" s="2"/>
      <c r="J224" s="2"/>
      <c r="K224" s="2"/>
      <c r="L224" s="2"/>
      <c r="M224" s="2"/>
      <c r="N224" s="2"/>
      <c r="O224" s="3"/>
      <c r="P224" s="3"/>
    </row>
    <row r="225" spans="2:16" x14ac:dyDescent="0.2">
      <c r="B225" s="2"/>
      <c r="C225" s="41"/>
      <c r="D225" s="2"/>
      <c r="E225" s="2"/>
      <c r="F225" s="2"/>
      <c r="G225" s="2"/>
      <c r="H225" s="2"/>
      <c r="I225" s="2"/>
      <c r="J225" s="2"/>
      <c r="K225" s="2"/>
      <c r="L225" s="2"/>
      <c r="M225" s="2"/>
      <c r="N225" s="2"/>
      <c r="O225" s="3"/>
      <c r="P225" s="3"/>
    </row>
    <row r="226" spans="2:16" x14ac:dyDescent="0.2">
      <c r="B226" s="2"/>
      <c r="C226" s="41"/>
      <c r="D226" s="2"/>
      <c r="E226" s="2"/>
      <c r="F226" s="2"/>
      <c r="G226" s="2"/>
      <c r="H226" s="2"/>
      <c r="I226" s="2"/>
      <c r="J226" s="2"/>
      <c r="K226" s="2"/>
      <c r="L226" s="2"/>
      <c r="M226" s="2"/>
      <c r="N226" s="2"/>
      <c r="O226" s="3"/>
      <c r="P226" s="3"/>
    </row>
    <row r="227" spans="2:16" x14ac:dyDescent="0.2">
      <c r="O227" s="4"/>
      <c r="P227" s="4"/>
    </row>
    <row r="228" spans="2:16" x14ac:dyDescent="0.2">
      <c r="O228" s="45"/>
      <c r="P228" s="45"/>
    </row>
    <row r="229" spans="2:16" x14ac:dyDescent="0.2">
      <c r="O229" s="45"/>
      <c r="P229" s="45"/>
    </row>
  </sheetData>
  <mergeCells count="2">
    <mergeCell ref="I3:P8"/>
    <mergeCell ref="A4:E5"/>
  </mergeCells>
  <printOptions gridLines="1"/>
  <pageMargins left="0.70866141732283472" right="0.70866141732283472" top="0.19685039370078741" bottom="0.31496062992125984" header="0.15748031496062992" footer="0.15748031496062992"/>
  <pageSetup scale="62" fitToHeight="0" orientation="landscape" r:id="rId1"/>
  <headerFooter>
    <oddFooter>&amp;L&amp;D&amp;T&amp;R&amp;Z&amp;F&amp;A</oddFooter>
  </headerFooter>
  <rowBreaks count="4" manualBreakCount="4">
    <brk id="7" max="13" man="1"/>
    <brk id="77" max="13" man="1"/>
    <brk id="100" max="13" man="1"/>
    <brk id="169"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29"/>
  <sheetViews>
    <sheetView tabSelected="1" topLeftCell="A82" zoomScaleNormal="100" workbookViewId="0">
      <selection activeCell="K84" sqref="K84"/>
    </sheetView>
  </sheetViews>
  <sheetFormatPr defaultRowHeight="12.75" x14ac:dyDescent="0.2"/>
  <cols>
    <col min="1" max="1" width="15" customWidth="1"/>
    <col min="2" max="2" width="12.85546875" customWidth="1"/>
    <col min="3" max="3" width="9.85546875" style="6" bestFit="1" customWidth="1"/>
    <col min="4" max="4" width="13.28515625" bestFit="1" customWidth="1"/>
    <col min="5" max="6" width="11" customWidth="1"/>
    <col min="7" max="8" width="13.28515625" customWidth="1"/>
    <col min="9" max="9" width="12.5703125" customWidth="1"/>
    <col min="10" max="10" width="11.85546875" customWidth="1"/>
    <col min="11" max="11" width="13" customWidth="1"/>
    <col min="12" max="12" width="11.42578125" customWidth="1"/>
    <col min="13" max="13" width="10.5703125" bestFit="1" customWidth="1"/>
    <col min="14" max="14" width="14.28515625" bestFit="1" customWidth="1"/>
    <col min="15" max="15" width="13.140625" bestFit="1" customWidth="1"/>
    <col min="16" max="16" width="14.140625" bestFit="1" customWidth="1"/>
    <col min="17" max="17" width="5.7109375" bestFit="1" customWidth="1"/>
  </cols>
  <sheetData>
    <row r="1" spans="1:24" ht="15.75" x14ac:dyDescent="0.25">
      <c r="A1" s="51" t="s">
        <v>24</v>
      </c>
    </row>
    <row r="2" spans="1:24" ht="13.5" thickBot="1" x14ac:dyDescent="0.25">
      <c r="A2" s="1" t="s">
        <v>40</v>
      </c>
    </row>
    <row r="3" spans="1:24" ht="12.75" customHeight="1" thickBot="1" x14ac:dyDescent="0.25">
      <c r="A3" s="1"/>
      <c r="I3" s="112" t="s">
        <v>61</v>
      </c>
      <c r="J3" s="113"/>
      <c r="K3" s="113"/>
      <c r="L3" s="113"/>
      <c r="M3" s="113"/>
      <c r="N3" s="113"/>
      <c r="O3" s="113"/>
      <c r="P3" s="114"/>
    </row>
    <row r="4" spans="1:24" ht="12.75" customHeight="1" x14ac:dyDescent="0.2">
      <c r="A4" s="121" t="s">
        <v>41</v>
      </c>
      <c r="B4" s="122"/>
      <c r="C4" s="122"/>
      <c r="D4" s="122"/>
      <c r="E4" s="123"/>
      <c r="F4" s="85"/>
      <c r="G4" s="85"/>
      <c r="I4" s="115"/>
      <c r="J4" s="116"/>
      <c r="K4" s="116"/>
      <c r="L4" s="116"/>
      <c r="M4" s="116"/>
      <c r="N4" s="116"/>
      <c r="O4" s="116"/>
      <c r="P4" s="117"/>
    </row>
    <row r="5" spans="1:24" ht="12.75" customHeight="1" thickBot="1" x14ac:dyDescent="0.25">
      <c r="A5" s="124"/>
      <c r="B5" s="125"/>
      <c r="C5" s="125"/>
      <c r="D5" s="125"/>
      <c r="E5" s="126"/>
      <c r="F5" s="85"/>
      <c r="G5" s="85"/>
      <c r="I5" s="115"/>
      <c r="J5" s="116"/>
      <c r="K5" s="116"/>
      <c r="L5" s="116"/>
      <c r="M5" s="116"/>
      <c r="N5" s="116"/>
      <c r="O5" s="116"/>
      <c r="P5" s="117"/>
    </row>
    <row r="6" spans="1:24" x14ac:dyDescent="0.2">
      <c r="A6" s="1"/>
      <c r="I6" s="115"/>
      <c r="J6" s="116"/>
      <c r="K6" s="116"/>
      <c r="L6" s="116"/>
      <c r="M6" s="116"/>
      <c r="N6" s="116"/>
      <c r="O6" s="116"/>
      <c r="P6" s="117"/>
    </row>
    <row r="7" spans="1:24" s="6" customFormat="1" x14ac:dyDescent="0.2">
      <c r="A7" s="70" t="s">
        <v>30</v>
      </c>
      <c r="B7" s="71"/>
      <c r="C7" s="71"/>
      <c r="D7" s="71"/>
      <c r="I7" s="115"/>
      <c r="J7" s="116"/>
      <c r="K7" s="116"/>
      <c r="L7" s="116"/>
      <c r="M7" s="116"/>
      <c r="N7" s="116"/>
      <c r="O7" s="116"/>
      <c r="P7" s="117"/>
    </row>
    <row r="8" spans="1:24" s="9" customFormat="1" ht="42" customHeight="1" thickBot="1" x14ac:dyDescent="0.25">
      <c r="B8" s="25"/>
      <c r="C8" s="11"/>
      <c r="D8" s="11"/>
      <c r="E8" s="40"/>
      <c r="F8" s="40"/>
      <c r="G8" s="40"/>
      <c r="H8" s="11"/>
      <c r="I8" s="118"/>
      <c r="J8" s="119"/>
      <c r="K8" s="119"/>
      <c r="L8" s="119"/>
      <c r="M8" s="119"/>
      <c r="N8" s="119"/>
      <c r="O8" s="119"/>
      <c r="P8" s="120"/>
      <c r="Q8" s="25"/>
    </row>
    <row r="9" spans="1:24" s="6" customFormat="1" ht="15.75" x14ac:dyDescent="0.25">
      <c r="A9" s="65" t="s">
        <v>31</v>
      </c>
      <c r="B9" s="7"/>
      <c r="C9" s="7"/>
      <c r="D9" s="7"/>
      <c r="E9" s="7"/>
      <c r="F9" s="7"/>
      <c r="G9" s="7"/>
      <c r="H9" s="7"/>
      <c r="I9" s="7"/>
      <c r="J9" s="7"/>
      <c r="K9" s="57"/>
      <c r="L9" s="57"/>
      <c r="M9" s="57"/>
      <c r="N9" s="57"/>
      <c r="O9" s="7"/>
      <c r="P9" s="7"/>
      <c r="Q9" s="25"/>
      <c r="R9" s="9"/>
      <c r="S9" s="9"/>
      <c r="T9" s="9"/>
      <c r="U9" s="9"/>
      <c r="V9" s="9"/>
      <c r="W9" s="9"/>
      <c r="X9" s="9"/>
    </row>
    <row r="10" spans="1:24" ht="13.5" thickBot="1" x14ac:dyDescent="0.25">
      <c r="A10" s="67"/>
      <c r="B10" s="26"/>
      <c r="C10" s="7"/>
      <c r="D10" s="7"/>
      <c r="E10" s="7"/>
      <c r="F10" s="7"/>
      <c r="G10" s="7"/>
      <c r="H10" s="7"/>
      <c r="I10" s="8"/>
      <c r="J10" s="8"/>
      <c r="K10" s="58"/>
      <c r="L10" s="59"/>
      <c r="M10" s="59"/>
      <c r="N10" s="8"/>
      <c r="O10" s="3"/>
      <c r="P10" s="25"/>
      <c r="Q10" s="9"/>
      <c r="R10" s="9"/>
      <c r="S10" s="9"/>
      <c r="T10" s="9"/>
      <c r="U10" s="9"/>
      <c r="V10" s="9"/>
      <c r="W10" s="9"/>
    </row>
    <row r="11" spans="1:24" x14ac:dyDescent="0.2">
      <c r="A11" s="67"/>
      <c r="B11" s="27" t="s">
        <v>9</v>
      </c>
      <c r="C11" s="86" t="s">
        <v>2</v>
      </c>
      <c r="D11" s="28" t="s">
        <v>4</v>
      </c>
      <c r="E11" s="28" t="s">
        <v>4</v>
      </c>
      <c r="F11" s="28" t="s">
        <v>42</v>
      </c>
      <c r="G11" s="60" t="s">
        <v>5</v>
      </c>
      <c r="H11" s="27" t="s">
        <v>3</v>
      </c>
      <c r="I11" s="28" t="s">
        <v>3</v>
      </c>
      <c r="J11" s="28" t="s">
        <v>42</v>
      </c>
      <c r="K11" s="86" t="s">
        <v>5</v>
      </c>
      <c r="L11" s="97" t="s">
        <v>14</v>
      </c>
      <c r="M11" s="61" t="s">
        <v>6</v>
      </c>
      <c r="N11" s="30" t="s">
        <v>12</v>
      </c>
      <c r="O11" s="31" t="s">
        <v>6</v>
      </c>
      <c r="P11" s="25"/>
      <c r="Q11" s="9"/>
      <c r="R11" s="9"/>
      <c r="S11" s="9"/>
      <c r="T11" s="9"/>
      <c r="U11" s="9"/>
      <c r="V11" s="9"/>
      <c r="W11" s="9"/>
    </row>
    <row r="12" spans="1:24" x14ac:dyDescent="0.2">
      <c r="A12" s="67"/>
      <c r="B12" s="32" t="s">
        <v>1</v>
      </c>
      <c r="C12" s="87" t="s">
        <v>10</v>
      </c>
      <c r="D12" s="33" t="s">
        <v>7</v>
      </c>
      <c r="E12" s="33" t="s">
        <v>8</v>
      </c>
      <c r="F12" s="33" t="s">
        <v>44</v>
      </c>
      <c r="G12" s="62" t="s">
        <v>7</v>
      </c>
      <c r="H12" s="32" t="s">
        <v>7</v>
      </c>
      <c r="I12" s="33" t="s">
        <v>8</v>
      </c>
      <c r="J12" s="33" t="s">
        <v>43</v>
      </c>
      <c r="K12" s="87" t="s">
        <v>46</v>
      </c>
      <c r="L12" s="96" t="s">
        <v>8</v>
      </c>
      <c r="M12" s="63" t="s">
        <v>11</v>
      </c>
      <c r="N12" s="35" t="s">
        <v>10</v>
      </c>
      <c r="O12" s="36" t="s">
        <v>13</v>
      </c>
      <c r="P12" s="25"/>
      <c r="Q12" s="9"/>
      <c r="R12" s="9"/>
      <c r="S12" s="9"/>
      <c r="T12" s="9"/>
      <c r="U12" s="9"/>
      <c r="V12" s="9"/>
      <c r="W12" s="9"/>
    </row>
    <row r="13" spans="1:24" x14ac:dyDescent="0.2">
      <c r="A13" s="68" t="s">
        <v>29</v>
      </c>
      <c r="B13" s="100">
        <f>-958002.84</f>
        <v>-958002.84</v>
      </c>
      <c r="C13" s="94">
        <v>-154300.39000000001</v>
      </c>
      <c r="D13" s="38"/>
      <c r="E13" s="38"/>
      <c r="F13" s="38"/>
      <c r="G13" s="64"/>
      <c r="H13" s="37"/>
      <c r="I13" s="38"/>
      <c r="J13" s="38"/>
      <c r="K13" s="88"/>
      <c r="L13" s="98">
        <f>G13+K13</f>
        <v>0</v>
      </c>
      <c r="M13" s="16">
        <f t="shared" ref="M13:M25" si="0">+B13+D13+G13+F13</f>
        <v>-958002.84</v>
      </c>
      <c r="N13" s="17">
        <f t="shared" ref="N13:N25" si="1">+C13+H13+J13+K13</f>
        <v>-154300.39000000001</v>
      </c>
      <c r="O13" s="18">
        <f t="shared" ref="O13:O21" si="2">+M13+N13</f>
        <v>-1112303.23</v>
      </c>
      <c r="P13" s="25"/>
      <c r="Q13" s="9"/>
      <c r="R13" s="9"/>
      <c r="S13" s="9"/>
      <c r="T13" s="9"/>
      <c r="U13" s="9"/>
      <c r="V13" s="9"/>
      <c r="W13" s="9"/>
    </row>
    <row r="14" spans="1:24" x14ac:dyDescent="0.2">
      <c r="A14" s="67" t="s">
        <v>16</v>
      </c>
      <c r="B14" s="14">
        <f>M13</f>
        <v>-958002.84</v>
      </c>
      <c r="C14" s="92">
        <f>N13</f>
        <v>-154300.39000000001</v>
      </c>
      <c r="D14" s="15"/>
      <c r="E14" s="15"/>
      <c r="F14" s="15"/>
      <c r="G14" s="56"/>
      <c r="H14" s="14"/>
      <c r="I14" s="15"/>
      <c r="J14" s="38"/>
      <c r="K14" s="88"/>
      <c r="L14" s="98">
        <f t="shared" ref="L14:L26" si="3">L13+G14+K14</f>
        <v>0</v>
      </c>
      <c r="M14" s="16">
        <f t="shared" si="0"/>
        <v>-958002.84</v>
      </c>
      <c r="N14" s="17">
        <f t="shared" si="1"/>
        <v>-154300.39000000001</v>
      </c>
      <c r="O14" s="18">
        <f t="shared" si="2"/>
        <v>-1112303.23</v>
      </c>
      <c r="P14" s="25"/>
      <c r="Q14" s="9"/>
      <c r="R14" s="9"/>
      <c r="S14" s="9"/>
      <c r="T14" s="9"/>
      <c r="U14" s="9"/>
      <c r="V14" s="9"/>
      <c r="W14" s="9"/>
    </row>
    <row r="15" spans="1:24" x14ac:dyDescent="0.2">
      <c r="A15" s="67" t="s">
        <v>17</v>
      </c>
      <c r="B15" s="14">
        <f t="shared" ref="B15:C25" si="4">M14</f>
        <v>-958002.84</v>
      </c>
      <c r="C15" s="92">
        <f t="shared" si="4"/>
        <v>-154300.39000000001</v>
      </c>
      <c r="D15" s="15"/>
      <c r="E15" s="15"/>
      <c r="F15" s="15"/>
      <c r="G15" s="129">
        <f>605107.33+64542.4-108733.57+485907.93-88821.25</f>
        <v>958002.83999999985</v>
      </c>
      <c r="H15" s="14"/>
      <c r="I15" s="15"/>
      <c r="J15" s="38"/>
      <c r="K15" s="94">
        <f>45674.67+108625.72</f>
        <v>154300.39000000001</v>
      </c>
      <c r="L15" s="98">
        <f t="shared" si="3"/>
        <v>1112303.23</v>
      </c>
      <c r="M15" s="16">
        <f t="shared" si="0"/>
        <v>-1.1641532182693481E-10</v>
      </c>
      <c r="N15" s="17">
        <f t="shared" si="1"/>
        <v>0</v>
      </c>
      <c r="O15" s="18">
        <f t="shared" si="2"/>
        <v>-1.1641532182693481E-10</v>
      </c>
      <c r="P15" s="25"/>
      <c r="Q15" s="9"/>
      <c r="R15" s="9"/>
      <c r="S15" s="9"/>
      <c r="T15" s="9"/>
      <c r="U15" s="9"/>
      <c r="V15" s="9"/>
      <c r="W15" s="9"/>
    </row>
    <row r="16" spans="1:24" x14ac:dyDescent="0.2">
      <c r="A16" s="67" t="s">
        <v>18</v>
      </c>
      <c r="B16" s="14">
        <f t="shared" si="4"/>
        <v>-1.1641532182693481E-10</v>
      </c>
      <c r="C16" s="92">
        <f t="shared" si="4"/>
        <v>0</v>
      </c>
      <c r="D16" s="15"/>
      <c r="E16" s="15"/>
      <c r="F16" s="15"/>
      <c r="G16" s="56"/>
      <c r="H16" s="14"/>
      <c r="I16" s="15"/>
      <c r="J16" s="38"/>
      <c r="K16" s="88"/>
      <c r="L16" s="98">
        <f t="shared" si="3"/>
        <v>1112303.23</v>
      </c>
      <c r="M16" s="16">
        <f t="shared" si="0"/>
        <v>-1.1641532182693481E-10</v>
      </c>
      <c r="N16" s="17">
        <f t="shared" si="1"/>
        <v>0</v>
      </c>
      <c r="O16" s="18">
        <f t="shared" si="2"/>
        <v>-1.1641532182693481E-10</v>
      </c>
      <c r="P16" s="25"/>
      <c r="Q16" s="9"/>
      <c r="R16" s="9"/>
      <c r="S16" s="9"/>
      <c r="T16" s="9"/>
      <c r="U16" s="9"/>
      <c r="V16" s="9"/>
      <c r="W16" s="9"/>
    </row>
    <row r="17" spans="1:23" x14ac:dyDescent="0.2">
      <c r="A17" s="67" t="s">
        <v>19</v>
      </c>
      <c r="B17" s="14">
        <f t="shared" si="4"/>
        <v>-1.1641532182693481E-10</v>
      </c>
      <c r="C17" s="92">
        <f t="shared" si="4"/>
        <v>0</v>
      </c>
      <c r="D17" s="15"/>
      <c r="E17" s="15"/>
      <c r="F17" s="15"/>
      <c r="G17" s="56"/>
      <c r="H17" s="14"/>
      <c r="I17" s="15"/>
      <c r="J17" s="38"/>
      <c r="K17" s="88"/>
      <c r="L17" s="98">
        <f t="shared" si="3"/>
        <v>1112303.23</v>
      </c>
      <c r="M17" s="16">
        <f t="shared" si="0"/>
        <v>-1.1641532182693481E-10</v>
      </c>
      <c r="N17" s="17">
        <f t="shared" si="1"/>
        <v>0</v>
      </c>
      <c r="O17" s="18">
        <f t="shared" si="2"/>
        <v>-1.1641532182693481E-10</v>
      </c>
      <c r="P17" s="25"/>
      <c r="Q17" s="9"/>
      <c r="R17" s="9"/>
      <c r="S17" s="9"/>
      <c r="T17" s="9"/>
      <c r="U17" s="9"/>
      <c r="V17" s="9"/>
      <c r="W17" s="9"/>
    </row>
    <row r="18" spans="1:23" x14ac:dyDescent="0.2">
      <c r="A18" s="67" t="s">
        <v>20</v>
      </c>
      <c r="B18" s="14">
        <f t="shared" si="4"/>
        <v>-1.1641532182693481E-10</v>
      </c>
      <c r="C18" s="92">
        <f t="shared" si="4"/>
        <v>0</v>
      </c>
      <c r="D18" s="15"/>
      <c r="E18" s="15"/>
      <c r="F18" s="15"/>
      <c r="G18" s="56"/>
      <c r="H18" s="14"/>
      <c r="I18" s="15"/>
      <c r="J18" s="38"/>
      <c r="K18" s="88"/>
      <c r="L18" s="98">
        <f t="shared" si="3"/>
        <v>1112303.23</v>
      </c>
      <c r="M18" s="16">
        <f t="shared" si="0"/>
        <v>-1.1641532182693481E-10</v>
      </c>
      <c r="N18" s="17">
        <f t="shared" si="1"/>
        <v>0</v>
      </c>
      <c r="O18" s="18">
        <f t="shared" si="2"/>
        <v>-1.1641532182693481E-10</v>
      </c>
      <c r="P18" s="25"/>
      <c r="Q18" s="9"/>
      <c r="R18" s="9"/>
      <c r="S18" s="9"/>
      <c r="T18" s="9"/>
      <c r="U18" s="9"/>
      <c r="V18" s="9"/>
      <c r="W18" s="9"/>
    </row>
    <row r="19" spans="1:23" s="9" customFormat="1" x14ac:dyDescent="0.2">
      <c r="A19" s="67" t="s">
        <v>21</v>
      </c>
      <c r="B19" s="14">
        <f t="shared" si="4"/>
        <v>-1.1641532182693481E-10</v>
      </c>
      <c r="C19" s="92">
        <f t="shared" si="4"/>
        <v>0</v>
      </c>
      <c r="D19" s="15"/>
      <c r="E19" s="15"/>
      <c r="F19" s="15"/>
      <c r="G19" s="56"/>
      <c r="H19" s="14"/>
      <c r="I19" s="15"/>
      <c r="J19" s="38"/>
      <c r="K19" s="88"/>
      <c r="L19" s="98">
        <f t="shared" si="3"/>
        <v>1112303.23</v>
      </c>
      <c r="M19" s="16">
        <f t="shared" si="0"/>
        <v>-1.1641532182693481E-10</v>
      </c>
      <c r="N19" s="17">
        <f t="shared" si="1"/>
        <v>0</v>
      </c>
      <c r="O19" s="18">
        <f t="shared" si="2"/>
        <v>-1.1641532182693481E-10</v>
      </c>
      <c r="P19" s="25"/>
    </row>
    <row r="20" spans="1:23" s="9" customFormat="1" x14ac:dyDescent="0.2">
      <c r="A20" s="67" t="s">
        <v>22</v>
      </c>
      <c r="B20" s="14">
        <f t="shared" si="4"/>
        <v>-1.1641532182693481E-10</v>
      </c>
      <c r="C20" s="92">
        <f t="shared" si="4"/>
        <v>0</v>
      </c>
      <c r="D20" s="15"/>
      <c r="E20" s="15"/>
      <c r="F20" s="15"/>
      <c r="G20" s="56"/>
      <c r="H20" s="14"/>
      <c r="I20" s="15"/>
      <c r="J20" s="64"/>
      <c r="K20" s="89"/>
      <c r="L20" s="98">
        <f t="shared" si="3"/>
        <v>1112303.23</v>
      </c>
      <c r="M20" s="16">
        <f t="shared" si="0"/>
        <v>-1.1641532182693481E-10</v>
      </c>
      <c r="N20" s="17">
        <f t="shared" si="1"/>
        <v>0</v>
      </c>
      <c r="O20" s="18">
        <f t="shared" si="2"/>
        <v>-1.1641532182693481E-10</v>
      </c>
      <c r="P20" s="25"/>
    </row>
    <row r="21" spans="1:23" s="9" customFormat="1" x14ac:dyDescent="0.2">
      <c r="A21" s="67" t="s">
        <v>23</v>
      </c>
      <c r="B21" s="14">
        <f t="shared" si="4"/>
        <v>-1.1641532182693481E-10</v>
      </c>
      <c r="C21" s="92">
        <f t="shared" si="4"/>
        <v>0</v>
      </c>
      <c r="D21" s="15"/>
      <c r="E21" s="15"/>
      <c r="F21" s="15"/>
      <c r="G21" s="56"/>
      <c r="H21" s="14"/>
      <c r="I21" s="15"/>
      <c r="J21" s="64"/>
      <c r="K21" s="89"/>
      <c r="L21" s="98">
        <f t="shared" si="3"/>
        <v>1112303.23</v>
      </c>
      <c r="M21" s="16">
        <f t="shared" si="0"/>
        <v>-1.1641532182693481E-10</v>
      </c>
      <c r="N21" s="17">
        <f t="shared" si="1"/>
        <v>0</v>
      </c>
      <c r="O21" s="18">
        <f t="shared" si="2"/>
        <v>-1.1641532182693481E-10</v>
      </c>
      <c r="P21" s="25"/>
    </row>
    <row r="22" spans="1:23" s="9" customFormat="1" x14ac:dyDescent="0.2">
      <c r="A22" s="67" t="s">
        <v>25</v>
      </c>
      <c r="B22" s="14">
        <f t="shared" si="4"/>
        <v>-1.1641532182693481E-10</v>
      </c>
      <c r="C22" s="92">
        <f t="shared" si="4"/>
        <v>0</v>
      </c>
      <c r="D22" s="15"/>
      <c r="E22" s="15"/>
      <c r="F22" s="15"/>
      <c r="G22" s="56"/>
      <c r="H22" s="14"/>
      <c r="I22" s="15"/>
      <c r="J22" s="64"/>
      <c r="K22" s="89"/>
      <c r="L22" s="98">
        <f t="shared" si="3"/>
        <v>1112303.23</v>
      </c>
      <c r="M22" s="16">
        <f t="shared" si="0"/>
        <v>-1.1641532182693481E-10</v>
      </c>
      <c r="N22" s="17">
        <f t="shared" si="1"/>
        <v>0</v>
      </c>
      <c r="O22" s="18">
        <f>+M22+N22</f>
        <v>-1.1641532182693481E-10</v>
      </c>
      <c r="P22" s="25"/>
    </row>
    <row r="23" spans="1:23" s="9" customFormat="1" x14ac:dyDescent="0.2">
      <c r="A23" s="67" t="s">
        <v>26</v>
      </c>
      <c r="B23" s="14">
        <f t="shared" si="4"/>
        <v>-1.1641532182693481E-10</v>
      </c>
      <c r="C23" s="92">
        <f t="shared" si="4"/>
        <v>0</v>
      </c>
      <c r="D23" s="15"/>
      <c r="E23" s="15"/>
      <c r="F23" s="15"/>
      <c r="G23" s="56"/>
      <c r="H23" s="14"/>
      <c r="I23" s="15"/>
      <c r="J23" s="64"/>
      <c r="K23" s="89"/>
      <c r="L23" s="98">
        <f t="shared" si="3"/>
        <v>1112303.23</v>
      </c>
      <c r="M23" s="16">
        <f t="shared" si="0"/>
        <v>-1.1641532182693481E-10</v>
      </c>
      <c r="N23" s="17">
        <f t="shared" si="1"/>
        <v>0</v>
      </c>
      <c r="O23" s="18">
        <f>+M23+N23</f>
        <v>-1.1641532182693481E-10</v>
      </c>
      <c r="P23" s="25"/>
    </row>
    <row r="24" spans="1:23" s="9" customFormat="1" x14ac:dyDescent="0.2">
      <c r="A24" s="67" t="s">
        <v>27</v>
      </c>
      <c r="B24" s="14">
        <f t="shared" si="4"/>
        <v>-1.1641532182693481E-10</v>
      </c>
      <c r="C24" s="92">
        <f t="shared" si="4"/>
        <v>0</v>
      </c>
      <c r="D24" s="15"/>
      <c r="E24" s="15"/>
      <c r="F24" s="15"/>
      <c r="G24" s="56"/>
      <c r="H24" s="14"/>
      <c r="I24" s="15"/>
      <c r="J24" s="64"/>
      <c r="K24" s="89"/>
      <c r="L24" s="98">
        <f t="shared" si="3"/>
        <v>1112303.23</v>
      </c>
      <c r="M24" s="16">
        <f t="shared" si="0"/>
        <v>-1.1641532182693481E-10</v>
      </c>
      <c r="N24" s="17">
        <f t="shared" si="1"/>
        <v>0</v>
      </c>
      <c r="O24" s="18">
        <f>+M24+N24</f>
        <v>-1.1641532182693481E-10</v>
      </c>
      <c r="P24" s="25"/>
    </row>
    <row r="25" spans="1:23" s="9" customFormat="1" x14ac:dyDescent="0.2">
      <c r="A25" s="67" t="s">
        <v>28</v>
      </c>
      <c r="B25" s="14">
        <f t="shared" si="4"/>
        <v>-1.1641532182693481E-10</v>
      </c>
      <c r="C25" s="92">
        <f t="shared" si="4"/>
        <v>0</v>
      </c>
      <c r="D25" s="15"/>
      <c r="E25" s="15"/>
      <c r="F25" s="15"/>
      <c r="G25" s="56"/>
      <c r="H25" s="14"/>
      <c r="I25" s="15"/>
      <c r="J25" s="64"/>
      <c r="K25" s="89"/>
      <c r="L25" s="98">
        <f t="shared" si="3"/>
        <v>1112303.23</v>
      </c>
      <c r="M25" s="16">
        <f t="shared" si="0"/>
        <v>-1.1641532182693481E-10</v>
      </c>
      <c r="N25" s="17">
        <f t="shared" si="1"/>
        <v>0</v>
      </c>
      <c r="O25" s="18">
        <f>+M25+N25</f>
        <v>-1.1641532182693481E-10</v>
      </c>
      <c r="P25" s="25"/>
    </row>
    <row r="26" spans="1:23" s="9" customFormat="1" ht="13.5" thickBot="1" x14ac:dyDescent="0.25">
      <c r="A26" s="67"/>
      <c r="B26" s="19"/>
      <c r="C26" s="93"/>
      <c r="D26" s="20"/>
      <c r="E26" s="20"/>
      <c r="F26" s="20"/>
      <c r="G26" s="20"/>
      <c r="H26" s="91">
        <f>SUM(H22:H25)</f>
        <v>0</v>
      </c>
      <c r="I26" s="21"/>
      <c r="J26" s="21"/>
      <c r="K26" s="90"/>
      <c r="L26" s="96">
        <f t="shared" si="3"/>
        <v>1112303.23</v>
      </c>
      <c r="M26" s="22"/>
      <c r="N26" s="23"/>
      <c r="O26" s="24"/>
      <c r="P26" s="25"/>
    </row>
    <row r="27" spans="1:23" s="9" customFormat="1" ht="13.5" thickTop="1" x14ac:dyDescent="0.2">
      <c r="A27" s="6"/>
      <c r="B27" s="15"/>
      <c r="C27" s="15"/>
      <c r="D27" s="15"/>
      <c r="E27" s="15"/>
      <c r="F27" s="15"/>
      <c r="G27" s="15"/>
      <c r="H27" s="15"/>
      <c r="I27" s="15"/>
      <c r="J27" s="15"/>
      <c r="K27" s="15"/>
      <c r="L27" s="15"/>
      <c r="M27" s="16"/>
      <c r="N27" s="17"/>
      <c r="O27" s="46"/>
      <c r="P27"/>
      <c r="Q27"/>
      <c r="R27"/>
      <c r="S27"/>
      <c r="T27"/>
      <c r="U27"/>
      <c r="V27"/>
      <c r="W27"/>
    </row>
    <row r="28" spans="1:23" s="9" customFormat="1" x14ac:dyDescent="0.2">
      <c r="B28" s="25"/>
      <c r="C28" s="11"/>
      <c r="D28" s="11"/>
      <c r="E28" s="11"/>
      <c r="F28" s="11"/>
      <c r="G28" s="11">
        <f>+I28+E28</f>
        <v>0</v>
      </c>
      <c r="H28" s="11"/>
      <c r="I28" s="11"/>
      <c r="J28" s="11"/>
      <c r="K28" s="11"/>
      <c r="L28" s="12"/>
      <c r="M28" s="13">
        <f>-I28</f>
        <v>0</v>
      </c>
      <c r="N28" s="12">
        <f>+I28</f>
        <v>0</v>
      </c>
      <c r="O28" s="11"/>
      <c r="P28"/>
      <c r="Q28"/>
      <c r="R28"/>
      <c r="S28"/>
      <c r="T28"/>
      <c r="U28"/>
      <c r="V28"/>
      <c r="W28"/>
    </row>
    <row r="29" spans="1:23" s="9" customFormat="1" ht="13.5" thickBot="1" x14ac:dyDescent="0.25">
      <c r="B29" s="25"/>
      <c r="C29" s="11"/>
      <c r="D29" s="11"/>
      <c r="E29" s="11"/>
      <c r="F29" s="11"/>
      <c r="G29" s="11"/>
      <c r="H29" s="11"/>
      <c r="I29" s="39">
        <f>+I25+I27+I28</f>
        <v>0</v>
      </c>
      <c r="J29" s="40"/>
      <c r="K29" s="40"/>
      <c r="L29" s="11"/>
      <c r="M29" s="50">
        <f>+M28+M25</f>
        <v>-1.1641532182693481E-10</v>
      </c>
      <c r="N29" s="50">
        <f>+N28+N27+N25</f>
        <v>0</v>
      </c>
      <c r="O29" s="50">
        <f>+M29+N29</f>
        <v>-1.1641532182693481E-10</v>
      </c>
      <c r="P29"/>
      <c r="Q29"/>
      <c r="R29"/>
      <c r="S29"/>
      <c r="T29"/>
      <c r="U29"/>
      <c r="V29"/>
      <c r="W29"/>
    </row>
    <row r="30" spans="1:23" s="9" customFormat="1" ht="13.5" thickTop="1" x14ac:dyDescent="0.2">
      <c r="A30"/>
      <c r="B30"/>
      <c r="C30" s="6"/>
      <c r="D30"/>
      <c r="E30"/>
      <c r="F30"/>
      <c r="G30"/>
      <c r="H30"/>
      <c r="I30"/>
      <c r="J30"/>
      <c r="K30"/>
      <c r="L30"/>
      <c r="M30"/>
      <c r="N30"/>
      <c r="O30"/>
      <c r="P30"/>
      <c r="Q30"/>
      <c r="R30"/>
      <c r="S30"/>
      <c r="T30"/>
      <c r="U30"/>
      <c r="V30"/>
      <c r="W30"/>
    </row>
    <row r="31" spans="1:23" s="9" customFormat="1" x14ac:dyDescent="0.2">
      <c r="A31"/>
      <c r="B31"/>
      <c r="C31" s="6"/>
      <c r="D31"/>
      <c r="E31"/>
      <c r="F31"/>
      <c r="G31"/>
      <c r="H31"/>
      <c r="I31"/>
      <c r="J31"/>
      <c r="K31"/>
      <c r="L31"/>
      <c r="M31"/>
      <c r="N31"/>
      <c r="O31"/>
      <c r="P31"/>
      <c r="Q31"/>
      <c r="R31"/>
      <c r="S31"/>
      <c r="T31"/>
      <c r="U31"/>
      <c r="V31"/>
      <c r="W31"/>
    </row>
    <row r="32" spans="1:23" s="9" customFormat="1" ht="15.75" x14ac:dyDescent="0.25">
      <c r="A32" s="65" t="s">
        <v>32</v>
      </c>
      <c r="B32" s="7"/>
      <c r="C32" s="7"/>
      <c r="D32" s="7"/>
      <c r="E32" s="7"/>
      <c r="F32" s="7"/>
      <c r="G32" s="57"/>
      <c r="H32" s="7"/>
      <c r="I32" s="7"/>
      <c r="J32" s="7"/>
      <c r="K32" s="7"/>
      <c r="L32" s="57"/>
      <c r="M32" s="57"/>
      <c r="N32" s="7"/>
      <c r="O32" s="7"/>
      <c r="P32" s="25"/>
      <c r="Q32"/>
      <c r="R32"/>
      <c r="S32"/>
      <c r="T32"/>
      <c r="U32"/>
      <c r="V32"/>
      <c r="W32"/>
    </row>
    <row r="33" spans="1:23" s="9" customFormat="1" ht="13.5" thickBot="1" x14ac:dyDescent="0.25">
      <c r="A33" s="67"/>
      <c r="B33" s="26"/>
      <c r="C33" s="7"/>
      <c r="D33" s="7"/>
      <c r="E33" s="8"/>
      <c r="F33" s="8"/>
      <c r="G33" s="58"/>
      <c r="H33" s="7"/>
      <c r="I33" s="7"/>
      <c r="J33" s="7"/>
      <c r="K33" s="7"/>
      <c r="L33" s="59"/>
      <c r="M33" s="59"/>
      <c r="N33" s="8"/>
      <c r="O33" s="3"/>
      <c r="P33" s="25"/>
      <c r="Q33"/>
      <c r="R33"/>
      <c r="S33"/>
      <c r="T33"/>
      <c r="U33"/>
      <c r="V33"/>
      <c r="W33"/>
    </row>
    <row r="34" spans="1:23" s="9" customFormat="1" x14ac:dyDescent="0.2">
      <c r="A34" s="67"/>
      <c r="B34" s="27" t="s">
        <v>9</v>
      </c>
      <c r="C34" s="86" t="s">
        <v>2</v>
      </c>
      <c r="D34" s="28" t="s">
        <v>4</v>
      </c>
      <c r="E34" s="28" t="s">
        <v>4</v>
      </c>
      <c r="F34" s="28" t="s">
        <v>42</v>
      </c>
      <c r="G34" s="60" t="s">
        <v>5</v>
      </c>
      <c r="H34" s="27" t="s">
        <v>3</v>
      </c>
      <c r="I34" s="28" t="s">
        <v>3</v>
      </c>
      <c r="J34" s="28" t="s">
        <v>42</v>
      </c>
      <c r="K34" s="86" t="s">
        <v>5</v>
      </c>
      <c r="L34" s="97" t="s">
        <v>14</v>
      </c>
      <c r="M34" s="61" t="s">
        <v>6</v>
      </c>
      <c r="N34" s="30" t="s">
        <v>12</v>
      </c>
      <c r="O34" s="31" t="s">
        <v>6</v>
      </c>
      <c r="P34" s="25"/>
      <c r="Q34"/>
      <c r="R34"/>
      <c r="S34"/>
      <c r="T34"/>
      <c r="U34"/>
      <c r="V34"/>
      <c r="W34"/>
    </row>
    <row r="35" spans="1:23" s="9" customFormat="1" x14ac:dyDescent="0.2">
      <c r="A35" s="67"/>
      <c r="B35" s="32" t="s">
        <v>1</v>
      </c>
      <c r="C35" s="87" t="s">
        <v>10</v>
      </c>
      <c r="D35" s="33" t="s">
        <v>7</v>
      </c>
      <c r="E35" s="33" t="s">
        <v>8</v>
      </c>
      <c r="F35" s="33" t="s">
        <v>44</v>
      </c>
      <c r="G35" s="62" t="s">
        <v>7</v>
      </c>
      <c r="H35" s="32" t="s">
        <v>7</v>
      </c>
      <c r="I35" s="33" t="s">
        <v>8</v>
      </c>
      <c r="J35" s="33" t="s">
        <v>43</v>
      </c>
      <c r="K35" s="87" t="s">
        <v>46</v>
      </c>
      <c r="L35" s="96" t="s">
        <v>8</v>
      </c>
      <c r="M35" s="63" t="s">
        <v>11</v>
      </c>
      <c r="N35" s="35" t="s">
        <v>10</v>
      </c>
      <c r="O35" s="36" t="s">
        <v>13</v>
      </c>
      <c r="P35" s="25"/>
      <c r="Q35"/>
      <c r="R35"/>
      <c r="S35"/>
      <c r="T35"/>
      <c r="U35"/>
      <c r="V35"/>
      <c r="W35"/>
    </row>
    <row r="36" spans="1:23" s="9" customFormat="1" x14ac:dyDescent="0.2">
      <c r="A36" s="68" t="s">
        <v>29</v>
      </c>
      <c r="B36" s="37">
        <v>0</v>
      </c>
      <c r="C36" s="88"/>
      <c r="D36" s="38"/>
      <c r="E36" s="38"/>
      <c r="F36" s="38"/>
      <c r="G36" s="64"/>
      <c r="H36" s="37"/>
      <c r="I36" s="38"/>
      <c r="J36" s="38"/>
      <c r="K36" s="88"/>
      <c r="L36" s="98">
        <f>G36+K36</f>
        <v>0</v>
      </c>
      <c r="M36" s="16">
        <f t="shared" ref="M36:M48" si="5">+B36+D36+G36+F36</f>
        <v>0</v>
      </c>
      <c r="N36" s="17">
        <f t="shared" ref="N36:N48" si="6">+C36+H36+J36+K36</f>
        <v>0</v>
      </c>
      <c r="O36" s="18">
        <f t="shared" ref="O36:O44" si="7">+M36+N36</f>
        <v>0</v>
      </c>
      <c r="P36" s="25"/>
      <c r="Q36"/>
      <c r="R36"/>
      <c r="S36"/>
      <c r="T36"/>
      <c r="U36"/>
      <c r="V36"/>
      <c r="W36"/>
    </row>
    <row r="37" spans="1:23" s="9" customFormat="1" x14ac:dyDescent="0.2">
      <c r="A37" s="67" t="s">
        <v>16</v>
      </c>
      <c r="B37" s="14"/>
      <c r="C37" s="92"/>
      <c r="D37" s="15"/>
      <c r="E37" s="15"/>
      <c r="F37" s="15"/>
      <c r="G37" s="56"/>
      <c r="H37" s="14"/>
      <c r="I37" s="15"/>
      <c r="J37" s="38"/>
      <c r="K37" s="88"/>
      <c r="L37" s="98">
        <f t="shared" ref="L37:L49" si="8">L36+G37+K37</f>
        <v>0</v>
      </c>
      <c r="M37" s="16">
        <f t="shared" si="5"/>
        <v>0</v>
      </c>
      <c r="N37" s="17">
        <f t="shared" si="6"/>
        <v>0</v>
      </c>
      <c r="O37" s="18">
        <f t="shared" si="7"/>
        <v>0</v>
      </c>
      <c r="P37" s="25"/>
      <c r="Q37"/>
      <c r="R37"/>
      <c r="S37"/>
      <c r="T37"/>
      <c r="U37"/>
      <c r="V37"/>
      <c r="W37"/>
    </row>
    <row r="38" spans="1:23" s="9" customFormat="1" x14ac:dyDescent="0.2">
      <c r="A38" s="67" t="s">
        <v>17</v>
      </c>
      <c r="B38" s="14"/>
      <c r="C38" s="92"/>
      <c r="D38" s="15"/>
      <c r="E38" s="15"/>
      <c r="F38" s="15"/>
      <c r="G38" s="56"/>
      <c r="H38" s="14"/>
      <c r="I38" s="15"/>
      <c r="J38" s="38"/>
      <c r="K38" s="88"/>
      <c r="L38" s="98">
        <f t="shared" si="8"/>
        <v>0</v>
      </c>
      <c r="M38" s="16">
        <f t="shared" si="5"/>
        <v>0</v>
      </c>
      <c r="N38" s="17">
        <f t="shared" si="6"/>
        <v>0</v>
      </c>
      <c r="O38" s="18">
        <f t="shared" si="7"/>
        <v>0</v>
      </c>
      <c r="P38" s="25"/>
      <c r="Q38"/>
      <c r="R38"/>
      <c r="S38"/>
      <c r="T38"/>
      <c r="U38"/>
      <c r="V38"/>
      <c r="W38"/>
    </row>
    <row r="39" spans="1:23" s="9" customFormat="1" x14ac:dyDescent="0.2">
      <c r="A39" s="67" t="s">
        <v>18</v>
      </c>
      <c r="B39" s="14"/>
      <c r="C39" s="92"/>
      <c r="D39" s="15"/>
      <c r="E39" s="15"/>
      <c r="F39" s="15"/>
      <c r="G39" s="56"/>
      <c r="H39" s="14"/>
      <c r="I39" s="15"/>
      <c r="J39" s="38"/>
      <c r="K39" s="88"/>
      <c r="L39" s="98">
        <f t="shared" si="8"/>
        <v>0</v>
      </c>
      <c r="M39" s="16">
        <f t="shared" si="5"/>
        <v>0</v>
      </c>
      <c r="N39" s="17">
        <f t="shared" si="6"/>
        <v>0</v>
      </c>
      <c r="O39" s="18">
        <f t="shared" si="7"/>
        <v>0</v>
      </c>
      <c r="P39" s="25"/>
      <c r="Q39"/>
      <c r="R39"/>
      <c r="S39"/>
      <c r="T39"/>
      <c r="U39"/>
      <c r="V39"/>
      <c r="W39"/>
    </row>
    <row r="40" spans="1:23" s="9" customFormat="1" x14ac:dyDescent="0.2">
      <c r="A40" s="67" t="s">
        <v>19</v>
      </c>
      <c r="B40" s="14"/>
      <c r="C40" s="92"/>
      <c r="D40" s="15"/>
      <c r="E40" s="15"/>
      <c r="F40" s="15"/>
      <c r="G40" s="56"/>
      <c r="H40" s="14"/>
      <c r="I40" s="15"/>
      <c r="J40" s="38"/>
      <c r="K40" s="88"/>
      <c r="L40" s="98">
        <f t="shared" si="8"/>
        <v>0</v>
      </c>
      <c r="M40" s="16">
        <f t="shared" si="5"/>
        <v>0</v>
      </c>
      <c r="N40" s="17">
        <f t="shared" si="6"/>
        <v>0</v>
      </c>
      <c r="O40" s="18">
        <f t="shared" si="7"/>
        <v>0</v>
      </c>
      <c r="P40" s="25"/>
      <c r="Q40"/>
      <c r="R40"/>
      <c r="S40"/>
      <c r="T40"/>
      <c r="U40"/>
      <c r="V40"/>
      <c r="W40"/>
    </row>
    <row r="41" spans="1:23" x14ac:dyDescent="0.2">
      <c r="A41" s="67" t="s">
        <v>20</v>
      </c>
      <c r="B41" s="14"/>
      <c r="C41" s="92"/>
      <c r="D41" s="15"/>
      <c r="E41" s="15"/>
      <c r="F41" s="15"/>
      <c r="G41" s="56"/>
      <c r="H41" s="14"/>
      <c r="I41" s="15"/>
      <c r="J41" s="38"/>
      <c r="K41" s="88"/>
      <c r="L41" s="98">
        <f t="shared" si="8"/>
        <v>0</v>
      </c>
      <c r="M41" s="16">
        <f t="shared" si="5"/>
        <v>0</v>
      </c>
      <c r="N41" s="17">
        <f t="shared" si="6"/>
        <v>0</v>
      </c>
      <c r="O41" s="18">
        <f t="shared" si="7"/>
        <v>0</v>
      </c>
      <c r="P41" s="25"/>
    </row>
    <row r="42" spans="1:23" x14ac:dyDescent="0.2">
      <c r="A42" s="67" t="s">
        <v>21</v>
      </c>
      <c r="B42" s="14"/>
      <c r="C42" s="92"/>
      <c r="D42" s="15"/>
      <c r="E42" s="15"/>
      <c r="F42" s="15"/>
      <c r="G42" s="56"/>
      <c r="H42" s="14"/>
      <c r="I42" s="15"/>
      <c r="J42" s="38"/>
      <c r="K42" s="88"/>
      <c r="L42" s="98">
        <f t="shared" si="8"/>
        <v>0</v>
      </c>
      <c r="M42" s="16">
        <f t="shared" si="5"/>
        <v>0</v>
      </c>
      <c r="N42" s="17">
        <f t="shared" si="6"/>
        <v>0</v>
      </c>
      <c r="O42" s="18">
        <f t="shared" si="7"/>
        <v>0</v>
      </c>
      <c r="P42" s="25"/>
    </row>
    <row r="43" spans="1:23" x14ac:dyDescent="0.2">
      <c r="A43" s="67" t="s">
        <v>22</v>
      </c>
      <c r="B43" s="14"/>
      <c r="C43" s="92"/>
      <c r="D43" s="15"/>
      <c r="E43" s="15"/>
      <c r="F43" s="15"/>
      <c r="G43" s="56"/>
      <c r="H43" s="14"/>
      <c r="I43" s="15"/>
      <c r="J43" s="64"/>
      <c r="K43" s="89"/>
      <c r="L43" s="98">
        <f t="shared" si="8"/>
        <v>0</v>
      </c>
      <c r="M43" s="16">
        <f t="shared" si="5"/>
        <v>0</v>
      </c>
      <c r="N43" s="17">
        <f t="shared" si="6"/>
        <v>0</v>
      </c>
      <c r="O43" s="18">
        <f t="shared" si="7"/>
        <v>0</v>
      </c>
      <c r="P43" s="25"/>
    </row>
    <row r="44" spans="1:23" x14ac:dyDescent="0.2">
      <c r="A44" s="67" t="s">
        <v>23</v>
      </c>
      <c r="B44" s="14"/>
      <c r="C44" s="92"/>
      <c r="D44" s="15"/>
      <c r="E44" s="15"/>
      <c r="F44" s="15"/>
      <c r="G44" s="56"/>
      <c r="H44" s="14"/>
      <c r="I44" s="15"/>
      <c r="J44" s="64"/>
      <c r="K44" s="89"/>
      <c r="L44" s="98">
        <f t="shared" si="8"/>
        <v>0</v>
      </c>
      <c r="M44" s="16">
        <f t="shared" si="5"/>
        <v>0</v>
      </c>
      <c r="N44" s="17">
        <f t="shared" si="6"/>
        <v>0</v>
      </c>
      <c r="O44" s="18">
        <f t="shared" si="7"/>
        <v>0</v>
      </c>
      <c r="P44" s="25"/>
    </row>
    <row r="45" spans="1:23" x14ac:dyDescent="0.2">
      <c r="A45" s="67" t="s">
        <v>25</v>
      </c>
      <c r="B45" s="14"/>
      <c r="C45" s="92"/>
      <c r="D45" s="15"/>
      <c r="E45" s="15"/>
      <c r="F45" s="15"/>
      <c r="G45" s="56"/>
      <c r="H45" s="14"/>
      <c r="I45" s="15"/>
      <c r="J45" s="64"/>
      <c r="K45" s="89"/>
      <c r="L45" s="98">
        <f t="shared" si="8"/>
        <v>0</v>
      </c>
      <c r="M45" s="16">
        <f t="shared" si="5"/>
        <v>0</v>
      </c>
      <c r="N45" s="17">
        <f t="shared" si="6"/>
        <v>0</v>
      </c>
      <c r="O45" s="18">
        <f>+M45+N45</f>
        <v>0</v>
      </c>
      <c r="P45" s="25"/>
    </row>
    <row r="46" spans="1:23" x14ac:dyDescent="0.2">
      <c r="A46" s="67" t="s">
        <v>26</v>
      </c>
      <c r="B46" s="14"/>
      <c r="C46" s="92"/>
      <c r="D46" s="15"/>
      <c r="E46" s="15"/>
      <c r="F46" s="15"/>
      <c r="G46" s="56"/>
      <c r="H46" s="14"/>
      <c r="I46" s="15"/>
      <c r="J46" s="64"/>
      <c r="K46" s="89"/>
      <c r="L46" s="98">
        <f t="shared" si="8"/>
        <v>0</v>
      </c>
      <c r="M46" s="16">
        <f t="shared" si="5"/>
        <v>0</v>
      </c>
      <c r="N46" s="17">
        <f t="shared" si="6"/>
        <v>0</v>
      </c>
      <c r="O46" s="18">
        <f>+M46+N46</f>
        <v>0</v>
      </c>
      <c r="P46" s="25"/>
    </row>
    <row r="47" spans="1:23" x14ac:dyDescent="0.2">
      <c r="A47" s="67" t="s">
        <v>27</v>
      </c>
      <c r="B47" s="14"/>
      <c r="C47" s="92"/>
      <c r="D47" s="15"/>
      <c r="E47" s="15"/>
      <c r="F47" s="15"/>
      <c r="G47" s="56"/>
      <c r="H47" s="14"/>
      <c r="I47" s="15"/>
      <c r="J47" s="64"/>
      <c r="K47" s="89"/>
      <c r="L47" s="98">
        <f t="shared" si="8"/>
        <v>0</v>
      </c>
      <c r="M47" s="16">
        <f t="shared" si="5"/>
        <v>0</v>
      </c>
      <c r="N47" s="17">
        <f t="shared" si="6"/>
        <v>0</v>
      </c>
      <c r="O47" s="18">
        <f>+M47+N47</f>
        <v>0</v>
      </c>
      <c r="P47" s="25"/>
    </row>
    <row r="48" spans="1:23" x14ac:dyDescent="0.2">
      <c r="A48" s="67" t="s">
        <v>28</v>
      </c>
      <c r="B48" s="14"/>
      <c r="C48" s="92"/>
      <c r="D48" s="15"/>
      <c r="E48" s="15"/>
      <c r="F48" s="15"/>
      <c r="G48" s="56"/>
      <c r="H48" s="14"/>
      <c r="I48" s="15"/>
      <c r="J48" s="64"/>
      <c r="K48" s="89"/>
      <c r="L48" s="98">
        <f t="shared" si="8"/>
        <v>0</v>
      </c>
      <c r="M48" s="16">
        <f t="shared" si="5"/>
        <v>0</v>
      </c>
      <c r="N48" s="17">
        <f t="shared" si="6"/>
        <v>0</v>
      </c>
      <c r="O48" s="18">
        <f>+M48+N48</f>
        <v>0</v>
      </c>
      <c r="P48" s="25"/>
    </row>
    <row r="49" spans="1:23" ht="13.5" thickBot="1" x14ac:dyDescent="0.25">
      <c r="A49" s="67"/>
      <c r="B49" s="19"/>
      <c r="C49" s="93"/>
      <c r="D49" s="20"/>
      <c r="E49" s="20"/>
      <c r="F49" s="20"/>
      <c r="G49" s="20"/>
      <c r="H49" s="91">
        <f>SUM(H45:H48)</f>
        <v>0</v>
      </c>
      <c r="I49" s="21"/>
      <c r="J49" s="21"/>
      <c r="K49" s="90"/>
      <c r="L49" s="96">
        <f t="shared" si="8"/>
        <v>0</v>
      </c>
      <c r="M49" s="22"/>
      <c r="N49" s="23"/>
      <c r="O49" s="24"/>
      <c r="P49" s="25"/>
    </row>
    <row r="50" spans="1:23" ht="13.5" thickTop="1" x14ac:dyDescent="0.2">
      <c r="A50" s="6"/>
      <c r="B50" s="15"/>
      <c r="C50" s="15"/>
      <c r="D50" s="15"/>
      <c r="E50" s="15"/>
      <c r="F50" s="15"/>
      <c r="G50" s="15"/>
      <c r="H50" s="15"/>
      <c r="I50" s="15"/>
      <c r="J50" s="15"/>
      <c r="K50" s="15"/>
      <c r="L50" s="15"/>
      <c r="M50" s="16"/>
      <c r="N50" s="17"/>
      <c r="O50" s="46"/>
    </row>
    <row r="51" spans="1:23" x14ac:dyDescent="0.2">
      <c r="A51" s="9"/>
      <c r="B51" s="25"/>
      <c r="C51" s="11"/>
      <c r="D51" s="11"/>
      <c r="E51" s="11"/>
      <c r="F51" s="11"/>
      <c r="G51" s="11">
        <f>+I51+E51</f>
        <v>0</v>
      </c>
      <c r="H51" s="11"/>
      <c r="I51" s="11"/>
      <c r="J51" s="11"/>
      <c r="K51" s="11"/>
      <c r="L51" s="12"/>
      <c r="M51" s="13">
        <f>-I51</f>
        <v>0</v>
      </c>
      <c r="N51" s="12">
        <f>+I51</f>
        <v>0</v>
      </c>
      <c r="O51" s="11"/>
    </row>
    <row r="52" spans="1:23" ht="13.5" thickBot="1" x14ac:dyDescent="0.25">
      <c r="A52" s="9"/>
      <c r="B52" s="25"/>
      <c r="C52" s="11"/>
      <c r="D52" s="11"/>
      <c r="E52" s="11"/>
      <c r="F52" s="11"/>
      <c r="G52" s="11"/>
      <c r="H52" s="11"/>
      <c r="I52" s="39">
        <f>+I48+I50+I51</f>
        <v>0</v>
      </c>
      <c r="J52" s="40"/>
      <c r="K52" s="40"/>
      <c r="L52" s="11"/>
      <c r="M52" s="50">
        <f>+M51+M48</f>
        <v>0</v>
      </c>
      <c r="N52" s="50">
        <f>+N51+N50+N48</f>
        <v>0</v>
      </c>
      <c r="O52" s="50">
        <f>+M52+N52</f>
        <v>0</v>
      </c>
    </row>
    <row r="53" spans="1:23" ht="13.5" thickTop="1" x14ac:dyDescent="0.2"/>
    <row r="54" spans="1:23" x14ac:dyDescent="0.2">
      <c r="A54" s="9"/>
      <c r="B54" s="25"/>
      <c r="C54" s="11"/>
      <c r="D54" s="11"/>
      <c r="E54" s="11"/>
      <c r="F54" s="11"/>
      <c r="G54" s="11"/>
      <c r="H54" s="11"/>
      <c r="I54" s="40"/>
      <c r="J54" s="40"/>
      <c r="K54" s="40"/>
      <c r="L54" s="11"/>
      <c r="M54" s="12"/>
      <c r="N54" s="12"/>
      <c r="O54" s="12"/>
      <c r="R54" s="9"/>
      <c r="S54" s="9"/>
      <c r="T54" s="9"/>
      <c r="U54" s="9"/>
      <c r="V54" s="9"/>
      <c r="W54" s="9"/>
    </row>
    <row r="55" spans="1:23" ht="15.75" x14ac:dyDescent="0.25">
      <c r="A55" s="65" t="s">
        <v>33</v>
      </c>
      <c r="B55" s="7"/>
      <c r="C55" s="7"/>
      <c r="D55" s="7"/>
      <c r="E55" s="7"/>
      <c r="F55" s="7"/>
      <c r="G55" s="57"/>
      <c r="H55" s="7"/>
      <c r="I55" s="7"/>
      <c r="J55" s="7"/>
      <c r="K55" s="7"/>
      <c r="L55" s="57"/>
      <c r="M55" s="57"/>
      <c r="N55" s="7"/>
      <c r="O55" s="7"/>
      <c r="P55" s="25"/>
    </row>
    <row r="56" spans="1:23" ht="13.5" thickBot="1" x14ac:dyDescent="0.25">
      <c r="A56" s="67"/>
      <c r="B56" s="26"/>
      <c r="C56" s="7"/>
      <c r="D56" s="7"/>
      <c r="E56" s="8"/>
      <c r="F56" s="8"/>
      <c r="G56" s="58"/>
      <c r="H56" s="7"/>
      <c r="I56" s="7"/>
      <c r="J56" s="7"/>
      <c r="K56" s="7"/>
      <c r="L56" s="59"/>
      <c r="M56" s="59"/>
      <c r="N56" s="8"/>
      <c r="O56" s="3"/>
      <c r="P56" s="25"/>
    </row>
    <row r="57" spans="1:23" x14ac:dyDescent="0.2">
      <c r="A57" s="67"/>
      <c r="B57" s="27" t="s">
        <v>9</v>
      </c>
      <c r="C57" s="86" t="s">
        <v>2</v>
      </c>
      <c r="D57" s="28" t="s">
        <v>4</v>
      </c>
      <c r="E57" s="28" t="s">
        <v>4</v>
      </c>
      <c r="F57" s="28" t="s">
        <v>42</v>
      </c>
      <c r="G57" s="60" t="s">
        <v>5</v>
      </c>
      <c r="H57" s="27" t="s">
        <v>3</v>
      </c>
      <c r="I57" s="28" t="s">
        <v>3</v>
      </c>
      <c r="J57" s="28" t="s">
        <v>42</v>
      </c>
      <c r="K57" s="86" t="s">
        <v>5</v>
      </c>
      <c r="L57" s="97" t="s">
        <v>14</v>
      </c>
      <c r="M57" s="61" t="s">
        <v>6</v>
      </c>
      <c r="N57" s="30" t="s">
        <v>12</v>
      </c>
      <c r="O57" s="31" t="s">
        <v>6</v>
      </c>
      <c r="P57" s="25"/>
    </row>
    <row r="58" spans="1:23" x14ac:dyDescent="0.2">
      <c r="A58" s="67"/>
      <c r="B58" s="32" t="s">
        <v>1</v>
      </c>
      <c r="C58" s="87" t="s">
        <v>10</v>
      </c>
      <c r="D58" s="33" t="s">
        <v>7</v>
      </c>
      <c r="E58" s="33" t="s">
        <v>8</v>
      </c>
      <c r="F58" s="33" t="s">
        <v>44</v>
      </c>
      <c r="G58" s="62" t="s">
        <v>7</v>
      </c>
      <c r="H58" s="32" t="s">
        <v>7</v>
      </c>
      <c r="I58" s="33" t="s">
        <v>8</v>
      </c>
      <c r="J58" s="33" t="s">
        <v>43</v>
      </c>
      <c r="K58" s="87" t="s">
        <v>46</v>
      </c>
      <c r="L58" s="96" t="s">
        <v>8</v>
      </c>
      <c r="M58" s="63" t="s">
        <v>11</v>
      </c>
      <c r="N58" s="35" t="s">
        <v>10</v>
      </c>
      <c r="O58" s="36" t="s">
        <v>13</v>
      </c>
      <c r="P58" s="25"/>
    </row>
    <row r="59" spans="1:23" x14ac:dyDescent="0.2">
      <c r="A59" s="68" t="s">
        <v>29</v>
      </c>
      <c r="B59" s="79"/>
      <c r="C59" s="88"/>
      <c r="D59" s="38"/>
      <c r="E59" s="38"/>
      <c r="F59" s="38"/>
      <c r="G59" s="38"/>
      <c r="H59" s="37"/>
      <c r="I59" s="38"/>
      <c r="J59" s="38"/>
      <c r="K59" s="88"/>
      <c r="L59" s="98">
        <f>G59+K59</f>
        <v>0</v>
      </c>
      <c r="M59" s="16">
        <f t="shared" ref="M59:M71" si="9">+B59+D59+G59+F59</f>
        <v>0</v>
      </c>
      <c r="N59" s="17">
        <f t="shared" ref="N59:N71" si="10">+C59+H59+J59+K59</f>
        <v>0</v>
      </c>
      <c r="O59" s="18">
        <f t="shared" ref="O59:O67" si="11">+M59+N59</f>
        <v>0</v>
      </c>
      <c r="P59" s="25"/>
    </row>
    <row r="60" spans="1:23" x14ac:dyDescent="0.2">
      <c r="A60" s="67" t="s">
        <v>16</v>
      </c>
      <c r="B60" s="37">
        <f>M59</f>
        <v>0</v>
      </c>
      <c r="C60" s="88">
        <f>N59</f>
        <v>0</v>
      </c>
      <c r="D60" s="38"/>
      <c r="E60" s="38">
        <f>D60+E59</f>
        <v>0</v>
      </c>
      <c r="F60" s="38"/>
      <c r="G60" s="38"/>
      <c r="H60" s="37"/>
      <c r="I60" s="38">
        <f t="shared" ref="I60:I71" si="12">H60+I59</f>
        <v>0</v>
      </c>
      <c r="J60" s="38"/>
      <c r="K60" s="88"/>
      <c r="L60" s="98">
        <f t="shared" ref="L60:L72" si="13">L59+G60+K60</f>
        <v>0</v>
      </c>
      <c r="M60" s="16">
        <f t="shared" si="9"/>
        <v>0</v>
      </c>
      <c r="N60" s="17">
        <f t="shared" si="10"/>
        <v>0</v>
      </c>
      <c r="O60" s="18">
        <f t="shared" si="11"/>
        <v>0</v>
      </c>
      <c r="P60" s="25"/>
    </row>
    <row r="61" spans="1:23" x14ac:dyDescent="0.2">
      <c r="A61" s="67" t="s">
        <v>17</v>
      </c>
      <c r="B61" s="37">
        <f t="shared" ref="B61:C71" si="14">M60</f>
        <v>0</v>
      </c>
      <c r="C61" s="88">
        <f t="shared" si="14"/>
        <v>0</v>
      </c>
      <c r="D61" s="38"/>
      <c r="E61" s="38">
        <f t="shared" ref="E61:E71" si="15">D61+E60</f>
        <v>0</v>
      </c>
      <c r="F61" s="38"/>
      <c r="G61" s="38"/>
      <c r="H61" s="37"/>
      <c r="I61" s="38">
        <f t="shared" si="12"/>
        <v>0</v>
      </c>
      <c r="J61" s="38"/>
      <c r="K61" s="88"/>
      <c r="L61" s="98">
        <f t="shared" si="13"/>
        <v>0</v>
      </c>
      <c r="M61" s="16">
        <f t="shared" si="9"/>
        <v>0</v>
      </c>
      <c r="N61" s="17">
        <f t="shared" si="10"/>
        <v>0</v>
      </c>
      <c r="O61" s="18">
        <f t="shared" si="11"/>
        <v>0</v>
      </c>
      <c r="P61" s="25"/>
    </row>
    <row r="62" spans="1:23" x14ac:dyDescent="0.2">
      <c r="A62" s="67" t="s">
        <v>18</v>
      </c>
      <c r="B62" s="37">
        <f t="shared" si="14"/>
        <v>0</v>
      </c>
      <c r="C62" s="88">
        <f t="shared" si="14"/>
        <v>0</v>
      </c>
      <c r="D62" s="38"/>
      <c r="E62" s="38">
        <f t="shared" si="15"/>
        <v>0</v>
      </c>
      <c r="F62" s="38"/>
      <c r="G62" s="38"/>
      <c r="H62" s="37"/>
      <c r="I62" s="38">
        <f t="shared" si="12"/>
        <v>0</v>
      </c>
      <c r="J62" s="38"/>
      <c r="K62" s="88"/>
      <c r="L62" s="98">
        <f t="shared" si="13"/>
        <v>0</v>
      </c>
      <c r="M62" s="16">
        <f t="shared" si="9"/>
        <v>0</v>
      </c>
      <c r="N62" s="17">
        <f t="shared" si="10"/>
        <v>0</v>
      </c>
      <c r="O62" s="18">
        <f t="shared" si="11"/>
        <v>0</v>
      </c>
      <c r="P62" s="25"/>
    </row>
    <row r="63" spans="1:23" x14ac:dyDescent="0.2">
      <c r="A63" s="67" t="s">
        <v>19</v>
      </c>
      <c r="B63" s="37">
        <f t="shared" si="14"/>
        <v>0</v>
      </c>
      <c r="C63" s="88">
        <f t="shared" si="14"/>
        <v>0</v>
      </c>
      <c r="D63" s="38"/>
      <c r="E63" s="38">
        <f t="shared" si="15"/>
        <v>0</v>
      </c>
      <c r="F63" s="38"/>
      <c r="G63" s="38"/>
      <c r="H63" s="37"/>
      <c r="I63" s="38">
        <f t="shared" si="12"/>
        <v>0</v>
      </c>
      <c r="J63" s="38"/>
      <c r="K63" s="88"/>
      <c r="L63" s="98">
        <f t="shared" si="13"/>
        <v>0</v>
      </c>
      <c r="M63" s="16">
        <f t="shared" si="9"/>
        <v>0</v>
      </c>
      <c r="N63" s="17">
        <f t="shared" si="10"/>
        <v>0</v>
      </c>
      <c r="O63" s="18">
        <f t="shared" si="11"/>
        <v>0</v>
      </c>
      <c r="P63" s="25"/>
    </row>
    <row r="64" spans="1:23" x14ac:dyDescent="0.2">
      <c r="A64" s="67" t="s">
        <v>20</v>
      </c>
      <c r="B64" s="37">
        <f t="shared" si="14"/>
        <v>0</v>
      </c>
      <c r="C64" s="88">
        <f t="shared" si="14"/>
        <v>0</v>
      </c>
      <c r="D64" s="38"/>
      <c r="E64" s="38">
        <f t="shared" si="15"/>
        <v>0</v>
      </c>
      <c r="F64" s="38"/>
      <c r="G64" s="38"/>
      <c r="H64" s="37"/>
      <c r="I64" s="38">
        <f t="shared" si="12"/>
        <v>0</v>
      </c>
      <c r="J64" s="38"/>
      <c r="K64" s="88"/>
      <c r="L64" s="98">
        <f t="shared" si="13"/>
        <v>0</v>
      </c>
      <c r="M64" s="16">
        <f t="shared" si="9"/>
        <v>0</v>
      </c>
      <c r="N64" s="17">
        <f t="shared" si="10"/>
        <v>0</v>
      </c>
      <c r="O64" s="18">
        <f t="shared" si="11"/>
        <v>0</v>
      </c>
      <c r="P64" s="25"/>
    </row>
    <row r="65" spans="1:23" x14ac:dyDescent="0.2">
      <c r="A65" s="67" t="s">
        <v>21</v>
      </c>
      <c r="B65" s="37">
        <f t="shared" si="14"/>
        <v>0</v>
      </c>
      <c r="C65" s="88">
        <f t="shared" si="14"/>
        <v>0</v>
      </c>
      <c r="D65" s="38">
        <v>0</v>
      </c>
      <c r="E65" s="38">
        <f t="shared" si="15"/>
        <v>0</v>
      </c>
      <c r="F65" s="38"/>
      <c r="G65" s="38"/>
      <c r="H65" s="37"/>
      <c r="I65" s="38">
        <f t="shared" si="12"/>
        <v>0</v>
      </c>
      <c r="J65" s="38"/>
      <c r="K65" s="88"/>
      <c r="L65" s="98">
        <f t="shared" si="13"/>
        <v>0</v>
      </c>
      <c r="M65" s="16">
        <f t="shared" si="9"/>
        <v>0</v>
      </c>
      <c r="N65" s="17">
        <f t="shared" si="10"/>
        <v>0</v>
      </c>
      <c r="O65" s="18">
        <f t="shared" si="11"/>
        <v>0</v>
      </c>
      <c r="P65" s="25"/>
    </row>
    <row r="66" spans="1:23" x14ac:dyDescent="0.2">
      <c r="A66" s="67" t="s">
        <v>22</v>
      </c>
      <c r="B66" s="37">
        <f t="shared" si="14"/>
        <v>0</v>
      </c>
      <c r="C66" s="88">
        <f t="shared" si="14"/>
        <v>0</v>
      </c>
      <c r="D66" s="38">
        <v>0</v>
      </c>
      <c r="E66" s="38">
        <f t="shared" si="15"/>
        <v>0</v>
      </c>
      <c r="F66" s="38"/>
      <c r="G66" s="38"/>
      <c r="H66" s="37"/>
      <c r="I66" s="38">
        <f t="shared" si="12"/>
        <v>0</v>
      </c>
      <c r="J66" s="64"/>
      <c r="K66" s="89"/>
      <c r="L66" s="98">
        <f t="shared" si="13"/>
        <v>0</v>
      </c>
      <c r="M66" s="16">
        <f t="shared" si="9"/>
        <v>0</v>
      </c>
      <c r="N66" s="17">
        <f t="shared" si="10"/>
        <v>0</v>
      </c>
      <c r="O66" s="18">
        <f t="shared" si="11"/>
        <v>0</v>
      </c>
      <c r="P66" s="25"/>
    </row>
    <row r="67" spans="1:23" x14ac:dyDescent="0.2">
      <c r="A67" s="67" t="s">
        <v>23</v>
      </c>
      <c r="B67" s="37">
        <f t="shared" si="14"/>
        <v>0</v>
      </c>
      <c r="C67" s="88">
        <f t="shared" si="14"/>
        <v>0</v>
      </c>
      <c r="D67" s="64">
        <v>0</v>
      </c>
      <c r="E67" s="38">
        <f t="shared" si="15"/>
        <v>0</v>
      </c>
      <c r="F67" s="38"/>
      <c r="G67" s="38"/>
      <c r="H67" s="37"/>
      <c r="I67" s="38">
        <f t="shared" si="12"/>
        <v>0</v>
      </c>
      <c r="J67" s="64"/>
      <c r="K67" s="89"/>
      <c r="L67" s="98">
        <f t="shared" si="13"/>
        <v>0</v>
      </c>
      <c r="M67" s="16">
        <f t="shared" si="9"/>
        <v>0</v>
      </c>
      <c r="N67" s="17">
        <f t="shared" si="10"/>
        <v>0</v>
      </c>
      <c r="O67" s="18">
        <f t="shared" si="11"/>
        <v>0</v>
      </c>
      <c r="P67" s="25"/>
    </row>
    <row r="68" spans="1:23" s="9" customFormat="1" x14ac:dyDescent="0.2">
      <c r="A68" s="67" t="s">
        <v>25</v>
      </c>
      <c r="B68" s="37">
        <f t="shared" si="14"/>
        <v>0</v>
      </c>
      <c r="C68" s="88">
        <f t="shared" si="14"/>
        <v>0</v>
      </c>
      <c r="D68" s="99">
        <v>0</v>
      </c>
      <c r="E68" s="38">
        <f t="shared" si="15"/>
        <v>0</v>
      </c>
      <c r="F68" s="15"/>
      <c r="G68" s="15"/>
      <c r="H68" s="110"/>
      <c r="I68" s="38">
        <f t="shared" si="12"/>
        <v>0</v>
      </c>
      <c r="J68" s="64"/>
      <c r="K68" s="89"/>
      <c r="L68" s="98">
        <f t="shared" si="13"/>
        <v>0</v>
      </c>
      <c r="M68" s="16">
        <f t="shared" si="9"/>
        <v>0</v>
      </c>
      <c r="N68" s="17">
        <f t="shared" si="10"/>
        <v>0</v>
      </c>
      <c r="O68" s="18">
        <f>+M68+N68</f>
        <v>0</v>
      </c>
      <c r="P68" s="25"/>
      <c r="Q68"/>
      <c r="R68"/>
    </row>
    <row r="69" spans="1:23" x14ac:dyDescent="0.2">
      <c r="A69" s="67" t="s">
        <v>26</v>
      </c>
      <c r="B69" s="37">
        <f t="shared" si="14"/>
        <v>0</v>
      </c>
      <c r="C69" s="88">
        <f t="shared" si="14"/>
        <v>0</v>
      </c>
      <c r="D69" s="15"/>
      <c r="E69" s="38">
        <f t="shared" si="15"/>
        <v>0</v>
      </c>
      <c r="F69" s="56"/>
      <c r="G69" s="15"/>
      <c r="H69" s="110"/>
      <c r="I69" s="38">
        <f t="shared" si="12"/>
        <v>0</v>
      </c>
      <c r="J69" s="64"/>
      <c r="K69" s="89"/>
      <c r="L69" s="98">
        <f t="shared" si="13"/>
        <v>0</v>
      </c>
      <c r="M69" s="16">
        <f t="shared" si="9"/>
        <v>0</v>
      </c>
      <c r="N69" s="17">
        <f t="shared" si="10"/>
        <v>0</v>
      </c>
      <c r="O69" s="18">
        <f>+M69+N69</f>
        <v>0</v>
      </c>
      <c r="P69" s="25"/>
    </row>
    <row r="70" spans="1:23" x14ac:dyDescent="0.2">
      <c r="A70" s="67" t="s">
        <v>27</v>
      </c>
      <c r="B70" s="37">
        <f t="shared" si="14"/>
        <v>0</v>
      </c>
      <c r="C70" s="88">
        <f t="shared" si="14"/>
        <v>0</v>
      </c>
      <c r="D70" s="99"/>
      <c r="E70" s="38">
        <f t="shared" si="15"/>
        <v>0</v>
      </c>
      <c r="F70" s="15"/>
      <c r="G70" s="15"/>
      <c r="H70" s="110"/>
      <c r="I70" s="38">
        <f t="shared" si="12"/>
        <v>0</v>
      </c>
      <c r="J70" s="64"/>
      <c r="K70" s="89"/>
      <c r="L70" s="98">
        <f t="shared" si="13"/>
        <v>0</v>
      </c>
      <c r="M70" s="16">
        <f t="shared" si="9"/>
        <v>0</v>
      </c>
      <c r="N70" s="17">
        <f t="shared" si="10"/>
        <v>0</v>
      </c>
      <c r="O70" s="18">
        <f>+M70+N70</f>
        <v>0</v>
      </c>
      <c r="P70" s="25"/>
    </row>
    <row r="71" spans="1:23" x14ac:dyDescent="0.2">
      <c r="A71" s="67" t="s">
        <v>28</v>
      </c>
      <c r="B71" s="37">
        <f t="shared" si="14"/>
        <v>0</v>
      </c>
      <c r="C71" s="88">
        <f t="shared" si="14"/>
        <v>0</v>
      </c>
      <c r="D71" s="56"/>
      <c r="E71" s="38">
        <f t="shared" si="15"/>
        <v>0</v>
      </c>
      <c r="F71" s="15"/>
      <c r="G71" s="15"/>
      <c r="H71" s="110"/>
      <c r="I71" s="38">
        <f t="shared" si="12"/>
        <v>0</v>
      </c>
      <c r="J71" s="64"/>
      <c r="K71" s="89"/>
      <c r="L71" s="98">
        <f t="shared" si="13"/>
        <v>0</v>
      </c>
      <c r="M71" s="16">
        <f t="shared" si="9"/>
        <v>0</v>
      </c>
      <c r="N71" s="17">
        <f t="shared" si="10"/>
        <v>0</v>
      </c>
      <c r="O71" s="18">
        <f>+M71+N71</f>
        <v>0</v>
      </c>
      <c r="P71" s="25"/>
    </row>
    <row r="72" spans="1:23" ht="13.5" thickBot="1" x14ac:dyDescent="0.25">
      <c r="A72" s="67"/>
      <c r="B72" s="19"/>
      <c r="C72" s="93"/>
      <c r="D72" s="20"/>
      <c r="E72" s="20"/>
      <c r="F72" s="20"/>
      <c r="G72" s="20"/>
      <c r="H72" s="91">
        <f>SUM(H68:H71)</f>
        <v>0</v>
      </c>
      <c r="I72" s="21"/>
      <c r="J72" s="21"/>
      <c r="K72" s="90"/>
      <c r="L72" s="96">
        <f t="shared" si="13"/>
        <v>0</v>
      </c>
      <c r="M72" s="22"/>
      <c r="N72" s="23"/>
      <c r="O72" s="24"/>
      <c r="P72" s="25"/>
    </row>
    <row r="73" spans="1:23" ht="13.5" thickTop="1" x14ac:dyDescent="0.2">
      <c r="A73" s="6"/>
      <c r="B73" s="15"/>
      <c r="C73" s="15"/>
      <c r="D73" s="15"/>
      <c r="E73" s="15"/>
      <c r="F73" s="15"/>
      <c r="G73" s="15"/>
      <c r="H73" s="15"/>
      <c r="I73" s="15"/>
      <c r="J73" s="15"/>
      <c r="K73" s="15"/>
      <c r="L73" s="15"/>
      <c r="M73" s="16"/>
      <c r="N73" s="17"/>
      <c r="O73" s="46"/>
    </row>
    <row r="74" spans="1:23" x14ac:dyDescent="0.2">
      <c r="A74" s="9"/>
      <c r="B74" s="25"/>
      <c r="C74" s="11"/>
      <c r="D74" s="11"/>
      <c r="E74" s="11"/>
      <c r="F74" s="11"/>
      <c r="G74" s="11">
        <f>+I74+E74</f>
        <v>0</v>
      </c>
      <c r="H74" s="11"/>
      <c r="I74" s="11"/>
      <c r="J74" s="11"/>
      <c r="K74" s="11"/>
      <c r="L74" s="12"/>
      <c r="M74" s="13">
        <f>-I74</f>
        <v>0</v>
      </c>
      <c r="N74" s="12">
        <f>+I74</f>
        <v>0</v>
      </c>
      <c r="O74" s="11"/>
    </row>
    <row r="75" spans="1:23" ht="13.5" thickBot="1" x14ac:dyDescent="0.25">
      <c r="A75" s="9"/>
      <c r="B75" s="25"/>
      <c r="C75" s="11"/>
      <c r="D75" s="76" t="s">
        <v>38</v>
      </c>
      <c r="E75" s="77"/>
      <c r="F75" s="77"/>
      <c r="G75" s="11"/>
      <c r="H75" s="11"/>
      <c r="I75" s="39">
        <f>+I71+I73+I74</f>
        <v>0</v>
      </c>
      <c r="J75" s="40"/>
      <c r="K75" s="40"/>
      <c r="L75" s="11"/>
      <c r="M75" s="50">
        <f>+M74+M71</f>
        <v>0</v>
      </c>
      <c r="N75" s="50">
        <f>+N74+N73+N71</f>
        <v>0</v>
      </c>
      <c r="O75" s="50">
        <f>+M75+N75</f>
        <v>0</v>
      </c>
    </row>
    <row r="76" spans="1:23" ht="13.5" thickTop="1" x14ac:dyDescent="0.2"/>
    <row r="77" spans="1:23" x14ac:dyDescent="0.2">
      <c r="A77" s="9"/>
      <c r="B77" s="25"/>
      <c r="C77" s="11"/>
      <c r="D77" s="11"/>
      <c r="E77" s="11"/>
      <c r="F77" s="11"/>
      <c r="G77" s="11"/>
      <c r="H77" s="11"/>
      <c r="I77" s="40"/>
      <c r="J77" s="40"/>
      <c r="K77" s="40"/>
      <c r="L77" s="11"/>
      <c r="M77" s="12"/>
      <c r="N77" s="12"/>
      <c r="O77" s="12"/>
      <c r="R77" s="9"/>
      <c r="S77" s="9"/>
      <c r="T77" s="9"/>
      <c r="U77" s="9"/>
      <c r="V77" s="9"/>
      <c r="W77" s="9"/>
    </row>
    <row r="78" spans="1:23" ht="15.75" x14ac:dyDescent="0.25">
      <c r="A78" s="10" t="s">
        <v>37</v>
      </c>
      <c r="B78" s="7"/>
      <c r="C78" s="7"/>
      <c r="D78" s="7"/>
      <c r="E78" s="7"/>
      <c r="F78" s="7"/>
      <c r="G78" s="7"/>
      <c r="H78" s="7"/>
      <c r="I78" s="7"/>
      <c r="J78" s="7"/>
      <c r="K78" s="7"/>
      <c r="L78" s="7"/>
      <c r="M78" s="57"/>
      <c r="N78" s="57"/>
      <c r="O78" s="57"/>
      <c r="Q78" s="9"/>
      <c r="R78" s="9"/>
      <c r="S78" s="9"/>
      <c r="T78" s="9"/>
      <c r="U78" s="9"/>
      <c r="V78" s="9"/>
      <c r="W78" s="9"/>
    </row>
    <row r="79" spans="1:23" ht="13.5" thickBot="1" x14ac:dyDescent="0.25">
      <c r="A79" s="6"/>
      <c r="B79" s="26"/>
      <c r="C79" s="7"/>
      <c r="D79" s="7"/>
      <c r="E79" s="8"/>
      <c r="F79" s="8"/>
      <c r="G79" s="8"/>
      <c r="H79" s="7"/>
      <c r="I79" s="7"/>
      <c r="J79" s="7"/>
      <c r="K79" s="7"/>
      <c r="L79" s="8"/>
      <c r="M79" s="8"/>
      <c r="N79" s="8"/>
      <c r="O79" s="3"/>
      <c r="Q79" s="9"/>
      <c r="R79" s="9"/>
      <c r="S79" s="9"/>
      <c r="T79" s="9"/>
      <c r="U79" s="9"/>
      <c r="V79" s="9"/>
      <c r="W79" s="9"/>
    </row>
    <row r="80" spans="1:23" x14ac:dyDescent="0.2">
      <c r="A80" s="6"/>
      <c r="B80" s="27" t="s">
        <v>9</v>
      </c>
      <c r="C80" s="86" t="s">
        <v>2</v>
      </c>
      <c r="D80" s="28" t="s">
        <v>4</v>
      </c>
      <c r="E80" s="28" t="s">
        <v>4</v>
      </c>
      <c r="F80" s="28" t="s">
        <v>42</v>
      </c>
      <c r="G80" s="28" t="s">
        <v>5</v>
      </c>
      <c r="H80" s="27" t="s">
        <v>3</v>
      </c>
      <c r="I80" s="28" t="s">
        <v>3</v>
      </c>
      <c r="J80" s="28" t="s">
        <v>42</v>
      </c>
      <c r="K80" s="86" t="s">
        <v>5</v>
      </c>
      <c r="L80" s="97" t="s">
        <v>14</v>
      </c>
      <c r="M80" s="29" t="s">
        <v>6</v>
      </c>
      <c r="N80" s="30" t="s">
        <v>12</v>
      </c>
      <c r="O80" s="31" t="s">
        <v>6</v>
      </c>
      <c r="Q80" s="9"/>
      <c r="R80" s="9"/>
      <c r="S80" s="9"/>
      <c r="T80" s="9"/>
      <c r="U80" s="9"/>
      <c r="V80" s="9"/>
      <c r="W80" s="9"/>
    </row>
    <row r="81" spans="1:23" x14ac:dyDescent="0.2">
      <c r="A81" s="6"/>
      <c r="B81" s="32" t="s">
        <v>1</v>
      </c>
      <c r="C81" s="87" t="s">
        <v>10</v>
      </c>
      <c r="D81" s="33" t="s">
        <v>7</v>
      </c>
      <c r="E81" s="33" t="s">
        <v>8</v>
      </c>
      <c r="F81" s="33" t="s">
        <v>44</v>
      </c>
      <c r="G81" s="33" t="s">
        <v>7</v>
      </c>
      <c r="H81" s="32" t="s">
        <v>7</v>
      </c>
      <c r="I81" s="33" t="s">
        <v>8</v>
      </c>
      <c r="J81" s="33" t="s">
        <v>43</v>
      </c>
      <c r="K81" s="87" t="s">
        <v>46</v>
      </c>
      <c r="L81" s="96" t="s">
        <v>8</v>
      </c>
      <c r="M81" s="34" t="s">
        <v>11</v>
      </c>
      <c r="N81" s="35" t="s">
        <v>10</v>
      </c>
      <c r="O81" s="36" t="s">
        <v>13</v>
      </c>
      <c r="Q81" s="9"/>
      <c r="R81" s="9"/>
      <c r="S81" s="9"/>
      <c r="T81" s="9"/>
      <c r="U81" s="9"/>
      <c r="V81" s="9"/>
      <c r="W81" s="9"/>
    </row>
    <row r="82" spans="1:23" x14ac:dyDescent="0.2">
      <c r="A82" s="68" t="s">
        <v>29</v>
      </c>
      <c r="B82" s="79">
        <v>56348.11</v>
      </c>
      <c r="C82" s="88"/>
      <c r="D82" s="38"/>
      <c r="E82" s="38"/>
      <c r="F82" s="38"/>
      <c r="G82" s="38"/>
      <c r="H82" s="37"/>
      <c r="I82" s="38"/>
      <c r="J82" s="38"/>
      <c r="K82" s="88"/>
      <c r="L82" s="98">
        <f>G82+K82</f>
        <v>0</v>
      </c>
      <c r="M82" s="16">
        <f t="shared" ref="M82:M94" si="16">+B82+D82+G82+F82</f>
        <v>56348.11</v>
      </c>
      <c r="N82" s="17">
        <f t="shared" ref="N82:N94" si="17">+C82+H82+J82+K82</f>
        <v>0</v>
      </c>
      <c r="O82" s="18">
        <f t="shared" ref="O82:O90" si="18">+M82+N82</f>
        <v>56348.11</v>
      </c>
      <c r="Q82" s="9"/>
    </row>
    <row r="83" spans="1:23" x14ac:dyDescent="0.2">
      <c r="A83" s="67" t="s">
        <v>16</v>
      </c>
      <c r="B83" s="37">
        <f>M82</f>
        <v>56348.11</v>
      </c>
      <c r="C83" s="88">
        <f>N82</f>
        <v>0</v>
      </c>
      <c r="D83" s="38"/>
      <c r="E83" s="38">
        <f>D83+E82</f>
        <v>0</v>
      </c>
      <c r="F83" s="38"/>
      <c r="G83" s="38"/>
      <c r="H83" s="37">
        <v>-1918.15</v>
      </c>
      <c r="I83" s="38">
        <f t="shared" ref="I83:I94" si="19">H83+I82</f>
        <v>-1918.15</v>
      </c>
      <c r="J83" s="38"/>
      <c r="K83" s="88"/>
      <c r="L83" s="98">
        <f t="shared" ref="L83:L95" si="20">L82+G83+K83</f>
        <v>0</v>
      </c>
      <c r="M83" s="16">
        <f t="shared" si="16"/>
        <v>56348.11</v>
      </c>
      <c r="N83" s="17">
        <f t="shared" si="17"/>
        <v>-1918.15</v>
      </c>
      <c r="O83" s="18">
        <f t="shared" si="18"/>
        <v>54429.96</v>
      </c>
      <c r="Q83" s="9"/>
    </row>
    <row r="84" spans="1:23" x14ac:dyDescent="0.2">
      <c r="A84" s="67" t="s">
        <v>17</v>
      </c>
      <c r="B84" s="37">
        <f t="shared" ref="B84:C94" si="21">M83</f>
        <v>56348.11</v>
      </c>
      <c r="C84" s="88">
        <f t="shared" si="21"/>
        <v>-1918.15</v>
      </c>
      <c r="D84" s="38">
        <v>156400.42000000001</v>
      </c>
      <c r="E84" s="38">
        <f t="shared" ref="E84:E94" si="22">D84+E83</f>
        <v>156400.42000000001</v>
      </c>
      <c r="F84" s="38"/>
      <c r="G84" s="82">
        <f>-605107.33-64542.4+108733.57</f>
        <v>-560916.15999999992</v>
      </c>
      <c r="H84" s="37">
        <v>-1605.88</v>
      </c>
      <c r="I84" s="38">
        <f t="shared" si="19"/>
        <v>-3524.03</v>
      </c>
      <c r="J84" s="38"/>
      <c r="K84" s="94">
        <f>-45674.67-5423.79-9957.94</f>
        <v>-61056.4</v>
      </c>
      <c r="L84" s="98">
        <f t="shared" si="20"/>
        <v>-621972.55999999994</v>
      </c>
      <c r="M84" s="16">
        <f t="shared" si="16"/>
        <v>-348167.62999999989</v>
      </c>
      <c r="N84" s="17">
        <f t="shared" si="17"/>
        <v>-64580.43</v>
      </c>
      <c r="O84" s="18">
        <f t="shared" si="18"/>
        <v>-412748.05999999988</v>
      </c>
      <c r="Q84" s="9"/>
    </row>
    <row r="85" spans="1:23" x14ac:dyDescent="0.2">
      <c r="A85" s="67" t="s">
        <v>18</v>
      </c>
      <c r="B85" s="37">
        <f t="shared" si="21"/>
        <v>-348167.62999999989</v>
      </c>
      <c r="C85" s="88">
        <f t="shared" si="21"/>
        <v>-64580.43</v>
      </c>
      <c r="D85" s="38">
        <v>1.5</v>
      </c>
      <c r="E85" s="38">
        <f t="shared" si="22"/>
        <v>156401.92000000001</v>
      </c>
      <c r="F85" s="38"/>
      <c r="G85" s="38"/>
      <c r="H85" s="37">
        <v>-1498.81</v>
      </c>
      <c r="I85" s="38">
        <f t="shared" si="19"/>
        <v>-5022.84</v>
      </c>
      <c r="J85" s="38"/>
      <c r="K85" s="88"/>
      <c r="L85" s="98">
        <f t="shared" si="20"/>
        <v>-621972.55999999994</v>
      </c>
      <c r="M85" s="16">
        <f t="shared" si="16"/>
        <v>-348166.12999999989</v>
      </c>
      <c r="N85" s="17">
        <f t="shared" si="17"/>
        <v>-66079.240000000005</v>
      </c>
      <c r="O85" s="18">
        <f t="shared" si="18"/>
        <v>-414245.36999999988</v>
      </c>
      <c r="Q85" s="9"/>
    </row>
    <row r="86" spans="1:23" x14ac:dyDescent="0.2">
      <c r="A86" s="67" t="s">
        <v>19</v>
      </c>
      <c r="B86" s="37">
        <f t="shared" si="21"/>
        <v>-348166.12999999989</v>
      </c>
      <c r="C86" s="88">
        <f t="shared" si="21"/>
        <v>-66079.240000000005</v>
      </c>
      <c r="D86" s="38">
        <v>1.76</v>
      </c>
      <c r="E86" s="38">
        <f t="shared" si="22"/>
        <v>156403.68000000002</v>
      </c>
      <c r="F86" s="38"/>
      <c r="G86" s="82">
        <v>184523.22</v>
      </c>
      <c r="H86" s="37">
        <v>-1482.51</v>
      </c>
      <c r="I86" s="38">
        <f t="shared" si="19"/>
        <v>-6505.35</v>
      </c>
      <c r="J86" s="38"/>
      <c r="K86" s="88"/>
      <c r="L86" s="98">
        <f t="shared" si="20"/>
        <v>-437449.33999999997</v>
      </c>
      <c r="M86" s="16">
        <f t="shared" si="16"/>
        <v>-163641.14999999988</v>
      </c>
      <c r="N86" s="17">
        <f t="shared" si="17"/>
        <v>-67561.75</v>
      </c>
      <c r="O86" s="18">
        <f t="shared" si="18"/>
        <v>-231202.89999999988</v>
      </c>
      <c r="Q86" s="9"/>
    </row>
    <row r="87" spans="1:23" x14ac:dyDescent="0.2">
      <c r="A87" s="67" t="s">
        <v>20</v>
      </c>
      <c r="B87" s="37">
        <f t="shared" si="21"/>
        <v>-163641.14999999988</v>
      </c>
      <c r="C87" s="88">
        <f t="shared" si="21"/>
        <v>-67561.75</v>
      </c>
      <c r="D87" s="38">
        <v>184523.22</v>
      </c>
      <c r="E87" s="38">
        <f t="shared" si="22"/>
        <v>340926.9</v>
      </c>
      <c r="F87" s="38"/>
      <c r="G87" s="82">
        <v>-184523.22</v>
      </c>
      <c r="H87" s="37">
        <v>-624.88</v>
      </c>
      <c r="I87" s="38">
        <f t="shared" si="19"/>
        <v>-7130.2300000000005</v>
      </c>
      <c r="J87" s="38"/>
      <c r="K87" s="88"/>
      <c r="L87" s="98">
        <f t="shared" si="20"/>
        <v>-621972.55999999994</v>
      </c>
      <c r="M87" s="16">
        <f t="shared" si="16"/>
        <v>-163641.14999999988</v>
      </c>
      <c r="N87" s="17">
        <f t="shared" si="17"/>
        <v>-68186.63</v>
      </c>
      <c r="O87" s="18">
        <f t="shared" si="18"/>
        <v>-231827.77999999988</v>
      </c>
      <c r="Q87" s="9"/>
    </row>
    <row r="88" spans="1:23" x14ac:dyDescent="0.2">
      <c r="A88" s="67" t="s">
        <v>21</v>
      </c>
      <c r="B88" s="37">
        <f t="shared" si="21"/>
        <v>-163641.14999999988</v>
      </c>
      <c r="C88" s="88">
        <f t="shared" si="21"/>
        <v>-68186.63</v>
      </c>
      <c r="D88" s="38">
        <v>0</v>
      </c>
      <c r="E88" s="38">
        <f t="shared" si="22"/>
        <v>340926.9</v>
      </c>
      <c r="F88" s="38"/>
      <c r="G88" s="38"/>
      <c r="H88" s="37">
        <v>-599.72</v>
      </c>
      <c r="I88" s="38">
        <f t="shared" si="19"/>
        <v>-7729.9500000000007</v>
      </c>
      <c r="J88" s="38"/>
      <c r="K88" s="88"/>
      <c r="L88" s="98">
        <f t="shared" si="20"/>
        <v>-621972.55999999994</v>
      </c>
      <c r="M88" s="16">
        <f t="shared" si="16"/>
        <v>-163641.14999999988</v>
      </c>
      <c r="N88" s="17">
        <f t="shared" si="17"/>
        <v>-68786.350000000006</v>
      </c>
      <c r="O88" s="18">
        <f t="shared" si="18"/>
        <v>-232427.49999999988</v>
      </c>
      <c r="Q88" s="9"/>
    </row>
    <row r="89" spans="1:23" x14ac:dyDescent="0.2">
      <c r="A89" s="67" t="s">
        <v>22</v>
      </c>
      <c r="B89" s="37">
        <f t="shared" si="21"/>
        <v>-163641.14999999988</v>
      </c>
      <c r="C89" s="88">
        <f t="shared" si="21"/>
        <v>-68786.350000000006</v>
      </c>
      <c r="D89" s="38">
        <v>0</v>
      </c>
      <c r="E89" s="38">
        <f t="shared" si="22"/>
        <v>340926.9</v>
      </c>
      <c r="F89" s="38"/>
      <c r="G89" s="38"/>
      <c r="H89" s="37">
        <v>-606.30999999999995</v>
      </c>
      <c r="I89" s="38">
        <f t="shared" si="19"/>
        <v>-8336.26</v>
      </c>
      <c r="J89" s="64"/>
      <c r="K89" s="89"/>
      <c r="L89" s="98">
        <f t="shared" si="20"/>
        <v>-621972.55999999994</v>
      </c>
      <c r="M89" s="16">
        <f t="shared" si="16"/>
        <v>-163641.14999999988</v>
      </c>
      <c r="N89" s="17">
        <f t="shared" si="17"/>
        <v>-69392.66</v>
      </c>
      <c r="O89" s="18">
        <f t="shared" si="18"/>
        <v>-233033.80999999988</v>
      </c>
    </row>
    <row r="90" spans="1:23" x14ac:dyDescent="0.2">
      <c r="A90" s="67" t="s">
        <v>23</v>
      </c>
      <c r="B90" s="37">
        <f t="shared" si="21"/>
        <v>-163641.14999999988</v>
      </c>
      <c r="C90" s="88">
        <f t="shared" si="21"/>
        <v>-69392.66</v>
      </c>
      <c r="D90" s="64">
        <v>0</v>
      </c>
      <c r="E90" s="38">
        <f t="shared" si="22"/>
        <v>340926.9</v>
      </c>
      <c r="F90" s="38"/>
      <c r="G90" s="38"/>
      <c r="H90" s="37">
        <v>-606.30999999999995</v>
      </c>
      <c r="I90" s="38">
        <f t="shared" si="19"/>
        <v>-8942.57</v>
      </c>
      <c r="J90" s="64"/>
      <c r="K90" s="89"/>
      <c r="L90" s="98">
        <f t="shared" si="20"/>
        <v>-621972.55999999994</v>
      </c>
      <c r="M90" s="16">
        <f t="shared" si="16"/>
        <v>-163641.14999999988</v>
      </c>
      <c r="N90" s="17">
        <f t="shared" si="17"/>
        <v>-69998.97</v>
      </c>
      <c r="O90" s="18">
        <f t="shared" si="18"/>
        <v>-233640.11999999988</v>
      </c>
    </row>
    <row r="91" spans="1:23" s="9" customFormat="1" x14ac:dyDescent="0.2">
      <c r="A91" s="67" t="s">
        <v>25</v>
      </c>
      <c r="B91" s="37">
        <f t="shared" si="21"/>
        <v>-163641.14999999988</v>
      </c>
      <c r="C91" s="88">
        <f t="shared" si="21"/>
        <v>-69998.97</v>
      </c>
      <c r="D91" s="99">
        <v>0</v>
      </c>
      <c r="E91" s="38">
        <f t="shared" si="22"/>
        <v>340926.9</v>
      </c>
      <c r="F91" s="15"/>
      <c r="G91" s="15"/>
      <c r="H91" s="110">
        <v>-593.13</v>
      </c>
      <c r="I91" s="38">
        <f t="shared" si="19"/>
        <v>-9535.6999999999989</v>
      </c>
      <c r="J91" s="64"/>
      <c r="K91" s="89"/>
      <c r="L91" s="98">
        <f t="shared" si="20"/>
        <v>-621972.55999999994</v>
      </c>
      <c r="M91" s="16">
        <f t="shared" si="16"/>
        <v>-163641.14999999988</v>
      </c>
      <c r="N91" s="17">
        <f t="shared" si="17"/>
        <v>-70592.100000000006</v>
      </c>
      <c r="O91" s="18">
        <f>+M91+N91</f>
        <v>-234233.24999999988</v>
      </c>
      <c r="P91"/>
      <c r="Q91"/>
      <c r="R91"/>
      <c r="S91"/>
      <c r="T91"/>
      <c r="U91"/>
      <c r="V91"/>
      <c r="W91"/>
    </row>
    <row r="92" spans="1:23" s="9" customFormat="1" x14ac:dyDescent="0.2">
      <c r="A92" s="67" t="s">
        <v>26</v>
      </c>
      <c r="B92" s="37">
        <f t="shared" si="21"/>
        <v>-163641.14999999988</v>
      </c>
      <c r="C92" s="88">
        <f t="shared" si="21"/>
        <v>-70592.100000000006</v>
      </c>
      <c r="D92" s="99">
        <v>0</v>
      </c>
      <c r="E92" s="38">
        <f t="shared" si="22"/>
        <v>340926.9</v>
      </c>
      <c r="F92" s="78">
        <v>163641.15</v>
      </c>
      <c r="G92" s="15"/>
      <c r="H92" s="110">
        <v>-498.54</v>
      </c>
      <c r="I92" s="38">
        <f t="shared" si="19"/>
        <v>-10034.24</v>
      </c>
      <c r="J92" s="84">
        <v>69998.97</v>
      </c>
      <c r="K92" s="89"/>
      <c r="L92" s="98">
        <f t="shared" si="20"/>
        <v>-621972.55999999994</v>
      </c>
      <c r="M92" s="16">
        <f t="shared" si="16"/>
        <v>0</v>
      </c>
      <c r="N92" s="17">
        <f t="shared" si="17"/>
        <v>-1091.6699999999983</v>
      </c>
      <c r="O92" s="18">
        <f>+M92+N92</f>
        <v>-1091.6699999999983</v>
      </c>
      <c r="P92"/>
      <c r="Q92"/>
      <c r="R92"/>
      <c r="S92"/>
      <c r="T92"/>
      <c r="U92"/>
      <c r="V92"/>
      <c r="W92"/>
    </row>
    <row r="93" spans="1:23" s="9" customFormat="1" x14ac:dyDescent="0.2">
      <c r="A93" s="67" t="s">
        <v>27</v>
      </c>
      <c r="B93" s="37">
        <f t="shared" si="21"/>
        <v>0</v>
      </c>
      <c r="C93" s="88">
        <f t="shared" si="21"/>
        <v>-1091.6699999999983</v>
      </c>
      <c r="D93" s="99">
        <v>53.18</v>
      </c>
      <c r="E93" s="38">
        <f t="shared" si="22"/>
        <v>340980.08</v>
      </c>
      <c r="F93" s="15"/>
      <c r="G93" s="15"/>
      <c r="H93" s="110">
        <v>-606.30999999999995</v>
      </c>
      <c r="I93" s="38">
        <f t="shared" si="19"/>
        <v>-10640.55</v>
      </c>
      <c r="J93" s="64"/>
      <c r="K93" s="94">
        <v>804.02</v>
      </c>
      <c r="L93" s="98">
        <f t="shared" si="20"/>
        <v>-621168.53999999992</v>
      </c>
      <c r="M93" s="16">
        <f t="shared" si="16"/>
        <v>53.18</v>
      </c>
      <c r="N93" s="17">
        <f t="shared" si="17"/>
        <v>-893.95999999999822</v>
      </c>
      <c r="O93" s="18">
        <f>+M93+N93</f>
        <v>-840.77999999999827</v>
      </c>
      <c r="P93"/>
      <c r="Q93"/>
      <c r="R93"/>
      <c r="S93"/>
      <c r="T93"/>
      <c r="U93"/>
      <c r="V93"/>
      <c r="W93"/>
    </row>
    <row r="94" spans="1:23" s="9" customFormat="1" x14ac:dyDescent="0.2">
      <c r="A94" s="67" t="s">
        <v>28</v>
      </c>
      <c r="B94" s="37">
        <f t="shared" si="21"/>
        <v>53.18</v>
      </c>
      <c r="C94" s="88">
        <f t="shared" si="21"/>
        <v>-893.95999999999822</v>
      </c>
      <c r="D94" s="56"/>
      <c r="E94" s="38">
        <f t="shared" si="22"/>
        <v>340980.08</v>
      </c>
      <c r="F94" s="15"/>
      <c r="G94" s="15"/>
      <c r="H94" s="110">
        <v>-7.0000000000000007E-2</v>
      </c>
      <c r="I94" s="38">
        <f t="shared" si="19"/>
        <v>-10640.619999999999</v>
      </c>
      <c r="J94" s="64"/>
      <c r="K94" s="89"/>
      <c r="L94" s="98">
        <f t="shared" si="20"/>
        <v>-621168.53999999992</v>
      </c>
      <c r="M94" s="16">
        <f t="shared" si="16"/>
        <v>53.18</v>
      </c>
      <c r="N94" s="17">
        <f t="shared" si="17"/>
        <v>-894.02999999999827</v>
      </c>
      <c r="O94" s="18">
        <f>+M94+N94</f>
        <v>-840.84999999999832</v>
      </c>
      <c r="P94"/>
      <c r="Q94"/>
      <c r="R94"/>
      <c r="S94"/>
      <c r="T94"/>
      <c r="U94"/>
      <c r="V94"/>
      <c r="W94"/>
    </row>
    <row r="95" spans="1:23" s="9" customFormat="1" ht="13.5" thickBot="1" x14ac:dyDescent="0.25">
      <c r="A95" s="6"/>
      <c r="B95" s="19"/>
      <c r="C95" s="93"/>
      <c r="D95" s="20"/>
      <c r="E95" s="20"/>
      <c r="F95" s="20"/>
      <c r="G95" s="20"/>
      <c r="H95" s="91">
        <f>SUM(H91:H94)</f>
        <v>-1698.05</v>
      </c>
      <c r="I95" s="21"/>
      <c r="J95" s="21"/>
      <c r="K95" s="90"/>
      <c r="L95" s="96">
        <f t="shared" si="20"/>
        <v>-621168.53999999992</v>
      </c>
      <c r="M95" s="22"/>
      <c r="N95" s="23"/>
      <c r="O95" s="24"/>
      <c r="P95"/>
      <c r="Q95"/>
      <c r="R95"/>
      <c r="S95"/>
      <c r="T95"/>
      <c r="U95"/>
      <c r="V95"/>
      <c r="W95"/>
    </row>
    <row r="96" spans="1:23" ht="13.5" thickTop="1" x14ac:dyDescent="0.2">
      <c r="A96" s="6"/>
      <c r="B96" s="15"/>
      <c r="C96" s="15"/>
      <c r="D96" s="15"/>
      <c r="E96" s="15"/>
      <c r="F96" s="15"/>
      <c r="G96" s="15"/>
      <c r="H96" s="15"/>
      <c r="I96" s="15"/>
      <c r="J96" s="15"/>
      <c r="K96" s="15"/>
      <c r="L96" s="15"/>
      <c r="M96" s="16"/>
      <c r="N96" s="17"/>
      <c r="O96" s="46"/>
    </row>
    <row r="97" spans="1:23" x14ac:dyDescent="0.2">
      <c r="A97" s="9"/>
      <c r="B97" s="25"/>
      <c r="C97" s="11"/>
      <c r="D97" s="11"/>
      <c r="E97" s="11"/>
      <c r="F97" s="11"/>
      <c r="G97" s="11">
        <f>+I97+E97</f>
        <v>0</v>
      </c>
      <c r="H97" s="11"/>
      <c r="I97" s="11"/>
      <c r="J97" s="11"/>
      <c r="K97" s="11"/>
      <c r="L97" s="12"/>
      <c r="M97" s="13">
        <f>-I97</f>
        <v>0</v>
      </c>
      <c r="N97" s="12">
        <f>+I97</f>
        <v>0</v>
      </c>
      <c r="O97" s="11"/>
    </row>
    <row r="98" spans="1:23" ht="13.5" thickBot="1" x14ac:dyDescent="0.25">
      <c r="A98" s="9"/>
      <c r="B98" s="25"/>
      <c r="C98" s="11"/>
      <c r="D98" s="76" t="s">
        <v>38</v>
      </c>
      <c r="E98" s="77"/>
      <c r="F98" s="77"/>
      <c r="G98" s="11"/>
      <c r="H98" s="11"/>
      <c r="I98" s="39">
        <f>+I94+I96+I97</f>
        <v>-10640.619999999999</v>
      </c>
      <c r="J98" s="40"/>
      <c r="K98" s="40"/>
      <c r="L98" s="11"/>
      <c r="M98" s="50">
        <f>+M97+M94</f>
        <v>53.18</v>
      </c>
      <c r="N98" s="50">
        <f>+N97+N96+N94</f>
        <v>-894.02999999999827</v>
      </c>
      <c r="O98" s="50">
        <f>+M98+N98</f>
        <v>-840.84999999999832</v>
      </c>
    </row>
    <row r="99" spans="1:23" ht="13.5" thickTop="1" x14ac:dyDescent="0.2">
      <c r="M99" s="66"/>
    </row>
    <row r="100" spans="1:23" x14ac:dyDescent="0.2">
      <c r="A100" s="47"/>
      <c r="B100" s="48"/>
      <c r="C100" s="49"/>
      <c r="D100" s="49"/>
      <c r="E100" s="49"/>
      <c r="F100" s="49"/>
      <c r="G100" s="49"/>
      <c r="H100" s="49"/>
      <c r="I100" s="12"/>
      <c r="J100" s="12"/>
      <c r="K100" s="12"/>
      <c r="L100" s="49"/>
      <c r="M100" s="12"/>
      <c r="N100" s="12"/>
      <c r="O100" s="12"/>
      <c r="P100" s="5"/>
    </row>
    <row r="101" spans="1:23" ht="15.75" x14ac:dyDescent="0.25">
      <c r="A101" s="10" t="s">
        <v>34</v>
      </c>
      <c r="B101" s="7"/>
      <c r="C101" s="7"/>
      <c r="D101" s="7"/>
      <c r="E101" s="7"/>
      <c r="F101" s="7"/>
      <c r="G101" s="7"/>
      <c r="H101" s="7"/>
      <c r="I101" s="7"/>
      <c r="J101" s="7"/>
      <c r="K101" s="7"/>
      <c r="L101" s="7"/>
      <c r="M101" s="57"/>
      <c r="N101" s="57"/>
      <c r="O101" s="57"/>
      <c r="Q101" s="9"/>
      <c r="R101" s="9"/>
      <c r="S101" s="9"/>
      <c r="T101" s="9"/>
      <c r="U101" s="9"/>
      <c r="V101" s="9"/>
      <c r="W101" s="9"/>
    </row>
    <row r="102" spans="1:23" ht="13.5" thickBot="1" x14ac:dyDescent="0.25">
      <c r="A102" s="6"/>
      <c r="B102" s="26"/>
      <c r="C102" s="7"/>
      <c r="D102" s="7"/>
      <c r="E102" s="8"/>
      <c r="F102" s="8"/>
      <c r="G102" s="8"/>
      <c r="H102" s="7"/>
      <c r="I102" s="7"/>
      <c r="J102" s="7"/>
      <c r="K102" s="7"/>
      <c r="L102" s="8"/>
      <c r="M102" s="8"/>
      <c r="N102" s="8"/>
      <c r="O102" s="3"/>
      <c r="Q102" s="9"/>
      <c r="R102" s="9"/>
      <c r="S102" s="9"/>
      <c r="T102" s="9"/>
      <c r="U102" s="9"/>
      <c r="V102" s="9"/>
      <c r="W102" s="9"/>
    </row>
    <row r="103" spans="1:23" x14ac:dyDescent="0.2">
      <c r="A103" s="6"/>
      <c r="B103" s="27" t="s">
        <v>9</v>
      </c>
      <c r="C103" s="86" t="s">
        <v>2</v>
      </c>
      <c r="D103" s="28" t="s">
        <v>4</v>
      </c>
      <c r="E103" s="28" t="s">
        <v>4</v>
      </c>
      <c r="F103" s="28" t="s">
        <v>42</v>
      </c>
      <c r="G103" s="28" t="s">
        <v>5</v>
      </c>
      <c r="H103" s="27" t="s">
        <v>3</v>
      </c>
      <c r="I103" s="28" t="s">
        <v>3</v>
      </c>
      <c r="J103" s="28" t="s">
        <v>42</v>
      </c>
      <c r="K103" s="86" t="s">
        <v>5</v>
      </c>
      <c r="L103" s="97" t="s">
        <v>14</v>
      </c>
      <c r="M103" s="29" t="s">
        <v>6</v>
      </c>
      <c r="N103" s="30" t="s">
        <v>12</v>
      </c>
      <c r="O103" s="31" t="s">
        <v>6</v>
      </c>
      <c r="Q103" s="9"/>
      <c r="R103" s="9"/>
      <c r="S103" s="9"/>
      <c r="T103" s="9"/>
      <c r="U103" s="9"/>
      <c r="V103" s="9"/>
      <c r="W103" s="9"/>
    </row>
    <row r="104" spans="1:23" x14ac:dyDescent="0.2">
      <c r="A104" s="6"/>
      <c r="B104" s="32" t="s">
        <v>1</v>
      </c>
      <c r="C104" s="87" t="s">
        <v>10</v>
      </c>
      <c r="D104" s="33" t="s">
        <v>7</v>
      </c>
      <c r="E104" s="33" t="s">
        <v>8</v>
      </c>
      <c r="F104" s="33" t="s">
        <v>44</v>
      </c>
      <c r="G104" s="33" t="s">
        <v>7</v>
      </c>
      <c r="H104" s="32" t="s">
        <v>7</v>
      </c>
      <c r="I104" s="33" t="s">
        <v>8</v>
      </c>
      <c r="J104" s="33" t="s">
        <v>43</v>
      </c>
      <c r="K104" s="87" t="s">
        <v>46</v>
      </c>
      <c r="L104" s="96" t="s">
        <v>8</v>
      </c>
      <c r="M104" s="34" t="s">
        <v>11</v>
      </c>
      <c r="N104" s="35" t="s">
        <v>10</v>
      </c>
      <c r="O104" s="36" t="s">
        <v>13</v>
      </c>
      <c r="Q104" s="9"/>
      <c r="R104" s="9"/>
      <c r="S104" s="9"/>
      <c r="T104" s="9"/>
      <c r="U104" s="9"/>
      <c r="V104" s="9"/>
      <c r="W104" s="9"/>
    </row>
    <row r="105" spans="1:23" x14ac:dyDescent="0.2">
      <c r="A105" s="68" t="s">
        <v>29</v>
      </c>
      <c r="B105" s="79">
        <v>38991</v>
      </c>
      <c r="C105" s="94">
        <v>13735.49</v>
      </c>
      <c r="D105" s="38"/>
      <c r="E105" s="38"/>
      <c r="F105" s="38"/>
      <c r="G105" s="38"/>
      <c r="H105" s="37"/>
      <c r="I105" s="38"/>
      <c r="J105" s="38"/>
      <c r="K105" s="88"/>
      <c r="L105" s="98">
        <f>G105+K105</f>
        <v>0</v>
      </c>
      <c r="M105" s="16">
        <f t="shared" ref="M105:M117" si="23">+B105+D105+G105+F105</f>
        <v>38991</v>
      </c>
      <c r="N105" s="17">
        <f t="shared" ref="N105:N117" si="24">+C105+H105+J105+K105</f>
        <v>13735.49</v>
      </c>
      <c r="O105" s="18">
        <f t="shared" ref="O105:O113" si="25">+M105+N105</f>
        <v>52726.49</v>
      </c>
      <c r="Q105" s="9"/>
    </row>
    <row r="106" spans="1:23" x14ac:dyDescent="0.2">
      <c r="A106" s="67" t="s">
        <v>16</v>
      </c>
      <c r="B106" s="37">
        <f>M105</f>
        <v>38991</v>
      </c>
      <c r="C106" s="88">
        <f>N105</f>
        <v>13735.49</v>
      </c>
      <c r="D106" s="38">
        <v>48231.49</v>
      </c>
      <c r="E106" s="38">
        <f>D106</f>
        <v>48231.49</v>
      </c>
      <c r="F106" s="38"/>
      <c r="G106" s="38"/>
      <c r="H106" s="37">
        <v>-1382.67</v>
      </c>
      <c r="I106" s="38">
        <f>H105+H106</f>
        <v>-1382.67</v>
      </c>
      <c r="J106" s="38"/>
      <c r="K106" s="89"/>
      <c r="L106" s="98">
        <f t="shared" ref="L106:L118" si="26">L105+G106+K106</f>
        <v>0</v>
      </c>
      <c r="M106" s="16">
        <f t="shared" si="23"/>
        <v>87222.489999999991</v>
      </c>
      <c r="N106" s="17">
        <f t="shared" si="24"/>
        <v>12352.82</v>
      </c>
      <c r="O106" s="18">
        <f t="shared" si="25"/>
        <v>99575.31</v>
      </c>
      <c r="Q106" s="9"/>
    </row>
    <row r="107" spans="1:23" x14ac:dyDescent="0.2">
      <c r="A107" s="67" t="s">
        <v>17</v>
      </c>
      <c r="B107" s="37">
        <f t="shared" ref="B107:C117" si="27">M106</f>
        <v>87222.489999999991</v>
      </c>
      <c r="C107" s="88">
        <f t="shared" si="27"/>
        <v>12352.82</v>
      </c>
      <c r="D107" s="38">
        <v>41724.910000000003</v>
      </c>
      <c r="E107" s="38">
        <f>E106+D107</f>
        <v>89956.4</v>
      </c>
      <c r="F107" s="38"/>
      <c r="G107" s="82">
        <f>-485907.93+88821.25</f>
        <v>-397086.68</v>
      </c>
      <c r="H107" s="37">
        <v>-1237.44</v>
      </c>
      <c r="I107" s="38">
        <f t="shared" ref="I107:I117" si="28">I106+H107</f>
        <v>-2620.11</v>
      </c>
      <c r="J107" s="38"/>
      <c r="K107" s="94">
        <f>-108625.72-3870.91</f>
        <v>-112496.63</v>
      </c>
      <c r="L107" s="98">
        <f t="shared" si="26"/>
        <v>-509583.31</v>
      </c>
      <c r="M107" s="16">
        <f t="shared" si="23"/>
        <v>-268139.28000000003</v>
      </c>
      <c r="N107" s="17">
        <f t="shared" si="24"/>
        <v>-101381.25</v>
      </c>
      <c r="O107" s="18">
        <f t="shared" si="25"/>
        <v>-369520.53</v>
      </c>
      <c r="Q107" s="9"/>
    </row>
    <row r="108" spans="1:23" x14ac:dyDescent="0.2">
      <c r="A108" s="67" t="s">
        <v>18</v>
      </c>
      <c r="B108" s="37">
        <f t="shared" si="27"/>
        <v>-268139.28000000003</v>
      </c>
      <c r="C108" s="88">
        <f t="shared" si="27"/>
        <v>-101381.25</v>
      </c>
      <c r="D108" s="38">
        <v>36893.449999999997</v>
      </c>
      <c r="E108" s="38">
        <f t="shared" ref="E108:E117" si="29">E107+D108</f>
        <v>126849.84999999999</v>
      </c>
      <c r="F108" s="38"/>
      <c r="G108" s="38"/>
      <c r="H108" s="37">
        <v>-1092.55</v>
      </c>
      <c r="I108" s="38">
        <f t="shared" si="28"/>
        <v>-3712.66</v>
      </c>
      <c r="J108" s="38"/>
      <c r="K108" s="88"/>
      <c r="L108" s="98">
        <f t="shared" si="26"/>
        <v>-509583.31</v>
      </c>
      <c r="M108" s="16">
        <f t="shared" si="23"/>
        <v>-231245.83000000002</v>
      </c>
      <c r="N108" s="17">
        <f t="shared" si="24"/>
        <v>-102473.8</v>
      </c>
      <c r="O108" s="18">
        <f t="shared" si="25"/>
        <v>-333719.63</v>
      </c>
      <c r="Q108" s="9"/>
    </row>
    <row r="109" spans="1:23" x14ac:dyDescent="0.2">
      <c r="A109" s="67" t="s">
        <v>19</v>
      </c>
      <c r="B109" s="37">
        <f t="shared" si="27"/>
        <v>-231245.83000000002</v>
      </c>
      <c r="C109" s="88">
        <f t="shared" si="27"/>
        <v>-102473.8</v>
      </c>
      <c r="D109" s="38">
        <v>40699.050000000003</v>
      </c>
      <c r="E109" s="38">
        <f t="shared" si="29"/>
        <v>167548.9</v>
      </c>
      <c r="F109" s="38"/>
      <c r="G109" s="82">
        <f>22009.69+8661.8</f>
        <v>30671.489999999998</v>
      </c>
      <c r="H109" s="37">
        <v>-944.02</v>
      </c>
      <c r="I109" s="38">
        <f t="shared" si="28"/>
        <v>-4656.68</v>
      </c>
      <c r="J109" s="38"/>
      <c r="K109" s="94">
        <v>-3424</v>
      </c>
      <c r="L109" s="98">
        <f t="shared" si="26"/>
        <v>-482335.82</v>
      </c>
      <c r="M109" s="16">
        <f t="shared" si="23"/>
        <v>-159875.29000000004</v>
      </c>
      <c r="N109" s="17">
        <f t="shared" si="24"/>
        <v>-106841.82</v>
      </c>
      <c r="O109" s="18">
        <f t="shared" si="25"/>
        <v>-266717.11000000004</v>
      </c>
      <c r="Q109" s="9"/>
    </row>
    <row r="110" spans="1:23" x14ac:dyDescent="0.2">
      <c r="A110" s="67" t="s">
        <v>20</v>
      </c>
      <c r="B110" s="37">
        <f t="shared" si="27"/>
        <v>-159875.29000000004</v>
      </c>
      <c r="C110" s="88">
        <f t="shared" si="27"/>
        <v>-106841.82</v>
      </c>
      <c r="D110" s="38">
        <v>83759.34</v>
      </c>
      <c r="E110" s="38">
        <f t="shared" si="29"/>
        <v>251308.24</v>
      </c>
      <c r="F110" s="38"/>
      <c r="G110" s="82">
        <v>-22009.69</v>
      </c>
      <c r="H110" s="37">
        <v>-504.99</v>
      </c>
      <c r="I110" s="38">
        <f t="shared" si="28"/>
        <v>-5161.67</v>
      </c>
      <c r="J110" s="38"/>
      <c r="K110" s="88"/>
      <c r="L110" s="98">
        <f t="shared" si="26"/>
        <v>-504345.51</v>
      </c>
      <c r="M110" s="16">
        <f t="shared" si="23"/>
        <v>-98125.640000000043</v>
      </c>
      <c r="N110" s="17">
        <f t="shared" si="24"/>
        <v>-107346.81000000001</v>
      </c>
      <c r="O110" s="18">
        <f t="shared" si="25"/>
        <v>-205472.45000000007</v>
      </c>
      <c r="Q110" s="9"/>
    </row>
    <row r="111" spans="1:23" x14ac:dyDescent="0.2">
      <c r="A111" s="67" t="s">
        <v>21</v>
      </c>
      <c r="B111" s="37">
        <f t="shared" si="27"/>
        <v>-98125.640000000043</v>
      </c>
      <c r="C111" s="88">
        <f t="shared" si="27"/>
        <v>-107346.81000000001</v>
      </c>
      <c r="D111" s="38">
        <v>50059.11</v>
      </c>
      <c r="E111" s="38">
        <f t="shared" si="29"/>
        <v>301367.34999999998</v>
      </c>
      <c r="F111" s="38"/>
      <c r="G111" s="38"/>
      <c r="H111" s="37">
        <v>-293</v>
      </c>
      <c r="I111" s="38">
        <f t="shared" si="28"/>
        <v>-5454.67</v>
      </c>
      <c r="J111" s="38"/>
      <c r="K111" s="88"/>
      <c r="L111" s="98">
        <f t="shared" si="26"/>
        <v>-504345.51</v>
      </c>
      <c r="M111" s="16">
        <f t="shared" si="23"/>
        <v>-48066.530000000042</v>
      </c>
      <c r="N111" s="17">
        <f t="shared" si="24"/>
        <v>-107639.81000000001</v>
      </c>
      <c r="O111" s="18">
        <f t="shared" si="25"/>
        <v>-155706.34000000005</v>
      </c>
      <c r="Q111" s="9"/>
    </row>
    <row r="112" spans="1:23" x14ac:dyDescent="0.2">
      <c r="A112" s="67" t="s">
        <v>22</v>
      </c>
      <c r="B112" s="37">
        <f t="shared" si="27"/>
        <v>-48066.530000000042</v>
      </c>
      <c r="C112" s="88">
        <f t="shared" si="27"/>
        <v>-107639.81000000001</v>
      </c>
      <c r="D112" s="38">
        <v>42072.45</v>
      </c>
      <c r="E112" s="38">
        <f t="shared" si="29"/>
        <v>343439.8</v>
      </c>
      <c r="F112" s="38"/>
      <c r="G112" s="38"/>
      <c r="H112" s="37">
        <v>-126.78</v>
      </c>
      <c r="I112" s="38">
        <f t="shared" si="28"/>
        <v>-5581.45</v>
      </c>
      <c r="J112" s="64"/>
      <c r="K112" s="89"/>
      <c r="L112" s="98">
        <f t="shared" si="26"/>
        <v>-504345.51</v>
      </c>
      <c r="M112" s="16">
        <f t="shared" si="23"/>
        <v>-5994.0800000000454</v>
      </c>
      <c r="N112" s="17">
        <f t="shared" si="24"/>
        <v>-107766.59000000001</v>
      </c>
      <c r="O112" s="18">
        <f t="shared" si="25"/>
        <v>-113760.67000000006</v>
      </c>
    </row>
    <row r="113" spans="1:23" x14ac:dyDescent="0.2">
      <c r="A113" s="67" t="s">
        <v>23</v>
      </c>
      <c r="B113" s="37">
        <f t="shared" si="27"/>
        <v>-5994.0800000000454</v>
      </c>
      <c r="C113" s="88">
        <f t="shared" si="27"/>
        <v>-107766.59000000001</v>
      </c>
      <c r="D113" s="38">
        <v>48438.2</v>
      </c>
      <c r="E113" s="38">
        <f t="shared" si="29"/>
        <v>391878</v>
      </c>
      <c r="F113" s="38"/>
      <c r="G113" s="38"/>
      <c r="H113" s="37">
        <v>32.85</v>
      </c>
      <c r="I113" s="38">
        <f t="shared" si="28"/>
        <v>-5548.5999999999995</v>
      </c>
      <c r="J113" s="64"/>
      <c r="K113" s="89"/>
      <c r="L113" s="98">
        <f t="shared" si="26"/>
        <v>-504345.51</v>
      </c>
      <c r="M113" s="16">
        <f t="shared" si="23"/>
        <v>42444.119999999952</v>
      </c>
      <c r="N113" s="17">
        <f t="shared" si="24"/>
        <v>-107733.74</v>
      </c>
      <c r="O113" s="18">
        <f t="shared" si="25"/>
        <v>-65289.620000000054</v>
      </c>
    </row>
    <row r="114" spans="1:23" x14ac:dyDescent="0.2">
      <c r="A114" s="67" t="s">
        <v>25</v>
      </c>
      <c r="B114" s="37">
        <f t="shared" si="27"/>
        <v>42444.119999999952</v>
      </c>
      <c r="C114" s="88">
        <f t="shared" si="27"/>
        <v>-107733.74</v>
      </c>
      <c r="D114" s="83">
        <v>61610.879999999997</v>
      </c>
      <c r="E114" s="38">
        <f t="shared" si="29"/>
        <v>453488.88</v>
      </c>
      <c r="F114" s="15"/>
      <c r="G114" s="15"/>
      <c r="H114" s="110">
        <v>227.51</v>
      </c>
      <c r="I114" s="38">
        <f t="shared" si="28"/>
        <v>-5321.0899999999992</v>
      </c>
      <c r="J114" s="64"/>
      <c r="K114" s="89"/>
      <c r="L114" s="98">
        <f t="shared" si="26"/>
        <v>-504345.51</v>
      </c>
      <c r="M114" s="16">
        <f t="shared" si="23"/>
        <v>104054.99999999994</v>
      </c>
      <c r="N114" s="17">
        <f t="shared" si="24"/>
        <v>-107506.23000000001</v>
      </c>
      <c r="O114" s="18">
        <f>+M114+N114</f>
        <v>-3451.2300000000687</v>
      </c>
    </row>
    <row r="115" spans="1:23" s="9" customFormat="1" x14ac:dyDescent="0.2">
      <c r="A115" s="67" t="s">
        <v>26</v>
      </c>
      <c r="B115" s="37">
        <f t="shared" si="27"/>
        <v>104054.99999999994</v>
      </c>
      <c r="C115" s="88">
        <f t="shared" si="27"/>
        <v>-107506.23000000001</v>
      </c>
      <c r="D115" s="99">
        <v>35941.24</v>
      </c>
      <c r="E115" s="38">
        <f t="shared" si="29"/>
        <v>489430.12</v>
      </c>
      <c r="F115" s="78">
        <v>-42444.12</v>
      </c>
      <c r="G115" s="15"/>
      <c r="H115" s="111">
        <v>296.58</v>
      </c>
      <c r="I115" s="38">
        <f t="shared" si="28"/>
        <v>-5024.5099999999993</v>
      </c>
      <c r="J115" s="84">
        <v>107733.74</v>
      </c>
      <c r="K115" s="89"/>
      <c r="L115" s="98">
        <f t="shared" si="26"/>
        <v>-504345.51</v>
      </c>
      <c r="M115" s="16">
        <f t="shared" si="23"/>
        <v>97552.119999999937</v>
      </c>
      <c r="N115" s="17">
        <f t="shared" si="24"/>
        <v>524.08999999999651</v>
      </c>
      <c r="O115" s="18">
        <f>+M115+N115</f>
        <v>98076.209999999934</v>
      </c>
      <c r="P115"/>
      <c r="Q115"/>
      <c r="R115"/>
      <c r="S115"/>
      <c r="T115"/>
      <c r="U115"/>
      <c r="V115"/>
      <c r="W115"/>
    </row>
    <row r="116" spans="1:23" s="9" customFormat="1" x14ac:dyDescent="0.2">
      <c r="A116" s="67" t="s">
        <v>27</v>
      </c>
      <c r="B116" s="37">
        <f t="shared" si="27"/>
        <v>97552.119999999937</v>
      </c>
      <c r="C116" s="88">
        <f t="shared" si="27"/>
        <v>524.08999999999651</v>
      </c>
      <c r="D116" s="83">
        <v>-501.92</v>
      </c>
      <c r="E116" s="38">
        <f t="shared" si="29"/>
        <v>488928.2</v>
      </c>
      <c r="F116" s="15"/>
      <c r="G116" s="15"/>
      <c r="H116" s="110">
        <v>270.02</v>
      </c>
      <c r="I116" s="38">
        <f t="shared" si="28"/>
        <v>-4754.49</v>
      </c>
      <c r="J116" s="64"/>
      <c r="K116" s="89"/>
      <c r="L116" s="98">
        <f t="shared" si="26"/>
        <v>-504345.51</v>
      </c>
      <c r="M116" s="16">
        <f t="shared" si="23"/>
        <v>97050.199999999939</v>
      </c>
      <c r="N116" s="17">
        <f t="shared" si="24"/>
        <v>794.10999999999649</v>
      </c>
      <c r="O116" s="18">
        <f>+M116+N116</f>
        <v>97844.309999999939</v>
      </c>
      <c r="P116"/>
      <c r="Q116"/>
      <c r="R116"/>
      <c r="S116"/>
      <c r="T116"/>
      <c r="U116"/>
      <c r="V116"/>
      <c r="W116"/>
    </row>
    <row r="117" spans="1:23" s="9" customFormat="1" x14ac:dyDescent="0.2">
      <c r="A117" s="67" t="s">
        <v>28</v>
      </c>
      <c r="B117" s="37">
        <f t="shared" si="27"/>
        <v>97050.199999999939</v>
      </c>
      <c r="C117" s="88">
        <f t="shared" si="27"/>
        <v>794.10999999999649</v>
      </c>
      <c r="D117" s="99">
        <v>6.39</v>
      </c>
      <c r="E117" s="38">
        <f t="shared" si="29"/>
        <v>488934.59</v>
      </c>
      <c r="F117" s="15"/>
      <c r="G117" s="15"/>
      <c r="H117" s="110">
        <v>269.07</v>
      </c>
      <c r="I117" s="38">
        <f t="shared" si="28"/>
        <v>-4485.42</v>
      </c>
      <c r="J117" s="64"/>
      <c r="K117" s="89"/>
      <c r="L117" s="98">
        <f t="shared" si="26"/>
        <v>-504345.51</v>
      </c>
      <c r="M117" s="16">
        <f t="shared" si="23"/>
        <v>97056.589999999938</v>
      </c>
      <c r="N117" s="17">
        <f t="shared" si="24"/>
        <v>1063.1799999999964</v>
      </c>
      <c r="O117" s="18">
        <f>+M117+N117</f>
        <v>98119.769999999931</v>
      </c>
      <c r="P117"/>
      <c r="Q117"/>
      <c r="R117"/>
      <c r="S117"/>
      <c r="T117"/>
      <c r="U117"/>
      <c r="V117"/>
      <c r="W117"/>
    </row>
    <row r="118" spans="1:23" s="9" customFormat="1" ht="13.5" thickBot="1" x14ac:dyDescent="0.25">
      <c r="A118" s="6"/>
      <c r="B118" s="19"/>
      <c r="C118" s="93"/>
      <c r="D118" s="20"/>
      <c r="E118" s="20"/>
      <c r="F118" s="20"/>
      <c r="G118" s="20"/>
      <c r="H118" s="91">
        <f>SUM(H106:H117)</f>
        <v>-4485.42</v>
      </c>
      <c r="I118" s="21"/>
      <c r="J118" s="21"/>
      <c r="K118" s="90"/>
      <c r="L118" s="96">
        <f t="shared" si="26"/>
        <v>-504345.51</v>
      </c>
      <c r="M118" s="22"/>
      <c r="N118" s="23"/>
      <c r="O118" s="24"/>
      <c r="P118"/>
      <c r="Q118"/>
      <c r="R118"/>
      <c r="S118"/>
      <c r="T118"/>
      <c r="U118"/>
      <c r="V118"/>
      <c r="W118"/>
    </row>
    <row r="119" spans="1:23" ht="13.5" thickTop="1" x14ac:dyDescent="0.2">
      <c r="A119" s="6"/>
      <c r="B119" s="15"/>
      <c r="C119" s="15"/>
      <c r="D119" s="15"/>
      <c r="E119" s="15"/>
      <c r="F119" s="15"/>
      <c r="G119" s="15"/>
      <c r="H119" s="15"/>
      <c r="I119" s="15"/>
      <c r="J119" s="15"/>
      <c r="K119" s="15"/>
      <c r="L119" s="15"/>
      <c r="M119" s="16"/>
      <c r="N119" s="17"/>
      <c r="O119" s="46"/>
    </row>
    <row r="120" spans="1:23" x14ac:dyDescent="0.2">
      <c r="A120" s="9"/>
      <c r="B120" s="25"/>
      <c r="C120" s="11"/>
      <c r="D120" s="76" t="s">
        <v>38</v>
      </c>
      <c r="E120" s="77"/>
      <c r="F120" s="77"/>
      <c r="G120" s="11">
        <f>+I120+E120</f>
        <v>0</v>
      </c>
      <c r="H120" s="11"/>
      <c r="I120" s="11"/>
      <c r="J120" s="11"/>
      <c r="K120" s="11"/>
      <c r="L120" s="12"/>
      <c r="M120" s="13">
        <f>-I120</f>
        <v>0</v>
      </c>
      <c r="N120" s="12">
        <f>+I120</f>
        <v>0</v>
      </c>
      <c r="O120" s="11"/>
    </row>
    <row r="121" spans="1:23" ht="13.5" thickBot="1" x14ac:dyDescent="0.25">
      <c r="A121" s="9"/>
      <c r="B121" s="25"/>
      <c r="C121" s="11"/>
      <c r="D121" s="11"/>
      <c r="E121" s="11"/>
      <c r="F121" s="11"/>
      <c r="G121" s="11"/>
      <c r="H121" s="11"/>
      <c r="I121" s="39">
        <f>+I117+I119+I120</f>
        <v>-4485.42</v>
      </c>
      <c r="J121" s="40"/>
      <c r="K121" s="40"/>
      <c r="L121" s="11"/>
      <c r="M121" s="50">
        <f>+M120+M117</f>
        <v>97056.589999999938</v>
      </c>
      <c r="N121" s="50">
        <f>+N120+N119+N117</f>
        <v>1063.1799999999964</v>
      </c>
      <c r="O121" s="50">
        <f>+M121+N121</f>
        <v>98119.769999999931</v>
      </c>
    </row>
    <row r="122" spans="1:23" ht="13.5" thickTop="1" x14ac:dyDescent="0.2">
      <c r="M122" s="66"/>
    </row>
    <row r="124" spans="1:23" ht="15.75" x14ac:dyDescent="0.25">
      <c r="A124" s="10" t="s">
        <v>35</v>
      </c>
      <c r="B124" s="7"/>
      <c r="C124" s="7"/>
      <c r="D124" s="7"/>
      <c r="E124" s="7"/>
      <c r="F124" s="7"/>
      <c r="G124" s="7"/>
      <c r="H124" s="7"/>
      <c r="I124" s="7"/>
      <c r="J124" s="7"/>
      <c r="K124" s="7"/>
      <c r="L124" s="7"/>
      <c r="M124" s="57"/>
      <c r="N124" s="57"/>
      <c r="O124" s="57"/>
    </row>
    <row r="125" spans="1:23" ht="13.5" thickBot="1" x14ac:dyDescent="0.25">
      <c r="A125" s="6"/>
      <c r="B125" s="26"/>
      <c r="C125" s="7"/>
      <c r="D125" s="7"/>
      <c r="E125" s="8"/>
      <c r="F125" s="8"/>
      <c r="G125" s="8"/>
      <c r="H125" s="7"/>
      <c r="I125" s="7"/>
      <c r="J125" s="7"/>
      <c r="K125" s="7"/>
      <c r="L125" s="8"/>
      <c r="M125" s="8"/>
      <c r="N125" s="8"/>
      <c r="O125" s="3"/>
    </row>
    <row r="126" spans="1:23" ht="12.75" customHeight="1" x14ac:dyDescent="0.2">
      <c r="A126" s="6"/>
      <c r="B126" s="27" t="s">
        <v>9</v>
      </c>
      <c r="C126" s="28" t="s">
        <v>2</v>
      </c>
      <c r="D126" s="28" t="s">
        <v>4</v>
      </c>
      <c r="E126" s="28" t="s">
        <v>4</v>
      </c>
      <c r="F126" s="28" t="s">
        <v>42</v>
      </c>
      <c r="G126" s="86" t="s">
        <v>5</v>
      </c>
      <c r="H126" s="27" t="s">
        <v>3</v>
      </c>
      <c r="I126" s="28" t="s">
        <v>3</v>
      </c>
      <c r="J126" s="28" t="s">
        <v>42</v>
      </c>
      <c r="K126" s="86" t="s">
        <v>5</v>
      </c>
      <c r="L126" s="28" t="s">
        <v>14</v>
      </c>
      <c r="M126" s="29" t="s">
        <v>6</v>
      </c>
      <c r="N126" s="30" t="s">
        <v>12</v>
      </c>
      <c r="O126" s="31" t="s">
        <v>6</v>
      </c>
    </row>
    <row r="127" spans="1:23" x14ac:dyDescent="0.2">
      <c r="A127" s="6"/>
      <c r="B127" s="32" t="s">
        <v>1</v>
      </c>
      <c r="C127" s="33" t="s">
        <v>10</v>
      </c>
      <c r="D127" s="33" t="s">
        <v>7</v>
      </c>
      <c r="E127" s="33" t="s">
        <v>8</v>
      </c>
      <c r="F127" s="33" t="s">
        <v>44</v>
      </c>
      <c r="G127" s="87" t="s">
        <v>45</v>
      </c>
      <c r="H127" s="32" t="s">
        <v>7</v>
      </c>
      <c r="I127" s="33" t="s">
        <v>8</v>
      </c>
      <c r="J127" s="33" t="s">
        <v>43</v>
      </c>
      <c r="K127" s="87" t="s">
        <v>46</v>
      </c>
      <c r="L127" s="33" t="s">
        <v>8</v>
      </c>
      <c r="M127" s="34" t="s">
        <v>11</v>
      </c>
      <c r="N127" s="35" t="s">
        <v>10</v>
      </c>
      <c r="O127" s="36" t="s">
        <v>13</v>
      </c>
    </row>
    <row r="128" spans="1:23" x14ac:dyDescent="0.2">
      <c r="A128" s="68" t="s">
        <v>29</v>
      </c>
      <c r="B128" s="37"/>
      <c r="C128" s="38"/>
      <c r="D128" s="38"/>
      <c r="E128" s="38"/>
      <c r="F128" s="38"/>
      <c r="G128" s="88"/>
      <c r="H128" s="37"/>
      <c r="I128" s="38"/>
      <c r="J128" s="38"/>
      <c r="K128" s="88"/>
      <c r="L128" s="38">
        <f>G128+K128</f>
        <v>0</v>
      </c>
      <c r="M128" s="16">
        <f t="shared" ref="M128:M140" si="30">+B128+D128+G128+F128</f>
        <v>0</v>
      </c>
      <c r="N128" s="17">
        <f t="shared" ref="N128:N140" si="31">+C128+H128+J128+K128</f>
        <v>0</v>
      </c>
      <c r="O128" s="18">
        <f t="shared" ref="O128:O136" si="32">+M128+N128</f>
        <v>0</v>
      </c>
    </row>
    <row r="129" spans="1:15" x14ac:dyDescent="0.2">
      <c r="A129" s="67" t="s">
        <v>16</v>
      </c>
      <c r="B129" s="37"/>
      <c r="C129" s="38"/>
      <c r="D129" s="38"/>
      <c r="E129" s="38"/>
      <c r="F129" s="38"/>
      <c r="G129" s="88"/>
      <c r="H129" s="37"/>
      <c r="I129" s="38"/>
      <c r="J129" s="38"/>
      <c r="K129" s="88"/>
      <c r="L129" s="38">
        <f t="shared" ref="L129:L141" si="33">L128+G129+K129</f>
        <v>0</v>
      </c>
      <c r="M129" s="16">
        <f t="shared" si="30"/>
        <v>0</v>
      </c>
      <c r="N129" s="17">
        <f t="shared" si="31"/>
        <v>0</v>
      </c>
      <c r="O129" s="18">
        <f t="shared" si="32"/>
        <v>0</v>
      </c>
    </row>
    <row r="130" spans="1:15" x14ac:dyDescent="0.2">
      <c r="A130" s="67" t="s">
        <v>17</v>
      </c>
      <c r="B130" s="79">
        <v>-96820</v>
      </c>
      <c r="C130" s="82">
        <v>-1241</v>
      </c>
      <c r="D130" s="38">
        <f>-88415.76-B130</f>
        <v>8404.2400000000052</v>
      </c>
      <c r="E130" s="38">
        <f t="shared" ref="E130:E140" si="34">D130+E129</f>
        <v>8404.2400000000052</v>
      </c>
      <c r="F130" s="38"/>
      <c r="G130" s="88"/>
      <c r="H130" s="37">
        <v>-120.88</v>
      </c>
      <c r="I130" s="38">
        <f t="shared" ref="I130:I140" si="35">H130+I129</f>
        <v>-120.88</v>
      </c>
      <c r="J130" s="38"/>
      <c r="K130" s="88"/>
      <c r="L130" s="38">
        <f t="shared" si="33"/>
        <v>0</v>
      </c>
      <c r="M130" s="16">
        <f t="shared" si="30"/>
        <v>-88415.76</v>
      </c>
      <c r="N130" s="17">
        <f t="shared" si="31"/>
        <v>-1361.88</v>
      </c>
      <c r="O130" s="18">
        <f t="shared" si="32"/>
        <v>-89777.64</v>
      </c>
    </row>
    <row r="131" spans="1:15" x14ac:dyDescent="0.2">
      <c r="A131" s="67" t="s">
        <v>18</v>
      </c>
      <c r="B131" s="37">
        <f>M130</f>
        <v>-88415.76</v>
      </c>
      <c r="C131" s="38">
        <f>N130</f>
        <v>-1361.88</v>
      </c>
      <c r="D131" s="38">
        <f>-70039.86-B131</f>
        <v>18375.899999999994</v>
      </c>
      <c r="E131" s="38">
        <f t="shared" si="34"/>
        <v>26780.14</v>
      </c>
      <c r="F131" s="38"/>
      <c r="G131" s="88"/>
      <c r="H131" s="37">
        <f>-426.05-I130</f>
        <v>-305.17</v>
      </c>
      <c r="I131" s="38">
        <f t="shared" si="35"/>
        <v>-426.05</v>
      </c>
      <c r="J131" s="38"/>
      <c r="K131" s="88"/>
      <c r="L131" s="38">
        <f t="shared" si="33"/>
        <v>0</v>
      </c>
      <c r="M131" s="16">
        <f t="shared" si="30"/>
        <v>-70039.86</v>
      </c>
      <c r="N131" s="17">
        <f t="shared" si="31"/>
        <v>-1667.0500000000002</v>
      </c>
      <c r="O131" s="18">
        <f t="shared" si="32"/>
        <v>-71706.91</v>
      </c>
    </row>
    <row r="132" spans="1:15" x14ac:dyDescent="0.2">
      <c r="A132" s="67" t="s">
        <v>19</v>
      </c>
      <c r="B132" s="37">
        <f t="shared" ref="B132:C140" si="36">M131</f>
        <v>-70039.86</v>
      </c>
      <c r="C132" s="38">
        <f t="shared" si="36"/>
        <v>-1667.0500000000002</v>
      </c>
      <c r="D132" s="38">
        <f>-27348.85-B132-G132</f>
        <v>22303.960000000003</v>
      </c>
      <c r="E132" s="38">
        <f t="shared" si="34"/>
        <v>49084.100000000006</v>
      </c>
      <c r="F132" s="38"/>
      <c r="G132" s="94">
        <f>16963.05+3424</f>
        <v>20387.05</v>
      </c>
      <c r="H132" s="37">
        <f>-659.62-I131</f>
        <v>-233.57</v>
      </c>
      <c r="I132" s="38">
        <f t="shared" si="35"/>
        <v>-659.62</v>
      </c>
      <c r="J132" s="38"/>
      <c r="K132" s="88"/>
      <c r="L132" s="38">
        <f t="shared" si="33"/>
        <v>20387.05</v>
      </c>
      <c r="M132" s="16">
        <f t="shared" si="30"/>
        <v>-27348.849999999995</v>
      </c>
      <c r="N132" s="17">
        <f t="shared" si="31"/>
        <v>-1900.6200000000001</v>
      </c>
      <c r="O132" s="18">
        <f t="shared" si="32"/>
        <v>-29249.469999999994</v>
      </c>
    </row>
    <row r="133" spans="1:15" x14ac:dyDescent="0.2">
      <c r="A133" s="67" t="s">
        <v>20</v>
      </c>
      <c r="B133" s="37">
        <f t="shared" si="36"/>
        <v>-27348.849999999995</v>
      </c>
      <c r="C133" s="38">
        <f t="shared" si="36"/>
        <v>-1900.6200000000001</v>
      </c>
      <c r="D133" s="38">
        <f>6889.53-B133</f>
        <v>34238.379999999997</v>
      </c>
      <c r="E133" s="38">
        <f t="shared" si="34"/>
        <v>83322.48000000001</v>
      </c>
      <c r="F133" s="38"/>
      <c r="G133" s="88"/>
      <c r="H133" s="37">
        <f>-715.46-I132</f>
        <v>-55.840000000000032</v>
      </c>
      <c r="I133" s="38">
        <f t="shared" si="35"/>
        <v>-715.46</v>
      </c>
      <c r="J133" s="38"/>
      <c r="K133" s="88"/>
      <c r="L133" s="38">
        <f t="shared" si="33"/>
        <v>20387.05</v>
      </c>
      <c r="M133" s="16">
        <f t="shared" si="30"/>
        <v>6889.5300000000025</v>
      </c>
      <c r="N133" s="17">
        <f t="shared" si="31"/>
        <v>-1956.46</v>
      </c>
      <c r="O133" s="18">
        <f t="shared" si="32"/>
        <v>4933.0700000000024</v>
      </c>
    </row>
    <row r="134" spans="1:15" x14ac:dyDescent="0.2">
      <c r="A134" s="67" t="s">
        <v>21</v>
      </c>
      <c r="B134" s="37">
        <f t="shared" si="36"/>
        <v>6889.5300000000025</v>
      </c>
      <c r="C134" s="38">
        <f t="shared" si="36"/>
        <v>-1956.46</v>
      </c>
      <c r="D134" s="38">
        <f>25509.06-B134</f>
        <v>18619.53</v>
      </c>
      <c r="E134" s="38">
        <f t="shared" si="34"/>
        <v>101942.01000000001</v>
      </c>
      <c r="F134" s="38"/>
      <c r="G134" s="88"/>
      <c r="H134" s="37">
        <f>-654.89-I133</f>
        <v>60.57000000000005</v>
      </c>
      <c r="I134" s="38">
        <f t="shared" si="35"/>
        <v>-654.89</v>
      </c>
      <c r="J134" s="38"/>
      <c r="K134" s="88"/>
      <c r="L134" s="38">
        <f t="shared" si="33"/>
        <v>20387.05</v>
      </c>
      <c r="M134" s="16">
        <f t="shared" si="30"/>
        <v>25509.06</v>
      </c>
      <c r="N134" s="17">
        <f t="shared" si="31"/>
        <v>-1895.8899999999999</v>
      </c>
      <c r="O134" s="18">
        <f t="shared" si="32"/>
        <v>23613.170000000002</v>
      </c>
    </row>
    <row r="135" spans="1:15" x14ac:dyDescent="0.2">
      <c r="A135" s="67" t="s">
        <v>22</v>
      </c>
      <c r="B135" s="37">
        <f t="shared" si="36"/>
        <v>25509.06</v>
      </c>
      <c r="C135" s="38">
        <f t="shared" si="36"/>
        <v>-1895.8899999999999</v>
      </c>
      <c r="D135" s="38">
        <f>25519.62-B135</f>
        <v>10.559999999997672</v>
      </c>
      <c r="E135" s="38">
        <f t="shared" si="34"/>
        <v>101952.57</v>
      </c>
      <c r="F135" s="38"/>
      <c r="G135" s="88"/>
      <c r="H135" s="37">
        <f>-560.35-I134</f>
        <v>94.539999999999964</v>
      </c>
      <c r="I135" s="38">
        <f t="shared" si="35"/>
        <v>-560.35</v>
      </c>
      <c r="J135" s="38"/>
      <c r="K135" s="88"/>
      <c r="L135" s="38">
        <f t="shared" si="33"/>
        <v>20387.05</v>
      </c>
      <c r="M135" s="16">
        <f t="shared" si="30"/>
        <v>25519.62</v>
      </c>
      <c r="N135" s="17">
        <f t="shared" si="31"/>
        <v>-1801.35</v>
      </c>
      <c r="O135" s="18">
        <f t="shared" si="32"/>
        <v>23718.27</v>
      </c>
    </row>
    <row r="136" spans="1:15" x14ac:dyDescent="0.2">
      <c r="A136" s="67" t="s">
        <v>23</v>
      </c>
      <c r="B136" s="37">
        <f t="shared" si="36"/>
        <v>25519.62</v>
      </c>
      <c r="C136" s="38">
        <f t="shared" si="36"/>
        <v>-1801.35</v>
      </c>
      <c r="D136" s="38">
        <f>25517.86-B136</f>
        <v>-1.7599999999983993</v>
      </c>
      <c r="E136" s="38">
        <f t="shared" si="34"/>
        <v>101950.81000000001</v>
      </c>
      <c r="F136" s="38"/>
      <c r="G136" s="88"/>
      <c r="H136" s="37">
        <f>-465.8-I135</f>
        <v>94.550000000000011</v>
      </c>
      <c r="I136" s="38">
        <f t="shared" si="35"/>
        <v>-465.8</v>
      </c>
      <c r="J136" s="38"/>
      <c r="K136" s="88"/>
      <c r="L136" s="38">
        <f t="shared" si="33"/>
        <v>20387.05</v>
      </c>
      <c r="M136" s="16">
        <f t="shared" si="30"/>
        <v>25517.86</v>
      </c>
      <c r="N136" s="17">
        <f t="shared" si="31"/>
        <v>-1706.8</v>
      </c>
      <c r="O136" s="18">
        <f t="shared" si="32"/>
        <v>23811.06</v>
      </c>
    </row>
    <row r="137" spans="1:15" x14ac:dyDescent="0.2">
      <c r="A137" s="67" t="s">
        <v>25</v>
      </c>
      <c r="B137" s="37">
        <f t="shared" si="36"/>
        <v>25517.86</v>
      </c>
      <c r="C137" s="38">
        <f t="shared" si="36"/>
        <v>-1706.8</v>
      </c>
      <c r="D137" s="83">
        <f>25515.77-B137</f>
        <v>-2.0900000000001455</v>
      </c>
      <c r="E137" s="38">
        <f t="shared" si="34"/>
        <v>101948.72000000002</v>
      </c>
      <c r="F137" s="38"/>
      <c r="G137" s="92"/>
      <c r="H137" s="37">
        <f>-373.31-I136</f>
        <v>92.490000000000009</v>
      </c>
      <c r="I137" s="38">
        <f t="shared" si="35"/>
        <v>-373.31</v>
      </c>
      <c r="J137" s="38"/>
      <c r="K137" s="88"/>
      <c r="L137" s="38">
        <f t="shared" si="33"/>
        <v>20387.05</v>
      </c>
      <c r="M137" s="16">
        <f t="shared" si="30"/>
        <v>25515.77</v>
      </c>
      <c r="N137" s="17">
        <f t="shared" si="31"/>
        <v>-1614.31</v>
      </c>
      <c r="O137" s="18">
        <f>+M137+N137</f>
        <v>23901.46</v>
      </c>
    </row>
    <row r="138" spans="1:15" x14ac:dyDescent="0.2">
      <c r="A138" s="67" t="s">
        <v>26</v>
      </c>
      <c r="B138" s="37">
        <f t="shared" si="36"/>
        <v>25515.77</v>
      </c>
      <c r="C138" s="38">
        <f t="shared" si="36"/>
        <v>-1614.31</v>
      </c>
      <c r="D138" s="99">
        <f>18.95</f>
        <v>18.95</v>
      </c>
      <c r="E138" s="38">
        <f t="shared" si="34"/>
        <v>101967.67000000001</v>
      </c>
      <c r="F138" s="84">
        <v>-25517.86</v>
      </c>
      <c r="G138" s="92"/>
      <c r="H138" s="37">
        <f>170.23-I137-465.8</f>
        <v>77.739999999999952</v>
      </c>
      <c r="I138" s="38">
        <f t="shared" si="35"/>
        <v>-295.57000000000005</v>
      </c>
      <c r="J138" s="84">
        <f>1241+465.8</f>
        <v>1706.8</v>
      </c>
      <c r="K138" s="89"/>
      <c r="L138" s="38">
        <f t="shared" si="33"/>
        <v>20387.05</v>
      </c>
      <c r="M138" s="16">
        <f t="shared" si="30"/>
        <v>16.860000000000582</v>
      </c>
      <c r="N138" s="17">
        <f t="shared" si="31"/>
        <v>170.23000000000002</v>
      </c>
      <c r="O138" s="18">
        <f>+M138+N138</f>
        <v>187.0900000000006</v>
      </c>
    </row>
    <row r="139" spans="1:15" x14ac:dyDescent="0.2">
      <c r="A139" s="67" t="s">
        <v>27</v>
      </c>
      <c r="B139" s="37">
        <f t="shared" si="36"/>
        <v>16.860000000000582</v>
      </c>
      <c r="C139" s="38">
        <f>N138</f>
        <v>170.23000000000002</v>
      </c>
      <c r="D139" s="83">
        <v>0</v>
      </c>
      <c r="E139" s="38">
        <f t="shared" si="34"/>
        <v>101967.67000000001</v>
      </c>
      <c r="F139" s="38"/>
      <c r="G139" s="92"/>
      <c r="H139" s="101">
        <f>264.9-I138-465.8</f>
        <v>94.670000000000016</v>
      </c>
      <c r="I139" s="38">
        <f t="shared" si="35"/>
        <v>-200.90000000000003</v>
      </c>
      <c r="J139" s="38"/>
      <c r="K139" s="88"/>
      <c r="L139" s="38">
        <f t="shared" si="33"/>
        <v>20387.05</v>
      </c>
      <c r="M139" s="16">
        <f t="shared" si="30"/>
        <v>16.860000000000582</v>
      </c>
      <c r="N139" s="17">
        <f t="shared" si="31"/>
        <v>264.90000000000003</v>
      </c>
      <c r="O139" s="18">
        <f>+M139+N139</f>
        <v>281.76000000000062</v>
      </c>
    </row>
    <row r="140" spans="1:15" x14ac:dyDescent="0.2">
      <c r="A140" s="67" t="s">
        <v>28</v>
      </c>
      <c r="B140" s="37">
        <f t="shared" si="36"/>
        <v>16.860000000000582</v>
      </c>
      <c r="C140" s="38">
        <f t="shared" si="36"/>
        <v>264.90000000000003</v>
      </c>
      <c r="D140" s="99">
        <v>0</v>
      </c>
      <c r="E140" s="38">
        <f t="shared" si="34"/>
        <v>101967.67000000001</v>
      </c>
      <c r="F140" s="38"/>
      <c r="G140" s="92"/>
      <c r="H140" s="37">
        <f>139.52-I139-465.8+125.44</f>
        <v>6.0000000000059117E-2</v>
      </c>
      <c r="I140" s="38">
        <f t="shared" si="35"/>
        <v>-200.83999999999997</v>
      </c>
      <c r="J140" s="38"/>
      <c r="K140" s="94">
        <v>-125.44</v>
      </c>
      <c r="L140" s="38">
        <f t="shared" si="33"/>
        <v>20261.61</v>
      </c>
      <c r="M140" s="16">
        <f t="shared" si="30"/>
        <v>16.860000000000582</v>
      </c>
      <c r="N140" s="17">
        <f t="shared" si="31"/>
        <v>139.5200000000001</v>
      </c>
      <c r="O140" s="18">
        <f>+M140+N140</f>
        <v>156.38000000000068</v>
      </c>
    </row>
    <row r="141" spans="1:15" ht="13.5" thickBot="1" x14ac:dyDescent="0.25">
      <c r="A141" s="6"/>
      <c r="B141" s="19"/>
      <c r="C141" s="20"/>
      <c r="D141" s="20"/>
      <c r="E141" s="20"/>
      <c r="F141" s="20"/>
      <c r="G141" s="93"/>
      <c r="H141" s="91">
        <f>SUM(H130:H140)</f>
        <v>-200.83999999999997</v>
      </c>
      <c r="I141" s="21"/>
      <c r="J141" s="21"/>
      <c r="K141" s="90"/>
      <c r="L141" s="96">
        <f t="shared" si="33"/>
        <v>20261.61</v>
      </c>
      <c r="M141" s="22"/>
      <c r="N141" s="23"/>
      <c r="O141" s="24"/>
    </row>
    <row r="142" spans="1:15" ht="13.5" thickTop="1" x14ac:dyDescent="0.2">
      <c r="A142" s="6"/>
      <c r="B142" s="15"/>
      <c r="C142" s="15"/>
      <c r="D142" s="15"/>
      <c r="E142" s="15"/>
      <c r="F142" s="15"/>
      <c r="G142" s="15"/>
      <c r="H142" s="15"/>
      <c r="I142" s="15"/>
      <c r="J142" s="15"/>
      <c r="K142" s="15"/>
      <c r="L142" s="15"/>
      <c r="M142" s="16"/>
      <c r="N142" s="17"/>
      <c r="O142" s="46"/>
    </row>
    <row r="143" spans="1:15" x14ac:dyDescent="0.2">
      <c r="A143" s="9"/>
      <c r="B143" s="80" t="s">
        <v>39</v>
      </c>
      <c r="C143" s="81"/>
      <c r="D143" s="57"/>
      <c r="E143" s="49"/>
      <c r="F143" s="49"/>
      <c r="G143" s="11">
        <f>+I143+E143</f>
        <v>0</v>
      </c>
      <c r="H143" s="11"/>
      <c r="I143" s="11"/>
      <c r="J143" s="11"/>
      <c r="K143" s="11"/>
      <c r="L143" s="12"/>
      <c r="M143" s="13">
        <f>-I143</f>
        <v>0</v>
      </c>
      <c r="N143" s="12">
        <f>+I143</f>
        <v>0</v>
      </c>
      <c r="O143" s="11"/>
    </row>
    <row r="144" spans="1:15" ht="13.5" thickBot="1" x14ac:dyDescent="0.25">
      <c r="A144" s="9"/>
      <c r="B144" s="25"/>
      <c r="C144" s="11"/>
      <c r="D144" s="11"/>
      <c r="E144" s="11"/>
      <c r="F144" s="11"/>
      <c r="G144" s="11"/>
      <c r="H144" s="11"/>
      <c r="I144" s="39">
        <f>+I140+I142+I143</f>
        <v>-200.83999999999997</v>
      </c>
      <c r="J144" s="40"/>
      <c r="K144" s="40"/>
      <c r="L144" s="11"/>
      <c r="M144" s="50">
        <f>+M143+M140</f>
        <v>16.860000000000582</v>
      </c>
      <c r="N144" s="50">
        <f>+N143+N142+N140</f>
        <v>139.5200000000001</v>
      </c>
      <c r="O144" s="50">
        <f>+M144+N144</f>
        <v>156.38000000000068</v>
      </c>
    </row>
    <row r="145" spans="1:15" ht="13.5" thickTop="1" x14ac:dyDescent="0.2">
      <c r="M145" s="66"/>
    </row>
    <row r="146" spans="1:15" x14ac:dyDescent="0.2">
      <c r="A146" s="9"/>
      <c r="B146" s="25"/>
      <c r="C146" s="11"/>
      <c r="D146" s="11"/>
      <c r="E146" s="11"/>
      <c r="F146" s="11"/>
      <c r="H146" s="11"/>
      <c r="I146" s="40"/>
      <c r="J146" s="40"/>
      <c r="K146" s="40"/>
      <c r="L146" s="11"/>
      <c r="M146" s="12"/>
      <c r="N146" s="12"/>
      <c r="O146" s="12"/>
    </row>
    <row r="147" spans="1:15" ht="15.75" x14ac:dyDescent="0.25">
      <c r="A147" s="10" t="s">
        <v>36</v>
      </c>
      <c r="B147" s="7"/>
      <c r="C147" s="7"/>
      <c r="D147" s="7"/>
      <c r="E147" s="7"/>
      <c r="F147" s="7"/>
      <c r="G147" s="7"/>
      <c r="H147" s="7"/>
      <c r="I147" s="7"/>
      <c r="J147" s="7"/>
      <c r="K147" s="7"/>
      <c r="L147" s="7"/>
      <c r="M147" s="57"/>
      <c r="N147" s="57"/>
      <c r="O147" s="57"/>
    </row>
    <row r="148" spans="1:15" ht="13.5" thickBot="1" x14ac:dyDescent="0.25">
      <c r="A148" s="6"/>
      <c r="B148" s="26"/>
      <c r="C148" s="7"/>
      <c r="D148" s="7"/>
      <c r="E148" s="8"/>
      <c r="F148" s="8"/>
      <c r="G148" s="8"/>
      <c r="H148" s="7"/>
      <c r="I148" s="7"/>
      <c r="J148" s="7"/>
      <c r="K148" s="7"/>
      <c r="L148" s="8"/>
      <c r="M148" s="8"/>
      <c r="N148" s="8"/>
      <c r="O148" s="3"/>
    </row>
    <row r="149" spans="1:15" x14ac:dyDescent="0.2">
      <c r="A149" s="6"/>
      <c r="B149" s="27" t="s">
        <v>9</v>
      </c>
      <c r="C149" s="86" t="s">
        <v>2</v>
      </c>
      <c r="D149" s="28" t="s">
        <v>4</v>
      </c>
      <c r="E149" s="28" t="s">
        <v>4</v>
      </c>
      <c r="F149" s="28" t="s">
        <v>42</v>
      </c>
      <c r="G149" s="28" t="s">
        <v>5</v>
      </c>
      <c r="H149" s="27" t="s">
        <v>3</v>
      </c>
      <c r="I149" s="28" t="s">
        <v>3</v>
      </c>
      <c r="J149" s="28" t="s">
        <v>42</v>
      </c>
      <c r="K149" s="86" t="s">
        <v>5</v>
      </c>
      <c r="L149" s="97" t="s">
        <v>14</v>
      </c>
      <c r="M149" s="29" t="s">
        <v>6</v>
      </c>
      <c r="N149" s="30" t="s">
        <v>12</v>
      </c>
      <c r="O149" s="31" t="s">
        <v>6</v>
      </c>
    </row>
    <row r="150" spans="1:15" x14ac:dyDescent="0.2">
      <c r="A150" s="6"/>
      <c r="B150" s="32" t="s">
        <v>1</v>
      </c>
      <c r="C150" s="87" t="s">
        <v>10</v>
      </c>
      <c r="D150" s="33" t="s">
        <v>7</v>
      </c>
      <c r="E150" s="33" t="s">
        <v>8</v>
      </c>
      <c r="F150" s="33" t="s">
        <v>44</v>
      </c>
      <c r="G150" s="33" t="s">
        <v>7</v>
      </c>
      <c r="H150" s="32" t="s">
        <v>7</v>
      </c>
      <c r="I150" s="33" t="s">
        <v>8</v>
      </c>
      <c r="J150" s="33" t="s">
        <v>43</v>
      </c>
      <c r="K150" s="87" t="s">
        <v>46</v>
      </c>
      <c r="L150" s="96" t="s">
        <v>8</v>
      </c>
      <c r="M150" s="34" t="s">
        <v>11</v>
      </c>
      <c r="N150" s="35" t="s">
        <v>10</v>
      </c>
      <c r="O150" s="36" t="s">
        <v>13</v>
      </c>
    </row>
    <row r="151" spans="1:15" x14ac:dyDescent="0.2">
      <c r="A151" s="68" t="s">
        <v>29</v>
      </c>
      <c r="B151" s="37"/>
      <c r="C151" s="88"/>
      <c r="D151" s="38"/>
      <c r="E151" s="38"/>
      <c r="F151" s="38"/>
      <c r="G151" s="38"/>
      <c r="H151" s="37"/>
      <c r="I151" s="38"/>
      <c r="J151" s="38"/>
      <c r="K151" s="88"/>
      <c r="L151" s="98">
        <f>G151+K151</f>
        <v>0</v>
      </c>
      <c r="M151" s="16">
        <f t="shared" ref="M151:M163" si="37">+B151+D151+G151+F151</f>
        <v>0</v>
      </c>
      <c r="N151" s="17">
        <f t="shared" ref="N151:N163" si="38">+C151+H151+J151+K151</f>
        <v>0</v>
      </c>
      <c r="O151" s="18">
        <f t="shared" ref="O151:O159" si="39">+M151+N151</f>
        <v>0</v>
      </c>
    </row>
    <row r="152" spans="1:15" x14ac:dyDescent="0.2">
      <c r="A152" s="67" t="s">
        <v>16</v>
      </c>
      <c r="B152" s="37"/>
      <c r="C152" s="88"/>
      <c r="D152" s="38"/>
      <c r="E152" s="38"/>
      <c r="F152" s="38"/>
      <c r="G152" s="38"/>
      <c r="H152" s="37"/>
      <c r="I152" s="38"/>
      <c r="J152" s="38"/>
      <c r="K152" s="88"/>
      <c r="L152" s="98">
        <f t="shared" ref="L152:L164" si="40">L151+G152+K152</f>
        <v>0</v>
      </c>
      <c r="M152" s="16">
        <f t="shared" si="37"/>
        <v>0</v>
      </c>
      <c r="N152" s="17">
        <f t="shared" si="38"/>
        <v>0</v>
      </c>
      <c r="O152" s="18">
        <f t="shared" si="39"/>
        <v>0</v>
      </c>
    </row>
    <row r="153" spans="1:15" x14ac:dyDescent="0.2">
      <c r="A153" s="67" t="s">
        <v>17</v>
      </c>
      <c r="B153" s="37"/>
      <c r="C153" s="88"/>
      <c r="D153" s="38"/>
      <c r="E153" s="38"/>
      <c r="F153" s="38"/>
      <c r="G153" s="38"/>
      <c r="H153" s="37"/>
      <c r="I153" s="38"/>
      <c r="J153" s="38"/>
      <c r="K153" s="88"/>
      <c r="L153" s="98">
        <f t="shared" si="40"/>
        <v>0</v>
      </c>
      <c r="M153" s="16">
        <f t="shared" si="37"/>
        <v>0</v>
      </c>
      <c r="N153" s="17">
        <f t="shared" si="38"/>
        <v>0</v>
      </c>
      <c r="O153" s="18">
        <f t="shared" si="39"/>
        <v>0</v>
      </c>
    </row>
    <row r="154" spans="1:15" x14ac:dyDescent="0.2">
      <c r="A154" s="67" t="s">
        <v>18</v>
      </c>
      <c r="B154" s="37"/>
      <c r="C154" s="88"/>
      <c r="D154" s="38"/>
      <c r="E154" s="38"/>
      <c r="F154" s="38"/>
      <c r="G154" s="38"/>
      <c r="H154" s="37"/>
      <c r="I154" s="38"/>
      <c r="J154" s="38"/>
      <c r="K154" s="88"/>
      <c r="L154" s="98">
        <f t="shared" si="40"/>
        <v>0</v>
      </c>
      <c r="M154" s="16">
        <f t="shared" si="37"/>
        <v>0</v>
      </c>
      <c r="N154" s="17">
        <f t="shared" si="38"/>
        <v>0</v>
      </c>
      <c r="O154" s="18">
        <f t="shared" si="39"/>
        <v>0</v>
      </c>
    </row>
    <row r="155" spans="1:15" x14ac:dyDescent="0.2">
      <c r="A155" s="67" t="s">
        <v>19</v>
      </c>
      <c r="B155" s="37"/>
      <c r="C155" s="88"/>
      <c r="D155" s="38"/>
      <c r="E155" s="38"/>
      <c r="F155" s="38"/>
      <c r="G155" s="38"/>
      <c r="H155" s="37"/>
      <c r="I155" s="38"/>
      <c r="J155" s="38"/>
      <c r="K155" s="88"/>
      <c r="L155" s="98">
        <f t="shared" si="40"/>
        <v>0</v>
      </c>
      <c r="M155" s="16">
        <f t="shared" si="37"/>
        <v>0</v>
      </c>
      <c r="N155" s="17">
        <f t="shared" si="38"/>
        <v>0</v>
      </c>
      <c r="O155" s="18">
        <f t="shared" si="39"/>
        <v>0</v>
      </c>
    </row>
    <row r="156" spans="1:15" x14ac:dyDescent="0.2">
      <c r="A156" s="67" t="s">
        <v>20</v>
      </c>
      <c r="B156" s="37"/>
      <c r="C156" s="88"/>
      <c r="D156" s="38"/>
      <c r="E156" s="38"/>
      <c r="F156" s="38"/>
      <c r="G156" s="38"/>
      <c r="H156" s="37"/>
      <c r="I156" s="38"/>
      <c r="J156" s="38"/>
      <c r="K156" s="88"/>
      <c r="L156" s="98">
        <f t="shared" si="40"/>
        <v>0</v>
      </c>
      <c r="M156" s="16">
        <f t="shared" si="37"/>
        <v>0</v>
      </c>
      <c r="N156" s="17">
        <f t="shared" si="38"/>
        <v>0</v>
      </c>
      <c r="O156" s="18">
        <f t="shared" si="39"/>
        <v>0</v>
      </c>
    </row>
    <row r="157" spans="1:15" x14ac:dyDescent="0.2">
      <c r="A157" s="67" t="s">
        <v>21</v>
      </c>
      <c r="B157" s="37"/>
      <c r="C157" s="88"/>
      <c r="D157" s="38"/>
      <c r="E157" s="38"/>
      <c r="F157" s="38"/>
      <c r="G157" s="38"/>
      <c r="H157" s="37"/>
      <c r="I157" s="38"/>
      <c r="J157" s="38"/>
      <c r="K157" s="88"/>
      <c r="L157" s="98">
        <f t="shared" si="40"/>
        <v>0</v>
      </c>
      <c r="M157" s="16">
        <f t="shared" si="37"/>
        <v>0</v>
      </c>
      <c r="N157" s="17">
        <f t="shared" si="38"/>
        <v>0</v>
      </c>
      <c r="O157" s="18">
        <f t="shared" si="39"/>
        <v>0</v>
      </c>
    </row>
    <row r="158" spans="1:15" x14ac:dyDescent="0.2">
      <c r="A158" s="67" t="s">
        <v>22</v>
      </c>
      <c r="B158" s="37"/>
      <c r="C158" s="88"/>
      <c r="D158" s="38"/>
      <c r="E158" s="38"/>
      <c r="F158" s="38"/>
      <c r="G158" s="38"/>
      <c r="H158" s="37"/>
      <c r="I158" s="38"/>
      <c r="J158" s="64"/>
      <c r="K158" s="89"/>
      <c r="L158" s="98">
        <f t="shared" si="40"/>
        <v>0</v>
      </c>
      <c r="M158" s="16">
        <f t="shared" si="37"/>
        <v>0</v>
      </c>
      <c r="N158" s="17">
        <f t="shared" si="38"/>
        <v>0</v>
      </c>
      <c r="O158" s="18">
        <f t="shared" si="39"/>
        <v>0</v>
      </c>
    </row>
    <row r="159" spans="1:15" x14ac:dyDescent="0.2">
      <c r="A159" s="67" t="s">
        <v>23</v>
      </c>
      <c r="B159" s="37"/>
      <c r="C159" s="88"/>
      <c r="D159" s="38"/>
      <c r="E159" s="38"/>
      <c r="F159" s="38"/>
      <c r="G159" s="38"/>
      <c r="H159" s="37"/>
      <c r="I159" s="38"/>
      <c r="J159" s="64"/>
      <c r="K159" s="89"/>
      <c r="L159" s="98">
        <f t="shared" si="40"/>
        <v>0</v>
      </c>
      <c r="M159" s="16">
        <f t="shared" si="37"/>
        <v>0</v>
      </c>
      <c r="N159" s="17">
        <f t="shared" si="38"/>
        <v>0</v>
      </c>
      <c r="O159" s="18">
        <f t="shared" si="39"/>
        <v>0</v>
      </c>
    </row>
    <row r="160" spans="1:15" x14ac:dyDescent="0.2">
      <c r="A160" s="67" t="s">
        <v>25</v>
      </c>
      <c r="B160" s="14"/>
      <c r="C160" s="92"/>
      <c r="D160" s="15"/>
      <c r="E160" s="15"/>
      <c r="F160" s="15"/>
      <c r="G160" s="15"/>
      <c r="H160" s="14"/>
      <c r="I160" s="15"/>
      <c r="J160" s="64"/>
      <c r="K160" s="89"/>
      <c r="L160" s="98">
        <f t="shared" si="40"/>
        <v>0</v>
      </c>
      <c r="M160" s="16">
        <f t="shared" si="37"/>
        <v>0</v>
      </c>
      <c r="N160" s="17">
        <f t="shared" si="38"/>
        <v>0</v>
      </c>
      <c r="O160" s="18">
        <f>+M160+N160</f>
        <v>0</v>
      </c>
    </row>
    <row r="161" spans="1:16" x14ac:dyDescent="0.2">
      <c r="A161" s="67" t="s">
        <v>26</v>
      </c>
      <c r="B161" s="75">
        <v>110552.57</v>
      </c>
      <c r="C161" s="95">
        <v>-172947.9</v>
      </c>
      <c r="D161" s="15"/>
      <c r="E161" s="15"/>
      <c r="F161" s="15"/>
      <c r="G161" s="15"/>
      <c r="H161" s="14">
        <f>I161-I160</f>
        <v>99.95</v>
      </c>
      <c r="I161" s="15">
        <v>99.95</v>
      </c>
      <c r="J161" s="64"/>
      <c r="K161" s="89"/>
      <c r="L161" s="98">
        <f t="shared" si="40"/>
        <v>0</v>
      </c>
      <c r="M161" s="16">
        <f t="shared" si="37"/>
        <v>110552.57</v>
      </c>
      <c r="N161" s="17">
        <f t="shared" si="38"/>
        <v>-172847.94999999998</v>
      </c>
      <c r="O161" s="18">
        <f>+M161+N161</f>
        <v>-62295.379999999976</v>
      </c>
    </row>
    <row r="162" spans="1:16" x14ac:dyDescent="0.2">
      <c r="A162" s="67" t="s">
        <v>27</v>
      </c>
      <c r="B162" s="14">
        <f>M161</f>
        <v>110552.57</v>
      </c>
      <c r="C162" s="92">
        <f>N161</f>
        <v>-172847.94999999998</v>
      </c>
      <c r="D162" s="15"/>
      <c r="E162" s="15"/>
      <c r="F162" s="15"/>
      <c r="G162" s="15"/>
      <c r="H162" s="14">
        <f>I162-I161</f>
        <v>306.51</v>
      </c>
      <c r="I162" s="15">
        <v>406.46</v>
      </c>
      <c r="J162" s="64"/>
      <c r="K162" s="89"/>
      <c r="L162" s="98">
        <f t="shared" si="40"/>
        <v>0</v>
      </c>
      <c r="M162" s="16">
        <f t="shared" si="37"/>
        <v>110552.57</v>
      </c>
      <c r="N162" s="17">
        <f t="shared" si="38"/>
        <v>-172541.43999999997</v>
      </c>
      <c r="O162" s="18">
        <f>+M162+N162</f>
        <v>-61988.869999999966</v>
      </c>
    </row>
    <row r="163" spans="1:16" x14ac:dyDescent="0.2">
      <c r="A163" s="67" t="s">
        <v>28</v>
      </c>
      <c r="B163" s="14">
        <f>M162</f>
        <v>110552.57</v>
      </c>
      <c r="C163" s="92">
        <f>N162</f>
        <v>-172541.43999999997</v>
      </c>
      <c r="D163" s="56"/>
      <c r="E163" s="15"/>
      <c r="F163" s="15"/>
      <c r="G163" s="15"/>
      <c r="H163" s="14">
        <f>I163-I162</f>
        <v>306.51000000000005</v>
      </c>
      <c r="I163" s="15">
        <v>712.97</v>
      </c>
      <c r="J163" s="64"/>
      <c r="K163" s="89"/>
      <c r="L163" s="98">
        <f t="shared" si="40"/>
        <v>0</v>
      </c>
      <c r="M163" s="16">
        <f t="shared" si="37"/>
        <v>110552.57</v>
      </c>
      <c r="N163" s="17">
        <f t="shared" si="38"/>
        <v>-172234.92999999996</v>
      </c>
      <c r="O163" s="18">
        <f>+M163+N163</f>
        <v>-61682.359999999957</v>
      </c>
    </row>
    <row r="164" spans="1:16" ht="13.5" thickBot="1" x14ac:dyDescent="0.25">
      <c r="A164" s="6"/>
      <c r="B164" s="19"/>
      <c r="C164" s="93"/>
      <c r="D164" s="20"/>
      <c r="E164" s="20"/>
      <c r="F164" s="20"/>
      <c r="G164" s="20"/>
      <c r="H164" s="91">
        <f>SUM(H160:H163)</f>
        <v>712.97</v>
      </c>
      <c r="I164" s="21"/>
      <c r="J164" s="21"/>
      <c r="K164" s="90"/>
      <c r="L164" s="96">
        <f t="shared" si="40"/>
        <v>0</v>
      </c>
      <c r="M164" s="22"/>
      <c r="N164" s="23"/>
      <c r="O164" s="24"/>
    </row>
    <row r="165" spans="1:16" ht="13.5" thickTop="1" x14ac:dyDescent="0.2">
      <c r="A165" s="6"/>
      <c r="B165" s="15"/>
      <c r="C165" s="15"/>
      <c r="D165" s="15"/>
      <c r="E165" s="15"/>
      <c r="F165" s="15"/>
      <c r="G165" s="15"/>
      <c r="H165" s="15"/>
      <c r="I165" s="15"/>
      <c r="J165" s="15"/>
      <c r="K165" s="15"/>
      <c r="L165" s="15"/>
      <c r="M165" s="16"/>
      <c r="N165" s="17"/>
      <c r="O165" s="46"/>
    </row>
    <row r="166" spans="1:16" x14ac:dyDescent="0.2">
      <c r="A166" s="9"/>
      <c r="B166" s="76" t="s">
        <v>38</v>
      </c>
      <c r="C166" s="77"/>
      <c r="D166" s="11"/>
      <c r="E166" s="11"/>
      <c r="F166" s="11"/>
      <c r="G166" s="11">
        <f>+I166+E166</f>
        <v>0</v>
      </c>
      <c r="H166" s="11"/>
      <c r="I166" s="11"/>
      <c r="J166" s="11"/>
      <c r="K166" s="11"/>
      <c r="L166" s="12"/>
      <c r="M166" s="13">
        <f>-I166</f>
        <v>0</v>
      </c>
      <c r="N166" s="12">
        <f>+I166</f>
        <v>0</v>
      </c>
      <c r="O166" s="11"/>
    </row>
    <row r="167" spans="1:16" ht="13.5" thickBot="1" x14ac:dyDescent="0.25">
      <c r="A167" s="9"/>
      <c r="B167" s="25"/>
      <c r="C167" s="11"/>
      <c r="D167" s="11"/>
      <c r="E167" s="11"/>
      <c r="F167" s="11"/>
      <c r="G167" s="11"/>
      <c r="H167" s="11"/>
      <c r="I167" s="39">
        <f>+I163+I165+I166</f>
        <v>712.97</v>
      </c>
      <c r="J167" s="40"/>
      <c r="K167" s="40"/>
      <c r="L167" s="11"/>
      <c r="M167" s="50">
        <f>+M166+M163</f>
        <v>110552.57</v>
      </c>
      <c r="N167" s="50">
        <f>+N166+N165+N163</f>
        <v>-172234.92999999996</v>
      </c>
      <c r="O167" s="50">
        <f>+M167+N167</f>
        <v>-61682.359999999957</v>
      </c>
    </row>
    <row r="168" spans="1:16" ht="13.5" thickTop="1" x14ac:dyDescent="0.2">
      <c r="M168" s="66"/>
    </row>
    <row r="170" spans="1:16" ht="18.75" thickBot="1" x14ac:dyDescent="0.3">
      <c r="A170" s="72" t="s">
        <v>0</v>
      </c>
      <c r="B170" s="73"/>
      <c r="C170" s="74"/>
      <c r="D170" s="73"/>
      <c r="E170" s="73"/>
      <c r="F170" s="73"/>
      <c r="G170" s="73"/>
      <c r="H170" s="73"/>
      <c r="I170" s="73"/>
      <c r="J170" s="73"/>
      <c r="K170" s="73"/>
      <c r="L170" s="73"/>
      <c r="M170" s="73"/>
      <c r="N170" s="73"/>
      <c r="O170" s="73"/>
      <c r="P170" s="55" t="s">
        <v>15</v>
      </c>
    </row>
    <row r="171" spans="1:16" x14ac:dyDescent="0.2">
      <c r="A171" s="6"/>
      <c r="B171" s="27" t="s">
        <v>9</v>
      </c>
      <c r="C171" s="86" t="s">
        <v>2</v>
      </c>
      <c r="D171" s="28" t="s">
        <v>4</v>
      </c>
      <c r="E171" s="28" t="s">
        <v>4</v>
      </c>
      <c r="F171" s="28" t="s">
        <v>42</v>
      </c>
      <c r="G171" s="28" t="s">
        <v>5</v>
      </c>
      <c r="H171" s="27" t="s">
        <v>3</v>
      </c>
      <c r="I171" s="28" t="s">
        <v>3</v>
      </c>
      <c r="J171" s="28" t="s">
        <v>42</v>
      </c>
      <c r="K171" s="86" t="s">
        <v>5</v>
      </c>
      <c r="L171" s="97" t="s">
        <v>14</v>
      </c>
      <c r="M171" s="29" t="s">
        <v>6</v>
      </c>
      <c r="N171" s="30" t="s">
        <v>12</v>
      </c>
      <c r="O171" s="31" t="s">
        <v>6</v>
      </c>
      <c r="P171" s="4"/>
    </row>
    <row r="172" spans="1:16" x14ac:dyDescent="0.2">
      <c r="A172" s="6"/>
      <c r="B172" s="32" t="s">
        <v>1</v>
      </c>
      <c r="C172" s="87" t="s">
        <v>10</v>
      </c>
      <c r="D172" s="33" t="s">
        <v>7</v>
      </c>
      <c r="E172" s="33" t="s">
        <v>8</v>
      </c>
      <c r="F172" s="33" t="s">
        <v>44</v>
      </c>
      <c r="G172" s="33" t="s">
        <v>7</v>
      </c>
      <c r="H172" s="32" t="s">
        <v>7</v>
      </c>
      <c r="I172" s="33" t="s">
        <v>8</v>
      </c>
      <c r="J172" s="33" t="s">
        <v>43</v>
      </c>
      <c r="K172" s="87" t="s">
        <v>46</v>
      </c>
      <c r="L172" s="96" t="s">
        <v>8</v>
      </c>
      <c r="M172" s="34" t="s">
        <v>11</v>
      </c>
      <c r="N172" s="35" t="s">
        <v>10</v>
      </c>
      <c r="O172" s="36" t="s">
        <v>13</v>
      </c>
      <c r="P172" s="4"/>
    </row>
    <row r="173" spans="1:16" x14ac:dyDescent="0.2">
      <c r="A173" s="68" t="s">
        <v>29</v>
      </c>
      <c r="B173" s="79">
        <f>B151+B128+B105+B82+B59+B36+B13</f>
        <v>-862663.73</v>
      </c>
      <c r="C173" s="88">
        <f>C151+C128+C105+C82+C59+C36+C13</f>
        <v>-140564.90000000002</v>
      </c>
      <c r="D173" s="38">
        <f t="shared" ref="D173:K185" si="41">D151+D128+D105+D82+D59+D36+D13</f>
        <v>0</v>
      </c>
      <c r="E173" s="38">
        <f t="shared" si="41"/>
        <v>0</v>
      </c>
      <c r="F173" s="38">
        <f t="shared" si="41"/>
        <v>0</v>
      </c>
      <c r="G173" s="38">
        <f t="shared" si="41"/>
        <v>0</v>
      </c>
      <c r="H173" s="37">
        <f t="shared" si="41"/>
        <v>0</v>
      </c>
      <c r="I173" s="38">
        <f t="shared" si="41"/>
        <v>0</v>
      </c>
      <c r="J173" s="38">
        <f t="shared" si="41"/>
        <v>0</v>
      </c>
      <c r="K173" s="86">
        <f t="shared" si="41"/>
        <v>0</v>
      </c>
      <c r="L173" s="98">
        <f>G173+K173</f>
        <v>0</v>
      </c>
      <c r="M173" s="16">
        <f t="shared" ref="M173:M185" si="42">+B173+D173+G173+F173</f>
        <v>-862663.73</v>
      </c>
      <c r="N173" s="17">
        <f t="shared" ref="N173:N185" si="43">+C173+H173+J173+K173</f>
        <v>-140564.90000000002</v>
      </c>
      <c r="O173" s="18">
        <f t="shared" ref="O173:O181" si="44">+M173+N173</f>
        <v>-1003228.63</v>
      </c>
      <c r="P173" s="4"/>
    </row>
    <row r="174" spans="1:16" x14ac:dyDescent="0.2">
      <c r="A174" s="67" t="s">
        <v>16</v>
      </c>
      <c r="B174" s="37">
        <f t="shared" ref="B174:G185" si="45">B152+B129+B106+B83+B60+B37+B14</f>
        <v>-862663.73</v>
      </c>
      <c r="C174" s="88">
        <f t="shared" si="45"/>
        <v>-140564.90000000002</v>
      </c>
      <c r="D174" s="38">
        <f t="shared" si="45"/>
        <v>48231.49</v>
      </c>
      <c r="E174" s="38">
        <f t="shared" si="45"/>
        <v>48231.49</v>
      </c>
      <c r="F174" s="38">
        <f t="shared" si="45"/>
        <v>0</v>
      </c>
      <c r="G174" s="38">
        <f t="shared" si="41"/>
        <v>0</v>
      </c>
      <c r="H174" s="37">
        <f t="shared" si="41"/>
        <v>-3300.82</v>
      </c>
      <c r="I174" s="38">
        <f t="shared" si="41"/>
        <v>-3300.82</v>
      </c>
      <c r="J174" s="38">
        <f t="shared" si="41"/>
        <v>0</v>
      </c>
      <c r="K174" s="88">
        <f t="shared" si="41"/>
        <v>0</v>
      </c>
      <c r="L174" s="98">
        <f t="shared" ref="L174:L186" si="46">L173+G174+K174</f>
        <v>0</v>
      </c>
      <c r="M174" s="16">
        <f t="shared" si="42"/>
        <v>-814432.24</v>
      </c>
      <c r="N174" s="17">
        <f t="shared" si="43"/>
        <v>-143865.72000000003</v>
      </c>
      <c r="O174" s="18">
        <f t="shared" si="44"/>
        <v>-958297.96</v>
      </c>
      <c r="P174" s="4"/>
    </row>
    <row r="175" spans="1:16" x14ac:dyDescent="0.2">
      <c r="A175" s="67" t="s">
        <v>17</v>
      </c>
      <c r="B175" s="37">
        <f t="shared" si="45"/>
        <v>-911252.24</v>
      </c>
      <c r="C175" s="88">
        <f t="shared" si="45"/>
        <v>-145106.72</v>
      </c>
      <c r="D175" s="38">
        <f t="shared" si="45"/>
        <v>206529.57</v>
      </c>
      <c r="E175" s="38">
        <f t="shared" si="45"/>
        <v>254761.06</v>
      </c>
      <c r="F175" s="38">
        <f t="shared" si="45"/>
        <v>0</v>
      </c>
      <c r="G175" s="38">
        <f t="shared" si="41"/>
        <v>0</v>
      </c>
      <c r="H175" s="37">
        <f t="shared" si="41"/>
        <v>-2964.2000000000003</v>
      </c>
      <c r="I175" s="38">
        <f t="shared" si="41"/>
        <v>-6265.02</v>
      </c>
      <c r="J175" s="38">
        <f t="shared" si="41"/>
        <v>0</v>
      </c>
      <c r="K175" s="88">
        <f t="shared" si="41"/>
        <v>-19252.639999999985</v>
      </c>
      <c r="L175" s="98">
        <f t="shared" si="46"/>
        <v>-19252.639999999985</v>
      </c>
      <c r="M175" s="16">
        <f t="shared" si="42"/>
        <v>-704722.66999999993</v>
      </c>
      <c r="N175" s="17">
        <f t="shared" si="43"/>
        <v>-167323.56</v>
      </c>
      <c r="O175" s="18">
        <f t="shared" si="44"/>
        <v>-872046.23</v>
      </c>
      <c r="P175" s="4"/>
    </row>
    <row r="176" spans="1:16" x14ac:dyDescent="0.2">
      <c r="A176" s="67" t="s">
        <v>18</v>
      </c>
      <c r="B176" s="37">
        <f t="shared" si="45"/>
        <v>-704722.67</v>
      </c>
      <c r="C176" s="88">
        <f t="shared" si="45"/>
        <v>-167323.56</v>
      </c>
      <c r="D176" s="38">
        <f t="shared" si="45"/>
        <v>55270.849999999991</v>
      </c>
      <c r="E176" s="38">
        <f t="shared" si="45"/>
        <v>310031.91000000003</v>
      </c>
      <c r="F176" s="38">
        <f t="shared" si="45"/>
        <v>0</v>
      </c>
      <c r="G176" s="38">
        <f t="shared" si="41"/>
        <v>0</v>
      </c>
      <c r="H176" s="37">
        <f t="shared" si="41"/>
        <v>-2896.5299999999997</v>
      </c>
      <c r="I176" s="38">
        <f t="shared" si="41"/>
        <v>-9161.5499999999993</v>
      </c>
      <c r="J176" s="38">
        <f t="shared" si="41"/>
        <v>0</v>
      </c>
      <c r="K176" s="88">
        <f t="shared" si="41"/>
        <v>0</v>
      </c>
      <c r="L176" s="98">
        <f t="shared" si="46"/>
        <v>-19252.639999999985</v>
      </c>
      <c r="M176" s="16">
        <f t="shared" si="42"/>
        <v>-649451.82000000007</v>
      </c>
      <c r="N176" s="17">
        <f t="shared" si="43"/>
        <v>-170220.09</v>
      </c>
      <c r="O176" s="18">
        <f t="shared" si="44"/>
        <v>-819671.91</v>
      </c>
      <c r="P176" s="4"/>
    </row>
    <row r="177" spans="1:16" x14ac:dyDescent="0.2">
      <c r="A177" s="67" t="s">
        <v>19</v>
      </c>
      <c r="B177" s="37">
        <f t="shared" si="45"/>
        <v>-649451.81999999995</v>
      </c>
      <c r="C177" s="88">
        <f t="shared" si="45"/>
        <v>-170220.09000000003</v>
      </c>
      <c r="D177" s="38">
        <f t="shared" si="45"/>
        <v>63004.770000000011</v>
      </c>
      <c r="E177" s="38">
        <f t="shared" si="45"/>
        <v>373036.68000000005</v>
      </c>
      <c r="F177" s="38">
        <f t="shared" si="45"/>
        <v>0</v>
      </c>
      <c r="G177" s="38">
        <f t="shared" si="41"/>
        <v>235581.76</v>
      </c>
      <c r="H177" s="37">
        <f t="shared" si="41"/>
        <v>-2660.1</v>
      </c>
      <c r="I177" s="38">
        <f t="shared" si="41"/>
        <v>-11821.650000000001</v>
      </c>
      <c r="J177" s="38">
        <f t="shared" si="41"/>
        <v>0</v>
      </c>
      <c r="K177" s="88">
        <f t="shared" si="41"/>
        <v>-3424</v>
      </c>
      <c r="L177" s="98">
        <f t="shared" si="46"/>
        <v>212905.12000000002</v>
      </c>
      <c r="M177" s="16">
        <f t="shared" si="42"/>
        <v>-350865.28999999992</v>
      </c>
      <c r="N177" s="17">
        <f t="shared" si="43"/>
        <v>-176304.19000000003</v>
      </c>
      <c r="O177" s="18">
        <f t="shared" si="44"/>
        <v>-527169.48</v>
      </c>
      <c r="P177" s="4"/>
    </row>
    <row r="178" spans="1:16" x14ac:dyDescent="0.2">
      <c r="A178" s="67" t="s">
        <v>20</v>
      </c>
      <c r="B178" s="37">
        <f t="shared" si="45"/>
        <v>-350865.29000000004</v>
      </c>
      <c r="C178" s="88">
        <f t="shared" si="45"/>
        <v>-176304.19</v>
      </c>
      <c r="D178" s="38">
        <f t="shared" si="45"/>
        <v>302520.94</v>
      </c>
      <c r="E178" s="38">
        <f t="shared" si="45"/>
        <v>675557.62</v>
      </c>
      <c r="F178" s="38">
        <f t="shared" si="45"/>
        <v>0</v>
      </c>
      <c r="G178" s="38">
        <f t="shared" si="45"/>
        <v>-206532.91</v>
      </c>
      <c r="H178" s="37">
        <f t="shared" si="41"/>
        <v>-1185.71</v>
      </c>
      <c r="I178" s="38">
        <f t="shared" si="41"/>
        <v>-13007.36</v>
      </c>
      <c r="J178" s="38">
        <f t="shared" si="41"/>
        <v>0</v>
      </c>
      <c r="K178" s="88">
        <f t="shared" si="41"/>
        <v>0</v>
      </c>
      <c r="L178" s="98">
        <f t="shared" si="46"/>
        <v>6372.210000000021</v>
      </c>
      <c r="M178" s="16">
        <f t="shared" si="42"/>
        <v>-254877.26000000004</v>
      </c>
      <c r="N178" s="17">
        <f t="shared" si="43"/>
        <v>-177489.9</v>
      </c>
      <c r="O178" s="18">
        <f t="shared" si="44"/>
        <v>-432367.16000000003</v>
      </c>
      <c r="P178" s="4"/>
    </row>
    <row r="179" spans="1:16" x14ac:dyDescent="0.2">
      <c r="A179" s="67" t="s">
        <v>21</v>
      </c>
      <c r="B179" s="37">
        <f t="shared" si="45"/>
        <v>-254877.26000000004</v>
      </c>
      <c r="C179" s="88">
        <f t="shared" si="45"/>
        <v>-177489.90000000002</v>
      </c>
      <c r="D179" s="38">
        <f t="shared" si="45"/>
        <v>68678.64</v>
      </c>
      <c r="E179" s="38">
        <f t="shared" si="45"/>
        <v>744236.26</v>
      </c>
      <c r="F179" s="38">
        <f t="shared" si="45"/>
        <v>0</v>
      </c>
      <c r="G179" s="38">
        <f t="shared" si="45"/>
        <v>0</v>
      </c>
      <c r="H179" s="37">
        <f t="shared" si="41"/>
        <v>-832.15</v>
      </c>
      <c r="I179" s="38">
        <f t="shared" si="41"/>
        <v>-13839.510000000002</v>
      </c>
      <c r="J179" s="38">
        <f t="shared" si="41"/>
        <v>0</v>
      </c>
      <c r="K179" s="88">
        <f t="shared" si="41"/>
        <v>0</v>
      </c>
      <c r="L179" s="98">
        <f t="shared" si="46"/>
        <v>6372.210000000021</v>
      </c>
      <c r="M179" s="16">
        <f t="shared" si="42"/>
        <v>-186198.62000000005</v>
      </c>
      <c r="N179" s="17">
        <f t="shared" si="43"/>
        <v>-178322.05000000002</v>
      </c>
      <c r="O179" s="18">
        <f t="shared" si="44"/>
        <v>-364520.67000000004</v>
      </c>
      <c r="P179" s="4"/>
    </row>
    <row r="180" spans="1:16" x14ac:dyDescent="0.2">
      <c r="A180" s="67" t="s">
        <v>22</v>
      </c>
      <c r="B180" s="37">
        <f t="shared" si="45"/>
        <v>-186198.62000000002</v>
      </c>
      <c r="C180" s="88">
        <f t="shared" si="45"/>
        <v>-178322.05000000002</v>
      </c>
      <c r="D180" s="38">
        <f t="shared" si="45"/>
        <v>42083.009999999995</v>
      </c>
      <c r="E180" s="38">
        <f t="shared" si="45"/>
        <v>786319.27</v>
      </c>
      <c r="F180" s="38">
        <f t="shared" si="45"/>
        <v>0</v>
      </c>
      <c r="G180" s="38">
        <f t="shared" si="45"/>
        <v>0</v>
      </c>
      <c r="H180" s="37">
        <f t="shared" si="41"/>
        <v>-638.54999999999995</v>
      </c>
      <c r="I180" s="38">
        <f t="shared" si="41"/>
        <v>-14478.060000000001</v>
      </c>
      <c r="J180" s="38">
        <f t="shared" si="41"/>
        <v>0</v>
      </c>
      <c r="K180" s="88">
        <f t="shared" si="41"/>
        <v>0</v>
      </c>
      <c r="L180" s="98">
        <f t="shared" si="46"/>
        <v>6372.210000000021</v>
      </c>
      <c r="M180" s="16">
        <f t="shared" si="42"/>
        <v>-144115.61000000004</v>
      </c>
      <c r="N180" s="17">
        <f t="shared" si="43"/>
        <v>-178960.6</v>
      </c>
      <c r="O180" s="18">
        <f t="shared" si="44"/>
        <v>-323076.21000000008</v>
      </c>
      <c r="P180" s="4"/>
    </row>
    <row r="181" spans="1:16" x14ac:dyDescent="0.2">
      <c r="A181" s="67" t="s">
        <v>23</v>
      </c>
      <c r="B181" s="37">
        <f t="shared" si="45"/>
        <v>-144115.61000000004</v>
      </c>
      <c r="C181" s="88">
        <f t="shared" si="45"/>
        <v>-178960.60000000003</v>
      </c>
      <c r="D181" s="38">
        <f t="shared" si="45"/>
        <v>48436.44</v>
      </c>
      <c r="E181" s="38">
        <f t="shared" si="45"/>
        <v>834755.71</v>
      </c>
      <c r="F181" s="38">
        <f t="shared" si="45"/>
        <v>0</v>
      </c>
      <c r="G181" s="38">
        <f t="shared" si="45"/>
        <v>0</v>
      </c>
      <c r="H181" s="37">
        <f t="shared" si="41"/>
        <v>-478.90999999999997</v>
      </c>
      <c r="I181" s="38">
        <f t="shared" si="41"/>
        <v>-14956.97</v>
      </c>
      <c r="J181" s="38">
        <f t="shared" si="41"/>
        <v>0</v>
      </c>
      <c r="K181" s="88">
        <f t="shared" si="41"/>
        <v>0</v>
      </c>
      <c r="L181" s="98">
        <f t="shared" si="46"/>
        <v>6372.210000000021</v>
      </c>
      <c r="M181" s="16">
        <f t="shared" si="42"/>
        <v>-95679.170000000042</v>
      </c>
      <c r="N181" s="17">
        <f t="shared" si="43"/>
        <v>-179439.51000000004</v>
      </c>
      <c r="O181" s="18">
        <f t="shared" si="44"/>
        <v>-275118.68000000005</v>
      </c>
      <c r="P181" s="4"/>
    </row>
    <row r="182" spans="1:16" x14ac:dyDescent="0.2">
      <c r="A182" s="67" t="s">
        <v>25</v>
      </c>
      <c r="B182" s="37">
        <f t="shared" si="45"/>
        <v>-95679.170000000042</v>
      </c>
      <c r="C182" s="88">
        <f t="shared" si="45"/>
        <v>-179439.51</v>
      </c>
      <c r="D182" s="38">
        <f t="shared" si="45"/>
        <v>61608.789999999994</v>
      </c>
      <c r="E182" s="38">
        <f t="shared" si="45"/>
        <v>896364.5</v>
      </c>
      <c r="F182" s="38">
        <f t="shared" si="45"/>
        <v>0</v>
      </c>
      <c r="G182" s="38">
        <f t="shared" si="45"/>
        <v>0</v>
      </c>
      <c r="H182" s="37">
        <f t="shared" si="41"/>
        <v>-273.13</v>
      </c>
      <c r="I182" s="38">
        <f t="shared" si="41"/>
        <v>-15230.099999999999</v>
      </c>
      <c r="J182" s="38">
        <f t="shared" si="41"/>
        <v>0</v>
      </c>
      <c r="K182" s="88">
        <f t="shared" si="41"/>
        <v>0</v>
      </c>
      <c r="L182" s="98">
        <f t="shared" si="46"/>
        <v>6372.210000000021</v>
      </c>
      <c r="M182" s="16">
        <f t="shared" si="42"/>
        <v>-34070.380000000048</v>
      </c>
      <c r="N182" s="17">
        <f t="shared" si="43"/>
        <v>-179712.64000000001</v>
      </c>
      <c r="O182" s="18">
        <f>+M182+N182</f>
        <v>-213783.02000000008</v>
      </c>
      <c r="P182" s="4"/>
    </row>
    <row r="183" spans="1:16" x14ac:dyDescent="0.2">
      <c r="A183" s="67" t="s">
        <v>26</v>
      </c>
      <c r="B183" s="37">
        <f t="shared" si="45"/>
        <v>76482.189999999944</v>
      </c>
      <c r="C183" s="88">
        <f t="shared" si="45"/>
        <v>-352660.54000000004</v>
      </c>
      <c r="D183" s="38">
        <f t="shared" si="45"/>
        <v>35960.189999999995</v>
      </c>
      <c r="E183" s="38">
        <f t="shared" si="45"/>
        <v>932324.69000000006</v>
      </c>
      <c r="F183" s="84">
        <f t="shared" si="45"/>
        <v>95679.169999999984</v>
      </c>
      <c r="G183" s="38">
        <f t="shared" si="45"/>
        <v>0</v>
      </c>
      <c r="H183" s="37">
        <f t="shared" si="41"/>
        <v>-24.270000000000095</v>
      </c>
      <c r="I183" s="38">
        <f t="shared" si="41"/>
        <v>-15254.369999999999</v>
      </c>
      <c r="J183" s="84">
        <f t="shared" si="41"/>
        <v>179439.51</v>
      </c>
      <c r="K183" s="88">
        <f t="shared" si="41"/>
        <v>0</v>
      </c>
      <c r="L183" s="98">
        <f t="shared" si="46"/>
        <v>6372.210000000021</v>
      </c>
      <c r="M183" s="16">
        <f t="shared" si="42"/>
        <v>208121.54999999993</v>
      </c>
      <c r="N183" s="17">
        <f t="shared" si="43"/>
        <v>-173245.30000000005</v>
      </c>
      <c r="O183" s="18">
        <f>+M183+N183</f>
        <v>34876.249999999884</v>
      </c>
      <c r="P183" s="4"/>
    </row>
    <row r="184" spans="1:16" x14ac:dyDescent="0.2">
      <c r="A184" s="67" t="s">
        <v>27</v>
      </c>
      <c r="B184" s="37">
        <f>B162+B139+B116+B93+B70+B47+B24</f>
        <v>208121.54999999981</v>
      </c>
      <c r="C184" s="88">
        <f>C162+C139+C116+C93+C70+C47+C24</f>
        <v>-173245.3</v>
      </c>
      <c r="D184" s="38">
        <f t="shared" si="45"/>
        <v>-448.74</v>
      </c>
      <c r="E184" s="38">
        <f t="shared" si="45"/>
        <v>931875.95</v>
      </c>
      <c r="F184" s="38">
        <f t="shared" si="45"/>
        <v>0</v>
      </c>
      <c r="G184" s="38">
        <f t="shared" si="45"/>
        <v>0</v>
      </c>
      <c r="H184" s="37">
        <f t="shared" si="41"/>
        <v>64.8900000000001</v>
      </c>
      <c r="I184" s="38">
        <f t="shared" si="41"/>
        <v>-15189.48</v>
      </c>
      <c r="J184" s="38">
        <f t="shared" si="41"/>
        <v>0</v>
      </c>
      <c r="K184" s="88">
        <f t="shared" si="41"/>
        <v>804.02</v>
      </c>
      <c r="L184" s="98">
        <f t="shared" si="46"/>
        <v>7176.2300000000214</v>
      </c>
      <c r="M184" s="16">
        <f t="shared" si="42"/>
        <v>207672.80999999982</v>
      </c>
      <c r="N184" s="17">
        <f t="shared" si="43"/>
        <v>-172376.38999999998</v>
      </c>
      <c r="O184" s="18">
        <f>+M184+N184</f>
        <v>35296.419999999838</v>
      </c>
      <c r="P184" s="4"/>
    </row>
    <row r="185" spans="1:16" x14ac:dyDescent="0.2">
      <c r="A185" s="67" t="s">
        <v>28</v>
      </c>
      <c r="B185" s="37">
        <f t="shared" si="45"/>
        <v>207672.80999999982</v>
      </c>
      <c r="C185" s="88">
        <f t="shared" si="45"/>
        <v>-172376.38999999998</v>
      </c>
      <c r="D185" s="38">
        <f t="shared" si="45"/>
        <v>6.39</v>
      </c>
      <c r="E185" s="38">
        <f t="shared" si="45"/>
        <v>931882.34000000008</v>
      </c>
      <c r="F185" s="38">
        <f t="shared" si="45"/>
        <v>0</v>
      </c>
      <c r="G185" s="38">
        <f t="shared" si="45"/>
        <v>0</v>
      </c>
      <c r="H185" s="37">
        <f t="shared" si="41"/>
        <v>575.57000000000005</v>
      </c>
      <c r="I185" s="38">
        <f t="shared" si="41"/>
        <v>-14613.91</v>
      </c>
      <c r="J185" s="38">
        <f t="shared" si="41"/>
        <v>0</v>
      </c>
      <c r="K185" s="88">
        <f t="shared" si="41"/>
        <v>-125.44</v>
      </c>
      <c r="L185" s="98">
        <f t="shared" si="46"/>
        <v>7050.7900000000218</v>
      </c>
      <c r="M185" s="16">
        <f t="shared" si="42"/>
        <v>207679.19999999984</v>
      </c>
      <c r="N185" s="17">
        <f t="shared" si="43"/>
        <v>-171926.25999999998</v>
      </c>
      <c r="O185" s="18">
        <f>+M185+N185</f>
        <v>35752.939999999857</v>
      </c>
      <c r="P185" s="4"/>
    </row>
    <row r="186" spans="1:16" ht="13.5" thickBot="1" x14ac:dyDescent="0.25">
      <c r="A186" s="6"/>
      <c r="B186" s="19"/>
      <c r="C186" s="93"/>
      <c r="D186" s="20"/>
      <c r="E186" s="20"/>
      <c r="F186" s="20"/>
      <c r="G186" s="20"/>
      <c r="H186" s="91">
        <f>SUM(H182:H185)</f>
        <v>343.06000000000006</v>
      </c>
      <c r="I186" s="21"/>
      <c r="J186" s="21"/>
      <c r="K186" s="90"/>
      <c r="L186" s="96">
        <f t="shared" si="46"/>
        <v>7050.7900000000218</v>
      </c>
      <c r="M186" s="22"/>
      <c r="N186" s="23"/>
      <c r="O186" s="24"/>
      <c r="P186" s="4"/>
    </row>
    <row r="187" spans="1:16" ht="13.5" thickTop="1" x14ac:dyDescent="0.2">
      <c r="A187" s="9"/>
      <c r="B187" s="25"/>
      <c r="C187" s="11"/>
      <c r="D187" s="11"/>
      <c r="E187" s="11"/>
      <c r="F187" s="11"/>
      <c r="G187" s="11"/>
      <c r="H187" s="11"/>
      <c r="I187" s="11"/>
      <c r="J187" s="11"/>
      <c r="K187" s="11"/>
      <c r="L187" s="12"/>
      <c r="M187" s="13">
        <f>-E187</f>
        <v>0</v>
      </c>
      <c r="N187" s="12">
        <f>+E187</f>
        <v>0</v>
      </c>
      <c r="O187" s="11"/>
      <c r="P187" s="25"/>
    </row>
    <row r="188" spans="1:16" ht="13.5" thickBot="1" x14ac:dyDescent="0.25">
      <c r="A188" s="9"/>
      <c r="B188" s="25"/>
      <c r="C188" s="11"/>
      <c r="D188" s="11"/>
      <c r="E188" s="40"/>
      <c r="F188" s="40"/>
      <c r="G188" s="40"/>
      <c r="H188" s="11"/>
      <c r="I188" s="76" t="s">
        <v>38</v>
      </c>
      <c r="J188" s="77"/>
      <c r="K188" s="11"/>
      <c r="L188" s="11"/>
      <c r="M188" s="39">
        <f>+M187+M185</f>
        <v>207679.19999999984</v>
      </c>
      <c r="N188" s="39">
        <f>+N187+N185</f>
        <v>-171926.25999999998</v>
      </c>
      <c r="O188" s="39">
        <f>+M188+N188</f>
        <v>35752.939999999857</v>
      </c>
      <c r="P188" s="25"/>
    </row>
    <row r="189" spans="1:16" ht="13.5" thickTop="1" x14ac:dyDescent="0.2"/>
    <row r="190" spans="1:16" x14ac:dyDescent="0.2">
      <c r="A190" s="2"/>
      <c r="B190" s="2"/>
      <c r="C190" s="41"/>
      <c r="D190" s="2"/>
      <c r="E190" s="2"/>
      <c r="F190" s="2"/>
      <c r="G190" s="2"/>
      <c r="H190" s="2"/>
      <c r="I190" s="2"/>
      <c r="J190" s="2"/>
      <c r="K190" s="2"/>
      <c r="L190" s="2"/>
      <c r="M190" s="2"/>
      <c r="N190" s="2"/>
      <c r="O190" s="2"/>
      <c r="P190" s="3"/>
    </row>
    <row r="191" spans="1:16" x14ac:dyDescent="0.2">
      <c r="A191" s="2"/>
      <c r="B191" s="2"/>
      <c r="C191" s="41"/>
      <c r="D191" s="2"/>
      <c r="E191" s="2"/>
      <c r="F191" s="2"/>
      <c r="G191" s="2"/>
      <c r="H191" s="2"/>
      <c r="I191" s="2"/>
      <c r="J191" s="2"/>
      <c r="K191" s="43"/>
      <c r="L191" s="43"/>
      <c r="M191" s="2"/>
      <c r="N191" s="2"/>
      <c r="O191" s="2"/>
      <c r="P191" s="3"/>
    </row>
    <row r="192" spans="1:16" x14ac:dyDescent="0.2">
      <c r="A192" s="2"/>
      <c r="B192" s="2"/>
      <c r="C192" s="41"/>
      <c r="D192" s="2"/>
      <c r="E192" s="2"/>
      <c r="F192" s="2"/>
      <c r="G192" s="2"/>
      <c r="H192" s="2"/>
      <c r="I192" s="2"/>
      <c r="J192" s="2"/>
      <c r="K192" s="2"/>
      <c r="L192" s="2"/>
      <c r="M192" s="2"/>
      <c r="N192" s="2"/>
      <c r="O192" s="2"/>
      <c r="P192" s="3"/>
    </row>
    <row r="193" spans="1:17" x14ac:dyDescent="0.2">
      <c r="A193" s="2"/>
      <c r="B193" s="2"/>
      <c r="C193" s="41"/>
      <c r="D193" s="2"/>
      <c r="E193" s="2"/>
      <c r="F193" s="2"/>
      <c r="G193" s="2"/>
      <c r="H193" s="2"/>
      <c r="I193" s="2"/>
      <c r="J193" s="2"/>
      <c r="K193" s="42"/>
      <c r="L193" s="42"/>
      <c r="M193" s="2"/>
      <c r="N193" s="2"/>
      <c r="O193" s="2"/>
      <c r="P193" s="3"/>
    </row>
    <row r="194" spans="1:17" x14ac:dyDescent="0.2">
      <c r="A194" s="2"/>
      <c r="B194" s="2"/>
      <c r="C194" s="41"/>
      <c r="D194" s="2"/>
      <c r="E194" s="2"/>
      <c r="F194" s="2"/>
      <c r="G194" s="2"/>
      <c r="H194" s="2"/>
      <c r="I194" s="2"/>
      <c r="J194" s="2"/>
      <c r="K194" s="42"/>
      <c r="L194" s="42"/>
      <c r="M194" s="2"/>
      <c r="N194" s="2"/>
      <c r="O194" s="2"/>
      <c r="P194" s="3"/>
    </row>
    <row r="195" spans="1:17" x14ac:dyDescent="0.2">
      <c r="A195" s="2"/>
      <c r="B195" s="2"/>
      <c r="C195" s="41"/>
      <c r="D195" s="2"/>
      <c r="E195" s="2"/>
      <c r="F195" s="2"/>
      <c r="G195" s="2"/>
      <c r="H195" s="2"/>
      <c r="I195" s="2"/>
      <c r="J195" s="2"/>
      <c r="K195" s="2"/>
      <c r="L195" s="2"/>
      <c r="M195" s="2"/>
      <c r="N195" s="2"/>
      <c r="O195" s="2"/>
      <c r="P195" s="3"/>
    </row>
    <row r="196" spans="1:17" x14ac:dyDescent="0.2">
      <c r="A196" s="2"/>
      <c r="B196" s="2"/>
      <c r="C196" s="41"/>
      <c r="D196" s="2"/>
      <c r="E196" s="2"/>
      <c r="F196" s="2"/>
      <c r="G196" s="2"/>
      <c r="H196" s="2"/>
      <c r="I196" s="2"/>
      <c r="J196" s="2"/>
      <c r="K196" s="43"/>
      <c r="L196" s="43"/>
      <c r="M196" s="2"/>
      <c r="N196" s="2"/>
      <c r="O196" s="2"/>
      <c r="P196" s="44"/>
    </row>
    <row r="197" spans="1:17" x14ac:dyDescent="0.2">
      <c r="A197" s="2"/>
      <c r="B197" s="2"/>
      <c r="C197" s="41"/>
      <c r="D197" s="2"/>
      <c r="E197" s="2"/>
      <c r="F197" s="2"/>
      <c r="G197" s="2"/>
      <c r="H197" s="2"/>
      <c r="I197" s="2"/>
      <c r="J197" s="2"/>
      <c r="K197" s="2"/>
      <c r="L197" s="2"/>
      <c r="M197" s="2"/>
      <c r="N197" s="2"/>
      <c r="O197" s="2"/>
      <c r="P197" s="3"/>
    </row>
    <row r="198" spans="1:17" x14ac:dyDescent="0.2">
      <c r="K198" s="42"/>
      <c r="L198" s="42"/>
      <c r="P198" s="4"/>
    </row>
    <row r="199" spans="1:17" x14ac:dyDescent="0.2">
      <c r="A199" s="2"/>
      <c r="B199" s="2"/>
      <c r="C199" s="41"/>
      <c r="D199" s="2"/>
      <c r="E199" s="2"/>
      <c r="F199" s="2"/>
      <c r="G199" s="2"/>
      <c r="H199" s="2"/>
      <c r="I199" s="2"/>
      <c r="J199" s="2"/>
      <c r="K199" s="42"/>
      <c r="L199" s="42"/>
      <c r="M199" s="2"/>
      <c r="N199" s="2"/>
      <c r="O199" s="2"/>
      <c r="P199" s="3"/>
      <c r="Q199" s="2"/>
    </row>
    <row r="200" spans="1:17" x14ac:dyDescent="0.2">
      <c r="A200" s="69"/>
      <c r="B200" s="2"/>
      <c r="C200" s="41"/>
      <c r="D200" s="2"/>
      <c r="E200" s="2"/>
      <c r="F200" s="2"/>
      <c r="G200" s="2"/>
      <c r="H200" s="2"/>
      <c r="I200" s="2"/>
      <c r="J200" s="2"/>
      <c r="K200" s="42"/>
      <c r="L200" s="42"/>
      <c r="M200" s="2"/>
      <c r="N200" s="2"/>
      <c r="O200" s="2"/>
      <c r="P200" s="3"/>
      <c r="Q200" s="2"/>
    </row>
    <row r="201" spans="1:17" x14ac:dyDescent="0.2">
      <c r="A201" s="2"/>
      <c r="B201" s="2"/>
      <c r="C201" s="41"/>
      <c r="D201" s="2"/>
      <c r="E201" s="2"/>
      <c r="F201" s="2"/>
      <c r="G201" s="2"/>
      <c r="H201" s="2"/>
      <c r="I201" s="2"/>
      <c r="J201" s="2"/>
      <c r="K201" s="53"/>
      <c r="L201" s="53"/>
      <c r="M201" s="54"/>
      <c r="N201" s="54"/>
      <c r="O201" s="54"/>
      <c r="P201" s="46"/>
      <c r="Q201" s="2"/>
    </row>
    <row r="202" spans="1:17" x14ac:dyDescent="0.2">
      <c r="A202" s="2"/>
      <c r="B202" s="2"/>
      <c r="C202" s="41"/>
      <c r="D202" s="2"/>
      <c r="E202" s="2"/>
      <c r="F202" s="2"/>
      <c r="G202" s="2"/>
      <c r="H202" s="2"/>
      <c r="I202" s="2"/>
      <c r="J202" s="2"/>
      <c r="K202" s="42"/>
      <c r="L202" s="42"/>
      <c r="M202" s="2"/>
      <c r="N202" s="2"/>
      <c r="O202" s="2"/>
      <c r="P202" s="3"/>
      <c r="Q202" s="2"/>
    </row>
    <row r="203" spans="1:17" x14ac:dyDescent="0.2">
      <c r="A203" s="2"/>
      <c r="B203" s="2"/>
      <c r="C203" s="41"/>
      <c r="D203" s="2"/>
      <c r="E203" s="2"/>
      <c r="F203" s="2"/>
      <c r="G203" s="2"/>
      <c r="H203" s="2"/>
      <c r="I203" s="2"/>
      <c r="J203" s="2"/>
      <c r="K203" s="2"/>
      <c r="L203" s="2"/>
      <c r="M203" s="2"/>
      <c r="N203" s="2"/>
      <c r="O203" s="2"/>
      <c r="P203" s="3"/>
      <c r="Q203" s="2"/>
    </row>
    <row r="204" spans="1:17" x14ac:dyDescent="0.2">
      <c r="A204" s="2"/>
      <c r="B204" s="2"/>
      <c r="C204" s="41"/>
      <c r="D204" s="2"/>
      <c r="E204" s="2"/>
      <c r="F204" s="2"/>
      <c r="G204" s="2"/>
      <c r="H204" s="2"/>
      <c r="I204" s="2"/>
      <c r="J204" s="2"/>
      <c r="K204" s="2"/>
      <c r="L204" s="2"/>
      <c r="M204" s="2"/>
      <c r="N204" s="2"/>
      <c r="O204" s="2"/>
      <c r="P204" s="3"/>
      <c r="Q204" s="2"/>
    </row>
    <row r="205" spans="1:17" x14ac:dyDescent="0.2">
      <c r="A205" s="69"/>
      <c r="B205" s="2"/>
      <c r="C205" s="41"/>
      <c r="D205" s="2"/>
      <c r="E205" s="2"/>
      <c r="F205" s="2"/>
      <c r="G205" s="2"/>
      <c r="H205" s="2"/>
      <c r="I205" s="2"/>
      <c r="J205" s="2"/>
      <c r="K205" s="2"/>
      <c r="L205" s="2"/>
      <c r="M205" s="2"/>
      <c r="N205" s="2"/>
      <c r="O205" s="2"/>
      <c r="P205" s="3"/>
      <c r="Q205" s="2"/>
    </row>
    <row r="206" spans="1:17" x14ac:dyDescent="0.2">
      <c r="A206" s="2"/>
      <c r="B206" s="2"/>
      <c r="C206" s="41"/>
      <c r="D206" s="2"/>
      <c r="E206" s="2"/>
      <c r="F206" s="2"/>
      <c r="G206" s="2"/>
      <c r="H206" s="2"/>
      <c r="I206" s="2"/>
      <c r="J206" s="2"/>
      <c r="K206" s="2"/>
      <c r="L206" s="2"/>
      <c r="M206" s="2"/>
      <c r="N206" s="2"/>
      <c r="O206" s="2"/>
      <c r="P206" s="3"/>
      <c r="Q206" s="2"/>
    </row>
    <row r="207" spans="1:17" x14ac:dyDescent="0.2">
      <c r="A207" s="2"/>
      <c r="B207" s="2"/>
      <c r="C207" s="41"/>
      <c r="D207" s="2"/>
      <c r="E207" s="2"/>
      <c r="F207" s="2"/>
      <c r="G207" s="2"/>
      <c r="H207" s="2"/>
      <c r="I207" s="2"/>
      <c r="J207" s="2"/>
      <c r="K207" s="2"/>
      <c r="L207" s="2"/>
      <c r="M207" s="2"/>
      <c r="N207" s="2"/>
      <c r="O207" s="2"/>
      <c r="P207" s="3"/>
      <c r="Q207" s="2"/>
    </row>
    <row r="208" spans="1:17" x14ac:dyDescent="0.2">
      <c r="A208" s="2"/>
      <c r="B208" s="2"/>
      <c r="C208" s="41"/>
      <c r="D208" s="2"/>
      <c r="E208" s="2"/>
      <c r="F208" s="2"/>
      <c r="G208" s="2"/>
      <c r="H208" s="2"/>
      <c r="I208" s="2"/>
      <c r="J208" s="2"/>
      <c r="K208" s="2"/>
      <c r="L208" s="2"/>
      <c r="M208" s="2"/>
      <c r="N208" s="2"/>
      <c r="O208" s="2"/>
      <c r="P208" s="3"/>
      <c r="Q208" s="2"/>
    </row>
    <row r="209" spans="1:17" x14ac:dyDescent="0.2">
      <c r="A209" s="2"/>
      <c r="B209" s="2"/>
      <c r="C209" s="41"/>
      <c r="D209" s="2"/>
      <c r="E209" s="2"/>
      <c r="F209" s="2"/>
      <c r="G209" s="2"/>
      <c r="H209" s="2"/>
      <c r="I209" s="2"/>
      <c r="J209" s="2"/>
      <c r="K209" s="54"/>
      <c r="L209" s="54"/>
      <c r="M209" s="54"/>
      <c r="N209" s="54"/>
      <c r="O209" s="54"/>
      <c r="P209" s="46"/>
      <c r="Q209" s="2"/>
    </row>
    <row r="210" spans="1:17" x14ac:dyDescent="0.2">
      <c r="A210" s="2"/>
      <c r="B210" s="2"/>
      <c r="C210" s="41"/>
      <c r="D210" s="2"/>
      <c r="E210" s="2"/>
      <c r="F210" s="2"/>
      <c r="G210" s="2"/>
      <c r="H210" s="2"/>
      <c r="I210" s="2"/>
      <c r="J210" s="2"/>
      <c r="K210" s="2"/>
      <c r="L210" s="2"/>
      <c r="M210" s="2"/>
      <c r="N210" s="2"/>
      <c r="O210" s="2"/>
      <c r="P210" s="3"/>
      <c r="Q210" s="2"/>
    </row>
    <row r="211" spans="1:17" x14ac:dyDescent="0.2">
      <c r="B211" s="2"/>
      <c r="C211" s="41"/>
      <c r="D211" s="2"/>
      <c r="E211" s="2"/>
      <c r="F211" s="2"/>
      <c r="G211" s="2"/>
      <c r="H211" s="2"/>
      <c r="I211" s="2"/>
      <c r="J211" s="2"/>
      <c r="K211" s="2"/>
      <c r="L211" s="2"/>
      <c r="M211" s="2"/>
      <c r="N211" s="2"/>
      <c r="O211" s="3"/>
      <c r="P211" s="52"/>
    </row>
    <row r="212" spans="1:17" x14ac:dyDescent="0.2">
      <c r="B212" s="2"/>
      <c r="C212" s="41"/>
      <c r="D212" s="2"/>
      <c r="E212" s="2"/>
      <c r="F212" s="2"/>
      <c r="G212" s="2"/>
      <c r="H212" s="2"/>
      <c r="I212" s="2"/>
      <c r="J212" s="2"/>
      <c r="K212" s="2"/>
      <c r="L212" s="2"/>
      <c r="M212" s="2"/>
      <c r="N212" s="2"/>
      <c r="O212" s="3"/>
      <c r="P212" s="3"/>
    </row>
    <row r="213" spans="1:17" x14ac:dyDescent="0.2">
      <c r="B213" s="2"/>
      <c r="C213" s="41"/>
      <c r="D213" s="2"/>
      <c r="E213" s="2"/>
      <c r="F213" s="2"/>
      <c r="G213" s="2"/>
      <c r="H213" s="2"/>
      <c r="I213" s="2"/>
      <c r="J213" s="2"/>
      <c r="K213" s="2"/>
      <c r="L213" s="2"/>
      <c r="M213" s="2"/>
      <c r="N213" s="2"/>
      <c r="O213" s="3"/>
      <c r="P213" s="3"/>
    </row>
    <row r="214" spans="1:17" x14ac:dyDescent="0.2">
      <c r="B214" s="2"/>
      <c r="C214" s="41"/>
      <c r="D214" s="2"/>
      <c r="E214" s="2"/>
      <c r="F214" s="2"/>
      <c r="G214" s="2"/>
      <c r="H214" s="2"/>
      <c r="I214" s="2"/>
      <c r="J214" s="2"/>
      <c r="K214" s="2"/>
      <c r="L214" s="2"/>
      <c r="M214" s="2"/>
      <c r="N214" s="2"/>
      <c r="O214" s="44"/>
      <c r="P214" s="3"/>
    </row>
    <row r="215" spans="1:17" x14ac:dyDescent="0.2">
      <c r="B215" s="2"/>
      <c r="C215" s="41"/>
      <c r="D215" s="2"/>
      <c r="E215" s="2"/>
      <c r="F215" s="2"/>
      <c r="G215" s="2"/>
      <c r="H215" s="2"/>
      <c r="I215" s="2"/>
      <c r="J215" s="2"/>
      <c r="K215" s="2"/>
      <c r="L215" s="2"/>
      <c r="M215" s="2"/>
      <c r="N215" s="2"/>
      <c r="O215" s="44"/>
      <c r="P215" s="3"/>
    </row>
    <row r="216" spans="1:17" x14ac:dyDescent="0.2">
      <c r="B216" s="2"/>
      <c r="C216" s="41"/>
      <c r="D216" s="2"/>
      <c r="E216" s="2"/>
      <c r="F216" s="2"/>
      <c r="G216" s="2"/>
      <c r="H216" s="2"/>
      <c r="I216" s="2"/>
      <c r="J216" s="2"/>
      <c r="K216" s="2"/>
      <c r="L216" s="2"/>
      <c r="M216" s="2"/>
      <c r="N216" s="2"/>
      <c r="O216" s="44"/>
      <c r="P216" s="3"/>
    </row>
    <row r="217" spans="1:17" x14ac:dyDescent="0.2">
      <c r="B217" s="2"/>
      <c r="C217" s="41"/>
      <c r="D217" s="2"/>
      <c r="E217" s="2"/>
      <c r="F217" s="2"/>
      <c r="G217" s="2"/>
      <c r="H217" s="2"/>
      <c r="I217" s="2"/>
      <c r="J217" s="2"/>
      <c r="K217" s="2"/>
      <c r="L217" s="2"/>
      <c r="M217" s="2"/>
      <c r="N217" s="2"/>
      <c r="O217" s="3"/>
      <c r="P217" s="3"/>
    </row>
    <row r="218" spans="1:17" x14ac:dyDescent="0.2">
      <c r="B218" s="2"/>
      <c r="C218" s="41"/>
      <c r="D218" s="2"/>
      <c r="E218" s="2"/>
      <c r="F218" s="2"/>
      <c r="G218" s="2"/>
      <c r="H218" s="2"/>
      <c r="I218" s="2"/>
      <c r="J218" s="2"/>
      <c r="K218" s="2"/>
      <c r="L218" s="2"/>
      <c r="M218" s="2"/>
      <c r="N218" s="2"/>
      <c r="O218" s="3"/>
      <c r="P218" s="3"/>
    </row>
    <row r="219" spans="1:17" x14ac:dyDescent="0.2">
      <c r="B219" s="2"/>
      <c r="C219" s="41"/>
      <c r="D219" s="2"/>
      <c r="E219" s="2"/>
      <c r="F219" s="2"/>
      <c r="G219" s="2"/>
      <c r="H219" s="2"/>
      <c r="I219" s="2"/>
      <c r="J219" s="2"/>
      <c r="K219" s="2"/>
      <c r="L219" s="2"/>
      <c r="M219" s="2"/>
      <c r="N219" s="2"/>
      <c r="O219" s="44"/>
      <c r="P219" s="3"/>
    </row>
    <row r="220" spans="1:17" x14ac:dyDescent="0.2">
      <c r="B220" s="2"/>
      <c r="C220" s="41"/>
      <c r="D220" s="2"/>
      <c r="E220" s="2"/>
      <c r="F220" s="2"/>
      <c r="G220" s="2"/>
      <c r="H220" s="2"/>
      <c r="I220" s="2"/>
      <c r="J220" s="2"/>
      <c r="K220" s="2"/>
      <c r="L220" s="2"/>
      <c r="M220" s="2"/>
      <c r="N220" s="2"/>
      <c r="O220" s="3"/>
      <c r="P220" s="3"/>
    </row>
    <row r="221" spans="1:17" x14ac:dyDescent="0.2">
      <c r="B221" s="2"/>
      <c r="C221" s="41"/>
      <c r="D221" s="2"/>
      <c r="E221" s="2"/>
      <c r="F221" s="2"/>
      <c r="G221" s="2"/>
      <c r="H221" s="2"/>
      <c r="I221" s="2"/>
      <c r="J221" s="2"/>
      <c r="K221" s="2"/>
      <c r="L221" s="2"/>
      <c r="M221" s="2"/>
      <c r="N221" s="2"/>
      <c r="O221" s="3"/>
      <c r="P221" s="3"/>
    </row>
    <row r="222" spans="1:17" x14ac:dyDescent="0.2">
      <c r="B222" s="2"/>
      <c r="C222" s="41"/>
      <c r="D222" s="2"/>
      <c r="E222" s="2"/>
      <c r="F222" s="2"/>
      <c r="G222" s="2"/>
      <c r="H222" s="2"/>
      <c r="I222" s="2"/>
      <c r="J222" s="2"/>
      <c r="K222" s="2"/>
      <c r="L222" s="2"/>
      <c r="M222" s="2"/>
      <c r="N222" s="2"/>
      <c r="O222" s="3"/>
      <c r="P222" s="3"/>
    </row>
    <row r="223" spans="1:17" x14ac:dyDescent="0.2">
      <c r="B223" s="2"/>
      <c r="C223" s="41"/>
      <c r="D223" s="2"/>
      <c r="E223" s="2"/>
      <c r="F223" s="2"/>
      <c r="G223" s="2"/>
      <c r="H223" s="2"/>
      <c r="I223" s="2"/>
      <c r="J223" s="2"/>
      <c r="K223" s="2"/>
      <c r="L223" s="2"/>
      <c r="M223" s="2"/>
      <c r="N223" s="2"/>
      <c r="O223" s="3"/>
      <c r="P223" s="3"/>
    </row>
    <row r="224" spans="1:17" x14ac:dyDescent="0.2">
      <c r="B224" s="2"/>
      <c r="C224" s="41"/>
      <c r="D224" s="2"/>
      <c r="E224" s="2"/>
      <c r="F224" s="2"/>
      <c r="G224" s="2"/>
      <c r="H224" s="2"/>
      <c r="I224" s="2"/>
      <c r="J224" s="2"/>
      <c r="K224" s="2"/>
      <c r="L224" s="2"/>
      <c r="M224" s="2"/>
      <c r="N224" s="2"/>
      <c r="O224" s="3"/>
      <c r="P224" s="3"/>
    </row>
    <row r="225" spans="2:16" x14ac:dyDescent="0.2">
      <c r="B225" s="2"/>
      <c r="C225" s="41"/>
      <c r="D225" s="2"/>
      <c r="E225" s="2"/>
      <c r="F225" s="2"/>
      <c r="G225" s="2"/>
      <c r="H225" s="2"/>
      <c r="I225" s="2"/>
      <c r="J225" s="2"/>
      <c r="K225" s="2"/>
      <c r="L225" s="2"/>
      <c r="M225" s="2"/>
      <c r="N225" s="2"/>
      <c r="O225" s="3"/>
      <c r="P225" s="3"/>
    </row>
    <row r="226" spans="2:16" x14ac:dyDescent="0.2">
      <c r="B226" s="2"/>
      <c r="C226" s="41"/>
      <c r="D226" s="2"/>
      <c r="E226" s="2"/>
      <c r="F226" s="2"/>
      <c r="G226" s="2"/>
      <c r="H226" s="2"/>
      <c r="I226" s="2"/>
      <c r="J226" s="2"/>
      <c r="K226" s="2"/>
      <c r="L226" s="2"/>
      <c r="M226" s="2"/>
      <c r="N226" s="2"/>
      <c r="O226" s="3"/>
      <c r="P226" s="3"/>
    </row>
    <row r="227" spans="2:16" x14ac:dyDescent="0.2">
      <c r="O227" s="4"/>
      <c r="P227" s="4"/>
    </row>
    <row r="228" spans="2:16" x14ac:dyDescent="0.2">
      <c r="O228" s="45"/>
      <c r="P228" s="45"/>
    </row>
    <row r="229" spans="2:16" x14ac:dyDescent="0.2">
      <c r="O229" s="45"/>
      <c r="P229" s="45"/>
    </row>
  </sheetData>
  <mergeCells count="2">
    <mergeCell ref="I3:P8"/>
    <mergeCell ref="A4:E5"/>
  </mergeCells>
  <printOptions gridLines="1"/>
  <pageMargins left="0.70866141732283472" right="0.70866141732283472" top="0.19685039370078741" bottom="0.31496062992125984" header="0.15748031496062992" footer="0.15748031496062992"/>
  <pageSetup scale="62" fitToHeight="0" orientation="landscape" r:id="rId1"/>
  <headerFooter>
    <oddFooter>&amp;L&amp;D&amp;T&amp;R&amp;Z&amp;F&amp;A</oddFooter>
  </headerFooter>
  <rowBreaks count="4" manualBreakCount="4">
    <brk id="7" max="13" man="1"/>
    <brk id="77" max="13" man="1"/>
    <brk id="100" max="13" man="1"/>
    <brk id="16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5" sqref="B5"/>
    </sheetView>
  </sheetViews>
  <sheetFormatPr defaultRowHeight="12.75" x14ac:dyDescent="0.2"/>
  <cols>
    <col min="1" max="1" width="66.140625" customWidth="1"/>
    <col min="2" max="2" width="25.7109375" customWidth="1"/>
    <col min="3" max="3" width="25.140625" customWidth="1"/>
    <col min="4" max="4" width="31.85546875" customWidth="1"/>
  </cols>
  <sheetData>
    <row r="1" spans="1:4" ht="15.75" x14ac:dyDescent="0.25">
      <c r="A1" s="10" t="s">
        <v>50</v>
      </c>
    </row>
    <row r="3" spans="1:4" ht="25.5" x14ac:dyDescent="0.2">
      <c r="A3" s="105" t="s">
        <v>58</v>
      </c>
      <c r="B3" s="103" t="s">
        <v>48</v>
      </c>
      <c r="C3" s="103" t="s">
        <v>47</v>
      </c>
      <c r="D3" s="103" t="s">
        <v>49</v>
      </c>
    </row>
    <row r="4" spans="1:4" x14ac:dyDescent="0.2">
      <c r="A4" s="104" t="s">
        <v>57</v>
      </c>
      <c r="B4" s="106">
        <v>0</v>
      </c>
      <c r="C4" s="106">
        <v>0</v>
      </c>
      <c r="D4" s="106"/>
    </row>
    <row r="5" spans="1:4" x14ac:dyDescent="0.2">
      <c r="A5" s="104" t="s">
        <v>51</v>
      </c>
      <c r="B5" s="106">
        <v>233640</v>
      </c>
      <c r="C5" s="106">
        <v>0</v>
      </c>
      <c r="D5" s="106">
        <v>233640.12</v>
      </c>
    </row>
    <row r="6" spans="1:4" x14ac:dyDescent="0.2">
      <c r="A6" s="104" t="s">
        <v>56</v>
      </c>
      <c r="B6" s="106">
        <v>-169191</v>
      </c>
      <c r="C6" s="106">
        <v>-841</v>
      </c>
      <c r="D6" s="106">
        <v>-169191.34999999986</v>
      </c>
    </row>
    <row r="7" spans="1:4" x14ac:dyDescent="0.2">
      <c r="A7" s="104" t="s">
        <v>52</v>
      </c>
      <c r="B7" s="106">
        <v>9019</v>
      </c>
      <c r="C7" s="106">
        <v>98120</v>
      </c>
      <c r="D7" s="106">
        <v>9019.0899999999383</v>
      </c>
    </row>
    <row r="8" spans="1:4" x14ac:dyDescent="0.2">
      <c r="A8" s="104" t="s">
        <v>53</v>
      </c>
      <c r="B8" s="106">
        <v>23968</v>
      </c>
      <c r="C8" s="106">
        <v>156</v>
      </c>
      <c r="D8" s="106">
        <v>23967.440000000002</v>
      </c>
    </row>
    <row r="9" spans="1:4" x14ac:dyDescent="0.2">
      <c r="A9" s="104" t="s">
        <v>54</v>
      </c>
      <c r="B9" s="106">
        <v>0</v>
      </c>
      <c r="C9" s="106">
        <v>0</v>
      </c>
      <c r="D9" s="106"/>
    </row>
    <row r="10" spans="1:4" x14ac:dyDescent="0.2">
      <c r="A10" s="104" t="s">
        <v>55</v>
      </c>
      <c r="B10" s="106">
        <v>-61682</v>
      </c>
      <c r="C10" s="106">
        <v>-61682</v>
      </c>
      <c r="D10" s="106">
        <v>-61682.359999999957</v>
      </c>
    </row>
    <row r="12" spans="1:4" ht="13.5" thickBot="1" x14ac:dyDescent="0.25">
      <c r="B12" s="107"/>
      <c r="C12" s="107"/>
      <c r="D12" s="107"/>
    </row>
    <row r="13" spans="1:4" ht="15.75" thickTop="1" x14ac:dyDescent="0.25">
      <c r="A13" s="109" t="s">
        <v>59</v>
      </c>
      <c r="B13" s="108">
        <f>SUM(B4:B12)</f>
        <v>35754</v>
      </c>
      <c r="C13" s="108">
        <f>SUM(C4:C12)</f>
        <v>35753</v>
      </c>
      <c r="D13" s="108">
        <f t="shared" ref="D13" si="0">SUM(D4:D12)</f>
        <v>35752.940000000119</v>
      </c>
    </row>
  </sheetData>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1595 subaccounts - IRM</vt:lpstr>
      <vt:lpstr>1595 subaccounts - RRR filings</vt:lpstr>
      <vt:lpstr>Reconciliation totals</vt:lpstr>
      <vt:lpstr>'1595 subaccounts - IRM'!Print_Area</vt:lpstr>
      <vt:lpstr>'1595 subaccounts - RRR filings'!Print_Area</vt:lpstr>
    </vt:vector>
  </TitlesOfParts>
  <Company>CTS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dc:creator>
  <cp:lastModifiedBy>Dan Gapic</cp:lastModifiedBy>
  <cp:lastPrinted>2017-10-23T16:48:38Z</cp:lastPrinted>
  <dcterms:created xsi:type="dcterms:W3CDTF">2007-10-19T13:31:01Z</dcterms:created>
  <dcterms:modified xsi:type="dcterms:W3CDTF">2017-10-25T13:21:00Z</dcterms:modified>
</cp:coreProperties>
</file>