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827"/>
  <workbookPr defaultThemeVersion="124226"/>
  <mc:AlternateContent xmlns:mc="http://schemas.openxmlformats.org/markup-compatibility/2006">
    <mc:Choice Requires="x15">
      <x15ac:absPath xmlns:x15ac="http://schemas.microsoft.com/office/spreadsheetml/2010/11/ac" url="N:\Regulatory\OEB\IRM\2018 IRM\Interrogatory Responses - 2018 IRM\Attachments for Submission\"/>
    </mc:Choice>
  </mc:AlternateContent>
  <bookViews>
    <workbookView xWindow="0" yWindow="0" windowWidth="19200" windowHeight="8940" tabRatio="868" activeTab="1" xr2:uid="{00000000-000D-0000-FFFF-FFFF00000000}"/>
  </bookViews>
  <sheets>
    <sheet name="Instructions" sheetId="2" r:id="rId1"/>
    <sheet name="GA Analysis 2016" sheetId="4" r:id="rId2"/>
    <sheet name="GA Analysis 2015" sheetId="6" r:id="rId3"/>
    <sheet name="GA Analysis 2014" sheetId="7" r:id="rId4"/>
    <sheet name="GA Analysis 2013" sheetId="8" r:id="rId5"/>
  </sheets>
  <definedNames>
    <definedName name="_xlnm.Print_Area" localSheetId="4">'GA Analysis 2013'!$A$12:$K$107</definedName>
    <definedName name="_xlnm.Print_Area" localSheetId="3">'GA Analysis 2014'!$A$12:$K$107</definedName>
    <definedName name="_xlnm.Print_Area" localSheetId="2">'GA Analysis 2015'!$A$12:$K$107</definedName>
    <definedName name="_xlnm.Print_Area" localSheetId="1">'GA Analysis 2016'!$A$12:$K$109</definedName>
    <definedName name="_xlnm.Print_Area" localSheetId="0">Instructions!$A$11:$C$83</definedName>
  </definedNames>
  <calcPr calcId="171027"/>
</workbook>
</file>

<file path=xl/calcChain.xml><?xml version="1.0" encoding="utf-8"?>
<calcChain xmlns="http://schemas.openxmlformats.org/spreadsheetml/2006/main">
  <c r="D26" i="7" l="1"/>
  <c r="D26" i="8" l="1"/>
  <c r="D26" i="6"/>
  <c r="D24" i="4" l="1"/>
  <c r="I48" i="8" l="1"/>
  <c r="I49" i="8"/>
  <c r="I50" i="8"/>
  <c r="I51" i="8"/>
  <c r="I52" i="8"/>
  <c r="I53" i="8"/>
  <c r="I54" i="8"/>
  <c r="I55" i="8"/>
  <c r="I56" i="8"/>
  <c r="I57" i="8"/>
  <c r="I58" i="8"/>
  <c r="I47" i="8"/>
  <c r="G48" i="8"/>
  <c r="G49" i="8"/>
  <c r="G50" i="8"/>
  <c r="G51" i="8"/>
  <c r="G52" i="8"/>
  <c r="G53" i="8"/>
  <c r="G54" i="8"/>
  <c r="G55" i="8"/>
  <c r="G56" i="8"/>
  <c r="G57" i="8"/>
  <c r="G58" i="8"/>
  <c r="G47" i="8"/>
  <c r="E91" i="8" l="1"/>
  <c r="E90" i="8"/>
  <c r="E89" i="8"/>
  <c r="E88" i="8"/>
  <c r="E91" i="7"/>
  <c r="E90" i="7"/>
  <c r="E89" i="7"/>
  <c r="E88" i="7"/>
  <c r="E91" i="6"/>
  <c r="E90" i="6"/>
  <c r="E89" i="6"/>
  <c r="E88" i="6"/>
  <c r="E91" i="4"/>
  <c r="E88" i="4"/>
  <c r="C44" i="8"/>
  <c r="D24" i="8"/>
  <c r="D21" i="8"/>
  <c r="E89" i="4"/>
  <c r="E90" i="4"/>
  <c r="I48" i="7"/>
  <c r="I49" i="7"/>
  <c r="I50" i="7"/>
  <c r="I51" i="7"/>
  <c r="I52" i="7"/>
  <c r="I53" i="7"/>
  <c r="I54" i="7"/>
  <c r="I55" i="7"/>
  <c r="I56" i="7"/>
  <c r="I57" i="7"/>
  <c r="I58" i="7"/>
  <c r="I47" i="7"/>
  <c r="G48" i="7"/>
  <c r="G49" i="7"/>
  <c r="G50" i="7"/>
  <c r="G51" i="7"/>
  <c r="G52" i="7"/>
  <c r="G53" i="7"/>
  <c r="G54" i="7"/>
  <c r="G55" i="7"/>
  <c r="G56" i="7"/>
  <c r="G57" i="7"/>
  <c r="G58" i="7"/>
  <c r="G47" i="7"/>
  <c r="C44" i="7"/>
  <c r="D21" i="7"/>
  <c r="D24" i="7"/>
  <c r="I48" i="4"/>
  <c r="I49" i="4"/>
  <c r="I50" i="4"/>
  <c r="I51" i="4"/>
  <c r="I52" i="4"/>
  <c r="I53" i="4"/>
  <c r="I54" i="4"/>
  <c r="I55" i="4"/>
  <c r="I56" i="4"/>
  <c r="I57" i="4"/>
  <c r="I58" i="4"/>
  <c r="I47" i="4"/>
  <c r="D22" i="7" l="1"/>
  <c r="F25" i="7" s="1"/>
  <c r="D22" i="8"/>
  <c r="F25" i="8" s="1"/>
  <c r="E94" i="4"/>
  <c r="E59" i="8"/>
  <c r="E59" i="7"/>
  <c r="F23" i="7" l="1"/>
  <c r="F24" i="7"/>
  <c r="F26" i="7"/>
  <c r="F23" i="8"/>
  <c r="F24" i="8"/>
  <c r="F26" i="8"/>
  <c r="D59" i="8"/>
  <c r="D59" i="7"/>
  <c r="D23" i="6" l="1"/>
  <c r="G47" i="6" l="1"/>
  <c r="G48" i="6"/>
  <c r="G49" i="6"/>
  <c r="G50" i="6"/>
  <c r="G51" i="6"/>
  <c r="G52" i="6"/>
  <c r="G53" i="6"/>
  <c r="G54" i="6"/>
  <c r="G55" i="6"/>
  <c r="G56" i="6"/>
  <c r="G57" i="6"/>
  <c r="G58" i="6"/>
  <c r="E92" i="7" l="1"/>
  <c r="E92" i="8"/>
  <c r="I48" i="6" l="1"/>
  <c r="I49" i="6"/>
  <c r="I50" i="6"/>
  <c r="I51" i="6"/>
  <c r="I52" i="6"/>
  <c r="I53" i="6"/>
  <c r="I54" i="6"/>
  <c r="I55" i="6"/>
  <c r="I56" i="6"/>
  <c r="I57" i="6"/>
  <c r="I58" i="6"/>
  <c r="I47" i="6"/>
  <c r="G48" i="4" l="1"/>
  <c r="G49" i="4"/>
  <c r="G50" i="4"/>
  <c r="G51" i="4"/>
  <c r="G52" i="4"/>
  <c r="G53" i="4"/>
  <c r="G54" i="4"/>
  <c r="G55" i="4"/>
  <c r="G56" i="4"/>
  <c r="G57" i="4"/>
  <c r="G58" i="4"/>
  <c r="G47" i="4"/>
  <c r="E92" i="6"/>
  <c r="E59" i="6"/>
  <c r="D59" i="6"/>
  <c r="D24" i="6"/>
  <c r="D22" i="6" l="1"/>
  <c r="F26" i="6" s="1"/>
  <c r="F24" i="6"/>
  <c r="F25" i="6"/>
  <c r="F23" i="6"/>
  <c r="F92" i="4" l="1"/>
  <c r="G92" i="4" s="1"/>
  <c r="F93" i="4"/>
  <c r="G93" i="4" s="1"/>
  <c r="I93" i="4" l="1"/>
  <c r="I92" i="4"/>
  <c r="D59" i="4" l="1"/>
  <c r="D22" i="4" l="1"/>
  <c r="F24" i="4" s="1"/>
  <c r="F23" i="4" l="1"/>
  <c r="F26" i="4"/>
  <c r="F25" i="4"/>
  <c r="E59" i="4" l="1"/>
  <c r="F58" i="6" l="1"/>
  <c r="F51" i="6"/>
  <c r="F56" i="6"/>
  <c r="F57" i="6"/>
  <c r="F54" i="6"/>
  <c r="F55" i="6"/>
  <c r="F48" i="6"/>
  <c r="F49" i="6"/>
  <c r="F53" i="6"/>
  <c r="F52" i="6"/>
  <c r="F50" i="6"/>
  <c r="F51" i="8"/>
  <c r="F56" i="8"/>
  <c r="F57" i="8"/>
  <c r="F52" i="8"/>
  <c r="F48" i="8"/>
  <c r="F55" i="8"/>
  <c r="F50" i="8"/>
  <c r="F58" i="8"/>
  <c r="F53" i="8"/>
  <c r="F54" i="8"/>
  <c r="F49" i="8"/>
  <c r="F56" i="4"/>
  <c r="F58" i="4"/>
  <c r="F50" i="4"/>
  <c r="F52" i="4"/>
  <c r="F49" i="4"/>
  <c r="F53" i="4"/>
  <c r="F57" i="4"/>
  <c r="F55" i="4"/>
  <c r="F48" i="4"/>
  <c r="F51" i="4"/>
  <c r="F54" i="4"/>
  <c r="H57" i="4" l="1"/>
  <c r="J57" i="4"/>
  <c r="C59" i="4"/>
  <c r="F47" i="4"/>
  <c r="J52" i="8"/>
  <c r="H52" i="8"/>
  <c r="H48" i="6"/>
  <c r="J48" i="6"/>
  <c r="J57" i="6"/>
  <c r="H57" i="6"/>
  <c r="J51" i="4"/>
  <c r="H51" i="4"/>
  <c r="J53" i="4"/>
  <c r="H53" i="4"/>
  <c r="H50" i="4"/>
  <c r="J50" i="4"/>
  <c r="H54" i="8"/>
  <c r="J54" i="8"/>
  <c r="J50" i="8"/>
  <c r="H50" i="8"/>
  <c r="H57" i="8"/>
  <c r="J57" i="8"/>
  <c r="H52" i="6"/>
  <c r="J52" i="6"/>
  <c r="K52" i="6" s="1"/>
  <c r="H55" i="6"/>
  <c r="J55" i="6"/>
  <c r="H56" i="6"/>
  <c r="J56" i="6"/>
  <c r="K56" i="6" s="1"/>
  <c r="H58" i="8"/>
  <c r="J58" i="8"/>
  <c r="F51" i="7"/>
  <c r="H51" i="7" s="1"/>
  <c r="F53" i="7"/>
  <c r="F54" i="7"/>
  <c r="F50" i="7"/>
  <c r="F57" i="7"/>
  <c r="F48" i="7"/>
  <c r="F58" i="7"/>
  <c r="F49" i="7"/>
  <c r="F52" i="7"/>
  <c r="F56" i="7"/>
  <c r="F55" i="7"/>
  <c r="J48" i="4"/>
  <c r="H48" i="4"/>
  <c r="K48" i="4" s="1"/>
  <c r="J49" i="4"/>
  <c r="H49" i="4"/>
  <c r="J58" i="4"/>
  <c r="H58" i="4"/>
  <c r="J53" i="8"/>
  <c r="H53" i="8"/>
  <c r="J55" i="8"/>
  <c r="H55" i="8"/>
  <c r="H56" i="8"/>
  <c r="J56" i="8"/>
  <c r="J53" i="6"/>
  <c r="H53" i="6"/>
  <c r="F47" i="6"/>
  <c r="C59" i="6"/>
  <c r="J51" i="6"/>
  <c r="H51" i="6"/>
  <c r="H54" i="4"/>
  <c r="J54" i="4"/>
  <c r="H49" i="8"/>
  <c r="J49" i="8"/>
  <c r="H50" i="6"/>
  <c r="J50" i="6"/>
  <c r="J55" i="4"/>
  <c r="H55" i="4"/>
  <c r="J52" i="4"/>
  <c r="H52" i="4"/>
  <c r="J56" i="4"/>
  <c r="H56" i="4"/>
  <c r="F47" i="8"/>
  <c r="C59" i="8"/>
  <c r="H48" i="8"/>
  <c r="J48" i="8"/>
  <c r="J51" i="8"/>
  <c r="H51" i="8"/>
  <c r="J49" i="6"/>
  <c r="H49" i="6"/>
  <c r="H54" i="6"/>
  <c r="J54" i="6"/>
  <c r="J58" i="6"/>
  <c r="H58" i="6"/>
  <c r="K48" i="8" l="1"/>
  <c r="K49" i="8"/>
  <c r="K54" i="6"/>
  <c r="K50" i="6"/>
  <c r="K54" i="4"/>
  <c r="K56" i="8"/>
  <c r="K50" i="4"/>
  <c r="K48" i="6"/>
  <c r="K58" i="8"/>
  <c r="K55" i="6"/>
  <c r="K57" i="8"/>
  <c r="K54" i="8"/>
  <c r="K57" i="6"/>
  <c r="K57" i="4"/>
  <c r="H53" i="7"/>
  <c r="J53" i="7"/>
  <c r="H47" i="4"/>
  <c r="H59" i="4" s="1"/>
  <c r="J47" i="4"/>
  <c r="F59" i="4"/>
  <c r="K58" i="6"/>
  <c r="K49" i="6"/>
  <c r="K56" i="4"/>
  <c r="K55" i="4"/>
  <c r="K51" i="6"/>
  <c r="K53" i="6"/>
  <c r="K55" i="8"/>
  <c r="K58" i="4"/>
  <c r="C59" i="7"/>
  <c r="F47" i="7"/>
  <c r="J57" i="7"/>
  <c r="H57" i="7"/>
  <c r="J51" i="7"/>
  <c r="K51" i="7" s="1"/>
  <c r="K50" i="8"/>
  <c r="K51" i="4"/>
  <c r="J52" i="7"/>
  <c r="H52" i="7"/>
  <c r="J55" i="7"/>
  <c r="H55" i="7"/>
  <c r="H49" i="7"/>
  <c r="J49" i="7"/>
  <c r="H50" i="7"/>
  <c r="J50" i="7"/>
  <c r="H48" i="7"/>
  <c r="J48" i="7"/>
  <c r="K51" i="8"/>
  <c r="J47" i="8"/>
  <c r="H47" i="8"/>
  <c r="H59" i="8" s="1"/>
  <c r="F59" i="8"/>
  <c r="K52" i="4"/>
  <c r="J47" i="6"/>
  <c r="H47" i="6"/>
  <c r="H59" i="6" s="1"/>
  <c r="F59" i="6"/>
  <c r="K53" i="8"/>
  <c r="K49" i="4"/>
  <c r="J56" i="7"/>
  <c r="H56" i="7"/>
  <c r="J58" i="7"/>
  <c r="H58" i="7"/>
  <c r="H54" i="7"/>
  <c r="J54" i="7"/>
  <c r="K53" i="4"/>
  <c r="K52" i="8"/>
  <c r="K55" i="7" l="1"/>
  <c r="K57" i="7"/>
  <c r="K56" i="7"/>
  <c r="K53" i="7"/>
  <c r="K47" i="4"/>
  <c r="K59" i="4" s="1"/>
  <c r="J59" i="4"/>
  <c r="K54" i="7"/>
  <c r="K48" i="7"/>
  <c r="K49" i="7"/>
  <c r="K52" i="7"/>
  <c r="H47" i="7"/>
  <c r="H59" i="7" s="1"/>
  <c r="F59" i="7"/>
  <c r="J47" i="7"/>
  <c r="K58" i="7"/>
  <c r="J59" i="6"/>
  <c r="K47" i="6"/>
  <c r="K59" i="6" s="1"/>
  <c r="K47" i="8"/>
  <c r="K59" i="8" s="1"/>
  <c r="J59" i="8"/>
  <c r="K50" i="7"/>
  <c r="H90" i="4" l="1"/>
  <c r="H90" i="8"/>
  <c r="H90" i="7"/>
  <c r="H90" i="6"/>
  <c r="H88" i="7"/>
  <c r="H88" i="4"/>
  <c r="H88" i="8"/>
  <c r="H88" i="6"/>
  <c r="C88" i="4"/>
  <c r="C88" i="7"/>
  <c r="C88" i="8"/>
  <c r="C88" i="6"/>
  <c r="D80" i="8"/>
  <c r="K47" i="7"/>
  <c r="K59" i="7" s="1"/>
  <c r="J59" i="7"/>
  <c r="H91" i="4"/>
  <c r="H91" i="7"/>
  <c r="H91" i="8"/>
  <c r="H91" i="6"/>
  <c r="D80" i="6"/>
  <c r="C90" i="7"/>
  <c r="C90" i="6"/>
  <c r="C90" i="8"/>
  <c r="C90" i="4"/>
  <c r="C91" i="8"/>
  <c r="C91" i="4"/>
  <c r="C91" i="7"/>
  <c r="D80" i="4"/>
  <c r="C91" i="6"/>
  <c r="H89" i="6" l="1"/>
  <c r="H92" i="6" s="1"/>
  <c r="H89" i="8"/>
  <c r="H92" i="8" s="1"/>
  <c r="H89" i="7"/>
  <c r="H92" i="7" s="1"/>
  <c r="H89" i="4"/>
  <c r="H94" i="4" s="1"/>
  <c r="C89" i="7"/>
  <c r="D80" i="7"/>
  <c r="C89" i="6"/>
  <c r="C92" i="6" s="1"/>
  <c r="C89" i="4"/>
  <c r="C94" i="4" s="1"/>
  <c r="C89" i="8"/>
  <c r="C92" i="8" l="1"/>
  <c r="C92" i="7"/>
  <c r="D90" i="7" l="1"/>
  <c r="F90" i="7" s="1"/>
  <c r="G90" i="7" s="1"/>
  <c r="I90" i="7" s="1"/>
  <c r="D90" i="6"/>
  <c r="F90" i="6" s="1"/>
  <c r="G90" i="6" s="1"/>
  <c r="I90" i="6" s="1"/>
  <c r="D79" i="6"/>
  <c r="D81" i="6" s="1"/>
  <c r="D82" i="6" s="1"/>
  <c r="E82" i="6" s="1"/>
  <c r="D90" i="4"/>
  <c r="F90" i="4" s="1"/>
  <c r="G90" i="4" s="1"/>
  <c r="I90" i="4" s="1"/>
  <c r="D90" i="8"/>
  <c r="F90" i="8" s="1"/>
  <c r="G90" i="8" s="1"/>
  <c r="I90" i="8" s="1"/>
  <c r="D91" i="7"/>
  <c r="F91" i="7" s="1"/>
  <c r="G91" i="7" s="1"/>
  <c r="I91" i="7" s="1"/>
  <c r="D91" i="6"/>
  <c r="F91" i="6" s="1"/>
  <c r="G91" i="6" s="1"/>
  <c r="I91" i="6" s="1"/>
  <c r="D79" i="4"/>
  <c r="D81" i="4" s="1"/>
  <c r="D82" i="4" s="1"/>
  <c r="E82" i="4" s="1"/>
  <c r="D91" i="8"/>
  <c r="F91" i="8" s="1"/>
  <c r="G91" i="8" s="1"/>
  <c r="I91" i="8" s="1"/>
  <c r="D91" i="4"/>
  <c r="F91" i="4" s="1"/>
  <c r="G91" i="4" s="1"/>
  <c r="I91" i="4" s="1"/>
  <c r="D88" i="6"/>
  <c r="D79" i="8"/>
  <c r="D81" i="8" s="1"/>
  <c r="D82" i="8" s="1"/>
  <c r="E82" i="8" s="1"/>
  <c r="D88" i="8"/>
  <c r="D88" i="7"/>
  <c r="D88" i="4"/>
  <c r="D89" i="6"/>
  <c r="F89" i="6" s="1"/>
  <c r="G89" i="6" s="1"/>
  <c r="I89" i="6" s="1"/>
  <c r="D89" i="7"/>
  <c r="F89" i="7" s="1"/>
  <c r="G89" i="7" s="1"/>
  <c r="I89" i="7" s="1"/>
  <c r="D89" i="8"/>
  <c r="F89" i="8" s="1"/>
  <c r="G89" i="8" s="1"/>
  <c r="I89" i="8" s="1"/>
  <c r="D89" i="4"/>
  <c r="F89" i="4" s="1"/>
  <c r="G89" i="4" s="1"/>
  <c r="I89" i="4" s="1"/>
  <c r="D79" i="7"/>
  <c r="D81" i="7" s="1"/>
  <c r="D82" i="7" s="1"/>
  <c r="E82" i="7" s="1"/>
  <c r="F88" i="8" l="1"/>
  <c r="D92" i="8"/>
  <c r="F88" i="4"/>
  <c r="D94" i="4"/>
  <c r="F88" i="6"/>
  <c r="D92" i="6"/>
  <c r="F88" i="7"/>
  <c r="D92" i="7"/>
  <c r="F92" i="6" l="1"/>
  <c r="G88" i="6"/>
  <c r="F92" i="8"/>
  <c r="G88" i="8"/>
  <c r="F92" i="7"/>
  <c r="G88" i="7"/>
  <c r="F94" i="4"/>
  <c r="G88" i="4"/>
  <c r="I88" i="4" l="1"/>
  <c r="G94" i="4"/>
  <c r="G92" i="8"/>
  <c r="I88" i="8"/>
  <c r="I88" i="7"/>
  <c r="G92" i="7"/>
  <c r="I88" i="6"/>
  <c r="G92" i="6"/>
</calcChain>
</file>

<file path=xl/sharedStrings.xml><?xml version="1.0" encoding="utf-8"?>
<sst xmlns="http://schemas.openxmlformats.org/spreadsheetml/2006/main" count="648" uniqueCount="167">
  <si>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</si>
  <si>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</si>
  <si>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</si>
  <si>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</si>
  <si>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</si>
  <si>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</si>
  <si>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</si>
  <si>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</si>
  <si>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</si>
  <si>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</si>
  <si>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</si>
  <si>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</si>
  <si>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</si>
  <si>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</si>
  <si>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</si>
  <si>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</si>
  <si>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</si>
  <si>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</si>
  <si>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</si>
  <si>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</si>
  <si>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</si>
  <si>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</si>
  <si>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</si>
  <si>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</si>
  <si>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</si>
  <si>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</si>
  <si>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</si>
  <si>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</si>
  <si>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</si>
  <si>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</si>
  <si>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</si>
  <si>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</si>
  <si>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</si>
  <si>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</si>
  <si>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</si>
  <si>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</si>
  <si>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</si>
  <si>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</si>
  <si>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</si>
  <si>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</si>
  <si>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</si>
  <si>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</si>
  <si>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</si>
  <si>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</si>
  <si>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</si>
  <si>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</si>
  <si>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</si>
  <si>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</si>
  <si>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</si>
  <si>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</si>
  <si>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</si>
  <si>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</si>
  <si>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</si>
  <si>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</si>
  <si>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</si>
  <si>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</si>
  <si>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</si>
  <si>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</si>
  <si>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</si>
  <si>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</si>
  <si>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</si>
  <si>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</si>
  <si>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</si>
  <si>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</si>
  <si>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</si>
  <si>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</si>
  <si>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</si>
  <si>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</si>
  <si>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</si>
  <si>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</si>
  <si>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</si>
  <si>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</si>
  <si>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</si>
  <si>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</si>
  <si>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</si>
  <si>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</si>
  <si>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</si>
  <si>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</si>
  <si>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</si>
  <si>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</si>
  <si>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</si>
  <si>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</si>
  <si>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</si>
  <si>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</si>
  <si>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</si>
  <si>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</si>
  <si>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</si>
  <si>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</si>
  <si>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</si>
  <si>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</si>
  <si>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</si>
  <si>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</si>
  <si>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</si>
  <si>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</si>
  <si>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</si>
  <si>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</si>
  <si>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</si>
  <si>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</si>
  <si>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</si>
  <si>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</si>
  <si>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</si>
  <si>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</si>
  <si>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</si>
  <si>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</si>
  <si>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</si>
  <si>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</si>
  <si>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</si>
  <si>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</si>
  <si>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</si>
  <si>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</si>
  <si>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</si>
  <si>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</si>
  <si>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</si>
  <si>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</si>
  <si>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</si>
  <si>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</si>
  <si>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</si>
  <si>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</si>
  <si>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</si>
  <si>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</si>
  <si>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</si>
  <si>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</si>
  <si>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</si>
  <si>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</si>
  <si>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</si>
  <si>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</si>
  <si>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</si>
  <si>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</si>
  <si>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</si>
  <si>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</si>
  <si>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</si>
  <si>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</si>
  <si>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</si>
  <si>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</si>
  <si>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</si>
  <si>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</si>
  <si>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</si>
  <si>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</si>
  <si>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</si>
  <si>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</si>
  <si>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</si>
  <si>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</si>
  <si>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</si>
  <si>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</si>
  <si>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</si>
  <si>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</si>
  <si>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</si>
  <si>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</si>
  <si>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</si>
  <si>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</si>
  <si>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</si>
  <si>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</si>
  <si>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</si>
  <si>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</si>
  <si>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</si>
  <si>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</si>
  <si>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</si>
  <si>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</si>
  <si>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</si>
  <si>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</si>
  <si>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</si>
  <si>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</si>
  <si>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</si>
  <si>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No</t>
  </si>
  <si>
    <t>Do not have Class A Customers in this year.</t>
  </si>
  <si>
    <t>No significant prior period billing adjustments</t>
  </si>
  <si>
    <t>Not a reconciling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</si>
</sst>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9" formatCode="_-* #,##0.0000_-;\-* #,##0.000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72">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5" fontId="3" fillId="0" borderId="15" xfId="1" applyNumberFormat="1" applyFont="1" applyBorder="1"/>
    <xf numFmtId="165"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xf numFmtId="4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0" fontId="3" fillId="2" borderId="3" xfId="0" applyFont="1" applyFill="1" applyBorder="1" applyAlignment="1">
      <alignment horizontal="center"/>
    </xf>
    <xf numFmtId="167" fontId="3" fillId="0" borderId="15"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5"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5"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5" xfId="5" applyNumberFormat="1" applyFont="1" applyFill="1" applyBorder="1" applyAlignment="1">
      <alignment vertical="center"/>
    </xf>
    <xf numFmtId="167" fontId="7" fillId="2" borderId="24" xfId="5" applyNumberFormat="1" applyFont="1" applyFill="1" applyBorder="1" applyAlignment="1">
      <alignment vertical="center"/>
    </xf>
    <xf numFmtId="167" fontId="7" fillId="2" borderId="2" xfId="5" applyNumberFormat="1" applyFont="1" applyFill="1" applyBorder="1" applyAlignment="1">
      <alignment vertical="center"/>
    </xf>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5" fontId="6" fillId="0" borderId="12" xfId="1" applyNumberFormat="1" applyFont="1" applyBorder="1"/>
    <xf numFmtId="165" fontId="7" fillId="4" borderId="2" xfId="1" applyNumberFormat="1" applyFont="1" applyFill="1" applyBorder="1"/>
    <xf numFmtId="165"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3" fillId="0" borderId="2" xfId="0" applyFont="1" applyBorder="1" applyAlignment="1">
      <alignment horizontal="center"/>
    </xf>
    <xf numFmtId="0" fontId="6" fillId="0" borderId="2" xfId="0" applyFont="1" applyBorder="1" applyAlignment="1">
      <alignment horizontal="center"/>
    </xf>
    <xf numFmtId="0" fontId="11" fillId="0" borderId="0" xfId="0" applyFont="1" applyAlignment="1">
      <alignment horizontal="right"/>
    </xf>
    <xf numFmtId="43" fontId="2" fillId="0" borderId="0" xfId="0" applyNumberFormat="1" applyFont="1"/>
    <xf numFmtId="0" fontId="3" fillId="0" borderId="2" xfId="0" applyFont="1" applyBorder="1" applyAlignment="1">
      <alignment horizontal="center"/>
    </xf>
    <xf numFmtId="0" fontId="6" fillId="0" borderId="2" xfId="0" applyFont="1" applyBorder="1" applyAlignment="1">
      <alignment horizontal="center"/>
    </xf>
    <xf numFmtId="0" fontId="2" fillId="0" borderId="2" xfId="0" applyNumberFormat="1" applyFont="1" applyBorder="1"/>
    <xf numFmtId="0" fontId="2" fillId="0" borderId="3" xfId="0" applyNumberFormat="1" applyFont="1" applyBorder="1"/>
    <xf numFmtId="169" fontId="2" fillId="0" borderId="0" xfId="0" applyNumberFormat="1" applyFont="1" applyFill="1"/>
    <xf numFmtId="167" fontId="2" fillId="0" borderId="0" xfId="0" applyNumberFormat="1" applyFont="1"/>
    <xf numFmtId="169" fontId="7" fillId="0" borderId="0" xfId="0" applyNumberFormat="1" applyFont="1"/>
    <xf numFmtId="167" fontId="2" fillId="0" borderId="0" xfId="0" applyNumberFormat="1" applyFont="1" applyFill="1"/>
    <xf numFmtId="167" fontId="7" fillId="2" borderId="2" xfId="5" applyNumberFormat="1" applyFont="1" applyFill="1" applyBorder="1" applyAlignment="1">
      <alignment wrapText="1"/>
    </xf>
    <xf numFmtId="167" fontId="7" fillId="2" borderId="2" xfId="5" applyNumberFormat="1" applyFont="1" applyFill="1"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10" fillId="5" borderId="0" xfId="0" applyFont="1" applyFill="1" applyAlignment="1">
      <alignment horizontal="left" wrapText="1"/>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xr:uid="{00000000-0005-0000-0000-000003000000}"/>
    <cellStyle name="Percent" xfId="4" builtinId="5"/>
    <cellStyle name="Percent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  </a:t>
          </a:r>
          <a:r>
            <a:rPr lang="en-CA" sz="1100" b="0" i="0" baseline="0">
              <a:solidFill>
                <a:schemeClr val="dk1"/>
              </a:solidFill>
              <a:effectLst/>
              <a:latin typeface="+mn-lt"/>
              <a:ea typeface="+mn-ea"/>
              <a:cs typeface="+mn-cs"/>
            </a:rPr>
            <a:t>The billing cycle is on a calendar month basis for all customers.  Consumption for each billing cycle is billed in the subsequent month.</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97</xdr:row>
      <xdr:rowOff>123825</xdr:rowOff>
    </xdr:from>
    <xdr:to>
      <xdr:col>8</xdr:col>
      <xdr:colOff>0</xdr:colOff>
      <xdr:row>109</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3DE315B7-2508-480F-ABB0-8B39F3A2F2F0}"/>
            </a:ext>
          </a:extLst>
        </xdr:cNvPr>
        <xdr:cNvSpPr txBox="1"/>
      </xdr:nvSpPr>
      <xdr:spPr>
        <a:xfrm>
          <a:off x="742950" y="636269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  </a:t>
          </a:r>
          <a:r>
            <a:rPr lang="en-CA" sz="1100" b="0" i="0" baseline="0">
              <a:solidFill>
                <a:schemeClr val="dk1"/>
              </a:solidFill>
              <a:effectLst/>
              <a:latin typeface="+mn-lt"/>
              <a:ea typeface="+mn-ea"/>
              <a:cs typeface="+mn-cs"/>
            </a:rPr>
            <a:t>The billing cycle is on a calendar month basis for all customers.  Consumption for each billing cycle is billed in the subsequent month.</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B746CC01-F92A-4FE3-9527-C5DA512FA299}"/>
            </a:ext>
          </a:extLst>
        </xdr:cNvPr>
        <xdr:cNvSpPr txBox="1"/>
      </xdr:nvSpPr>
      <xdr:spPr>
        <a:xfrm>
          <a:off x="723900" y="224313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CE13A0EB-E6EB-4307-8EFE-014FA7F5D23C}"/>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85B189B-8AA3-4A0E-A05E-5E829F6E5C0B}"/>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86767918-AA4F-4E2A-8D6D-A06C0DE3CB7D}"/>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93DC5B09-B1A6-4302-A829-C37BE4E60BE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4BF1F79-DD08-4317-BEF5-67B51A5038EB}"/>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14E9C0DD-E735-409B-8941-E1B7B6857108}"/>
            </a:ext>
          </a:extLst>
        </xdr:cNvPr>
        <xdr:cNvSpPr txBox="1"/>
      </xdr:nvSpPr>
      <xdr:spPr>
        <a:xfrm>
          <a:off x="774700" y="6143624"/>
          <a:ext cx="12769850" cy="129222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  </a:t>
          </a:r>
          <a:r>
            <a:rPr lang="en-CA" sz="1100" b="0" i="0" baseline="0">
              <a:solidFill>
                <a:schemeClr val="dk1"/>
              </a:solidFill>
              <a:effectLst/>
              <a:latin typeface="+mn-lt"/>
              <a:ea typeface="+mn-ea"/>
              <a:cs typeface="+mn-cs"/>
            </a:rPr>
            <a:t>The billing cycle is on a calendar month basis for all customers.  Consumption for each billing cycle is billed in the subsequent month.</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E1117305-7DAC-4B6D-8FE7-D9FFDCD68623}"/>
            </a:ext>
          </a:extLst>
        </xdr:cNvPr>
        <xdr:cNvSpPr txBox="1"/>
      </xdr:nvSpPr>
      <xdr:spPr>
        <a:xfrm>
          <a:off x="755650" y="21516975"/>
          <a:ext cx="12731750" cy="20097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EC539790-F81E-426C-BCF6-3788E15B8C01}"/>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225720" cy="160020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FAAE1C9C-26FB-4106-9990-E85A6E318E7A}"/>
            </a:ext>
          </a:extLst>
        </xdr:cNvPr>
        <xdr:cNvSpPr/>
      </xdr:nvSpPr>
      <xdr:spPr>
        <a:xfrm>
          <a:off x="28575" y="685800"/>
          <a:ext cx="8988425" cy="7207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827A8261-57D6-49FC-90DE-037F3BD459EE}"/>
            </a:ext>
          </a:extLst>
        </xdr:cNvPr>
        <xdr:cNvSpPr/>
      </xdr:nvSpPr>
      <xdr:spPr>
        <a:xfrm>
          <a:off x="638175" y="123825"/>
          <a:ext cx="4759481" cy="24460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EE8DB305-1313-4943-AA22-89E37A9F25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2091F771-B878-43FF-99A9-23FEC6537A66}"/>
            </a:ext>
          </a:extLst>
        </xdr:cNvPr>
        <xdr:cNvSpPr txBox="1"/>
      </xdr:nvSpPr>
      <xdr:spPr>
        <a:xfrm>
          <a:off x="10328275" y="422275"/>
          <a:ext cx="3244850" cy="850901"/>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A723ABB5-B98D-4D10-AD23-3650251B98E8}"/>
            </a:ext>
          </a:extLst>
        </xdr:cNvPr>
        <xdr:cNvSpPr txBox="1"/>
      </xdr:nvSpPr>
      <xdr:spPr>
        <a:xfrm>
          <a:off x="774700" y="6143624"/>
          <a:ext cx="12769850" cy="129222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  </a:t>
          </a:r>
          <a:r>
            <a:rPr lang="en-CA" sz="1100" b="0" i="0" baseline="0">
              <a:solidFill>
                <a:schemeClr val="dk1"/>
              </a:solidFill>
              <a:effectLst/>
              <a:latin typeface="+mn-lt"/>
              <a:ea typeface="+mn-ea"/>
              <a:cs typeface="+mn-cs"/>
            </a:rPr>
            <a:t>The billing cycle is on a calendar month basis for all customers.  Consumption for each billing cycle is billed in the subsequent month.</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6FE9A748-3B69-41ED-A7EC-3EE4857A9D71}"/>
            </a:ext>
          </a:extLst>
        </xdr:cNvPr>
        <xdr:cNvSpPr txBox="1"/>
      </xdr:nvSpPr>
      <xdr:spPr>
        <a:xfrm>
          <a:off x="755650" y="21516975"/>
          <a:ext cx="12731750" cy="20097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C3E262BB-0C45-418A-ABED-8DADDD3DB321}"/>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225720" cy="160020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6C93FB01-96FF-405D-B6EF-D256952F453A}"/>
            </a:ext>
          </a:extLst>
        </xdr:cNvPr>
        <xdr:cNvSpPr/>
      </xdr:nvSpPr>
      <xdr:spPr>
        <a:xfrm>
          <a:off x="28575" y="685800"/>
          <a:ext cx="8988425" cy="7207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DE1EFD10-57DE-4180-9B14-C6B01AC5B32F}"/>
            </a:ext>
          </a:extLst>
        </xdr:cNvPr>
        <xdr:cNvSpPr/>
      </xdr:nvSpPr>
      <xdr:spPr>
        <a:xfrm>
          <a:off x="638175" y="123825"/>
          <a:ext cx="4759481" cy="24460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ED8D5699-0A14-40BD-8C3B-82D2C251E00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880DF4E2-04E7-4499-9145-428A4E042729}"/>
            </a:ext>
          </a:extLst>
        </xdr:cNvPr>
        <xdr:cNvSpPr txBox="1"/>
      </xdr:nvSpPr>
      <xdr:spPr>
        <a:xfrm>
          <a:off x="10328275" y="422275"/>
          <a:ext cx="3244850" cy="850901"/>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0:Z83"/>
  <sheetViews>
    <sheetView topLeftCell="A37" zoomScale="90" zoomScaleNormal="90" zoomScaleSheetLayoutView="85" workbookViewId="0">
      <selection activeCell="B37" sqref="B37:C37"/>
    </sheetView>
  </sheetViews>
  <sheetFormatPr defaultColWidth="9.1796875" defaultRowHeight="15.5" x14ac:dyDescent="0.35"/>
  <cols>
    <col min="1" max="1" width="5.54296875" style="42" customWidth="1"/>
    <col min="2" max="2" width="16.1796875" style="83" customWidth="1"/>
    <col min="3" max="3" width="164.54296875" style="40" customWidth="1"/>
    <col min="4" max="16384" width="9.1796875" style="40"/>
  </cols>
  <sheetData>
    <row r="10" spans="1:3" x14ac:dyDescent="0.35">
      <c r="C10" s="138" t="s">
        <v>161</v>
      </c>
    </row>
    <row r="11" spans="1:3" x14ac:dyDescent="0.35">
      <c r="A11" s="43" t="s">
        <v>122</v>
      </c>
    </row>
    <row r="13" spans="1:3" x14ac:dyDescent="0.35">
      <c r="A13" s="44" t="s">
        <v>31</v>
      </c>
    </row>
    <row r="14" spans="1:3" ht="34.5" customHeight="1" x14ac:dyDescent="0.35">
      <c r="A14" s="150" t="s">
        <v>154</v>
      </c>
      <c r="B14" s="150"/>
      <c r="C14" s="150"/>
    </row>
    <row r="16" spans="1:3" x14ac:dyDescent="0.35">
      <c r="A16" s="44" t="s">
        <v>46</v>
      </c>
    </row>
    <row r="17" spans="1:26" x14ac:dyDescent="0.35">
      <c r="A17" s="42" t="s">
        <v>47</v>
      </c>
    </row>
    <row r="18" spans="1:26" ht="33" customHeight="1" x14ac:dyDescent="0.35">
      <c r="A18" s="151" t="s">
        <v>85</v>
      </c>
      <c r="B18" s="151"/>
      <c r="C18" s="151"/>
    </row>
    <row r="20" spans="1:26" x14ac:dyDescent="0.35">
      <c r="A20" s="42">
        <v>1</v>
      </c>
      <c r="B20" s="153" t="s">
        <v>140</v>
      </c>
      <c r="C20" s="153"/>
    </row>
    <row r="21" spans="1:26" x14ac:dyDescent="0.35">
      <c r="B21" s="132"/>
      <c r="C21" s="132"/>
    </row>
    <row r="23" spans="1:26" ht="31.5" customHeight="1" x14ac:dyDescent="0.35">
      <c r="A23" s="42">
        <v>2</v>
      </c>
      <c r="B23" s="150" t="s">
        <v>86</v>
      </c>
      <c r="C23" s="150"/>
    </row>
    <row r="24" spans="1:26" x14ac:dyDescent="0.35">
      <c r="B24" s="131"/>
      <c r="C24" s="131"/>
    </row>
    <row r="26" spans="1:26" x14ac:dyDescent="0.35">
      <c r="A26" s="42">
        <v>3</v>
      </c>
      <c r="B26" s="152" t="s">
        <v>109</v>
      </c>
      <c r="C26" s="152"/>
    </row>
    <row r="27" spans="1:26" ht="32.25" customHeight="1" x14ac:dyDescent="0.35">
      <c r="B27" s="150" t="s">
        <v>117</v>
      </c>
      <c r="C27" s="150"/>
    </row>
    <row r="28" spans="1:26" ht="63" customHeight="1" x14ac:dyDescent="0.35">
      <c r="B28" s="150" t="s">
        <v>129</v>
      </c>
      <c r="C28" s="150"/>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35">
      <c r="B29" s="150" t="s">
        <v>118</v>
      </c>
      <c r="C29" s="150"/>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35">
      <c r="B30" s="86" t="s">
        <v>43</v>
      </c>
    </row>
    <row r="31" spans="1:26" x14ac:dyDescent="0.35">
      <c r="B31" s="86"/>
    </row>
    <row r="32" spans="1:26" x14ac:dyDescent="0.35">
      <c r="B32" s="86"/>
    </row>
    <row r="33" spans="1:3" ht="35.25" customHeight="1" x14ac:dyDescent="0.35">
      <c r="A33" s="150" t="s">
        <v>155</v>
      </c>
      <c r="B33" s="150"/>
      <c r="C33" s="150"/>
    </row>
    <row r="34" spans="1:3" x14ac:dyDescent="0.35">
      <c r="B34" s="131"/>
      <c r="C34" s="131"/>
    </row>
    <row r="35" spans="1:3" x14ac:dyDescent="0.35">
      <c r="B35" s="85"/>
    </row>
    <row r="36" spans="1:3" x14ac:dyDescent="0.35">
      <c r="A36" s="42">
        <v>4</v>
      </c>
      <c r="B36" s="152" t="s">
        <v>141</v>
      </c>
      <c r="C36" s="152"/>
    </row>
    <row r="37" spans="1:3" ht="78.75" customHeight="1" x14ac:dyDescent="0.35">
      <c r="B37" s="150" t="s">
        <v>142</v>
      </c>
      <c r="C37" s="150"/>
    </row>
    <row r="38" spans="1:3" ht="65.25" customHeight="1" x14ac:dyDescent="0.35">
      <c r="B38" s="150" t="s">
        <v>124</v>
      </c>
      <c r="C38" s="150"/>
    </row>
    <row r="39" spans="1:3" ht="31.5" customHeight="1" x14ac:dyDescent="0.35">
      <c r="B39" s="150" t="s">
        <v>123</v>
      </c>
      <c r="C39" s="150"/>
    </row>
    <row r="40" spans="1:3" ht="30" customHeight="1" x14ac:dyDescent="0.35">
      <c r="B40" s="154" t="s">
        <v>125</v>
      </c>
      <c r="C40" s="154"/>
    </row>
    <row r="41" spans="1:3" x14ac:dyDescent="0.35">
      <c r="B41" s="131"/>
      <c r="C41" s="131"/>
    </row>
    <row r="42" spans="1:3" ht="47.25" customHeight="1" x14ac:dyDescent="0.35">
      <c r="B42" s="90" t="s">
        <v>110</v>
      </c>
      <c r="C42" s="41" t="s">
        <v>87</v>
      </c>
    </row>
    <row r="43" spans="1:3" ht="33.75" customHeight="1" x14ac:dyDescent="0.35">
      <c r="B43" s="90" t="s">
        <v>112</v>
      </c>
      <c r="C43" s="41" t="s">
        <v>111</v>
      </c>
    </row>
    <row r="44" spans="1:3" x14ac:dyDescent="0.35">
      <c r="B44" s="90" t="s">
        <v>115</v>
      </c>
      <c r="C44" s="41" t="s">
        <v>113</v>
      </c>
    </row>
    <row r="45" spans="1:3" x14ac:dyDescent="0.35">
      <c r="B45" s="91" t="s">
        <v>116</v>
      </c>
      <c r="C45" s="84" t="s">
        <v>114</v>
      </c>
    </row>
    <row r="46" spans="1:3" x14ac:dyDescent="0.35">
      <c r="B46" s="88"/>
      <c r="C46" s="84"/>
    </row>
    <row r="48" spans="1:3" x14ac:dyDescent="0.35">
      <c r="A48" s="42">
        <v>5</v>
      </c>
      <c r="B48" s="89" t="s">
        <v>119</v>
      </c>
    </row>
    <row r="49" spans="2:3" ht="29.25" customHeight="1" x14ac:dyDescent="0.35">
      <c r="B49" s="150" t="s">
        <v>135</v>
      </c>
      <c r="C49" s="150"/>
    </row>
    <row r="51" spans="2:3" ht="30" customHeight="1" x14ac:dyDescent="0.35">
      <c r="B51" s="150" t="s">
        <v>120</v>
      </c>
      <c r="C51" s="150"/>
    </row>
    <row r="52" spans="2:3" ht="30" customHeight="1" x14ac:dyDescent="0.35">
      <c r="B52" s="150" t="s">
        <v>88</v>
      </c>
      <c r="C52" s="150"/>
    </row>
    <row r="53" spans="2:3" x14ac:dyDescent="0.35">
      <c r="B53" s="131"/>
      <c r="C53" s="131"/>
    </row>
    <row r="54" spans="2:3" x14ac:dyDescent="0.35">
      <c r="B54" s="134" t="s">
        <v>89</v>
      </c>
    </row>
    <row r="55" spans="2:3" x14ac:dyDescent="0.35">
      <c r="B55" s="92" t="s">
        <v>90</v>
      </c>
      <c r="C55" s="41" t="s">
        <v>91</v>
      </c>
    </row>
    <row r="56" spans="2:3" ht="46.5" x14ac:dyDescent="0.35">
      <c r="B56" s="92"/>
      <c r="C56" s="41" t="s">
        <v>156</v>
      </c>
    </row>
    <row r="57" spans="2:3" x14ac:dyDescent="0.35">
      <c r="B57" s="92"/>
      <c r="C57" s="40" t="s">
        <v>92</v>
      </c>
    </row>
    <row r="58" spans="2:3" x14ac:dyDescent="0.35">
      <c r="B58" s="92"/>
      <c r="C58" s="40" t="s">
        <v>93</v>
      </c>
    </row>
    <row r="59" spans="2:3" ht="21" customHeight="1" x14ac:dyDescent="0.35">
      <c r="B59" s="93" t="s">
        <v>96</v>
      </c>
      <c r="C59" s="40" t="s">
        <v>95</v>
      </c>
    </row>
    <row r="60" spans="2:3" ht="18.75" customHeight="1" x14ac:dyDescent="0.35">
      <c r="B60" s="93"/>
      <c r="C60" s="41" t="s">
        <v>94</v>
      </c>
    </row>
    <row r="61" spans="2:3" x14ac:dyDescent="0.35">
      <c r="B61" s="93"/>
      <c r="C61" s="40" t="s">
        <v>97</v>
      </c>
    </row>
    <row r="62" spans="2:3" x14ac:dyDescent="0.35">
      <c r="B62" s="93"/>
      <c r="C62" s="40" t="s">
        <v>98</v>
      </c>
    </row>
    <row r="63" spans="2:3" x14ac:dyDescent="0.35">
      <c r="B63" s="93" t="s">
        <v>100</v>
      </c>
      <c r="C63" s="40" t="s">
        <v>99</v>
      </c>
    </row>
    <row r="64" spans="2:3" ht="46.5" x14ac:dyDescent="0.35">
      <c r="B64" s="93"/>
      <c r="C64" s="131" t="s">
        <v>101</v>
      </c>
    </row>
    <row r="65" spans="1:3" x14ac:dyDescent="0.35">
      <c r="B65" s="93"/>
      <c r="C65" s="40" t="s">
        <v>102</v>
      </c>
    </row>
    <row r="66" spans="1:3" x14ac:dyDescent="0.35">
      <c r="B66" s="93"/>
      <c r="C66" s="40" t="s">
        <v>126</v>
      </c>
    </row>
    <row r="67" spans="1:3" x14ac:dyDescent="0.35">
      <c r="B67" s="93" t="s">
        <v>104</v>
      </c>
      <c r="C67" s="40" t="s">
        <v>103</v>
      </c>
    </row>
    <row r="68" spans="1:3" ht="46.5" x14ac:dyDescent="0.35">
      <c r="B68" s="93"/>
      <c r="C68" s="131" t="s">
        <v>144</v>
      </c>
    </row>
    <row r="69" spans="1:3" ht="31" x14ac:dyDescent="0.35">
      <c r="B69" s="93"/>
      <c r="C69" s="131" t="s">
        <v>145</v>
      </c>
    </row>
    <row r="70" spans="1:3" x14ac:dyDescent="0.35">
      <c r="B70" s="93" t="s">
        <v>106</v>
      </c>
      <c r="C70" s="40" t="s">
        <v>105</v>
      </c>
    </row>
    <row r="71" spans="1:3" ht="31" x14ac:dyDescent="0.35">
      <c r="B71" s="93"/>
      <c r="C71" s="131" t="s">
        <v>107</v>
      </c>
    </row>
    <row r="72" spans="1:3" x14ac:dyDescent="0.35">
      <c r="B72" s="93" t="s">
        <v>146</v>
      </c>
      <c r="C72" s="131" t="s">
        <v>137</v>
      </c>
    </row>
    <row r="73" spans="1:3" ht="46.5" x14ac:dyDescent="0.35">
      <c r="B73" s="93"/>
      <c r="C73" s="131" t="s">
        <v>148</v>
      </c>
    </row>
    <row r="74" spans="1:3" x14ac:dyDescent="0.35">
      <c r="B74" s="93" t="s">
        <v>147</v>
      </c>
      <c r="C74" s="131" t="s">
        <v>149</v>
      </c>
    </row>
    <row r="75" spans="1:3" ht="31" x14ac:dyDescent="0.35">
      <c r="B75" s="93"/>
      <c r="C75" s="131" t="s">
        <v>127</v>
      </c>
    </row>
    <row r="76" spans="1:3" x14ac:dyDescent="0.35">
      <c r="B76" s="93"/>
      <c r="C76" s="131"/>
    </row>
    <row r="77" spans="1:3" x14ac:dyDescent="0.35">
      <c r="A77" s="42">
        <v>6</v>
      </c>
      <c r="B77" s="135" t="s">
        <v>151</v>
      </c>
      <c r="C77" s="131"/>
    </row>
    <row r="78" spans="1:3" ht="59.25" customHeight="1" x14ac:dyDescent="0.35">
      <c r="B78" s="151" t="s">
        <v>152</v>
      </c>
      <c r="C78" s="151"/>
    </row>
    <row r="79" spans="1:3" x14ac:dyDescent="0.35">
      <c r="B79" s="87"/>
      <c r="C79" s="131"/>
    </row>
    <row r="81" spans="1:3" ht="30.75" customHeight="1" x14ac:dyDescent="0.35">
      <c r="A81" s="42">
        <v>7</v>
      </c>
      <c r="B81" s="150" t="s">
        <v>153</v>
      </c>
      <c r="C81" s="150"/>
    </row>
    <row r="82" spans="1:3" x14ac:dyDescent="0.35">
      <c r="B82" s="131"/>
      <c r="C82" s="131"/>
    </row>
    <row r="83" spans="1:3" ht="15.75" customHeight="1" x14ac:dyDescent="0.35">
      <c r="B83" s="153" t="s">
        <v>108</v>
      </c>
      <c r="C83" s="153"/>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2:X105"/>
  <sheetViews>
    <sheetView tabSelected="1" zoomScale="80" zoomScaleNormal="80" zoomScaleSheetLayoutView="100" workbookViewId="0">
      <selection activeCell="C18" sqref="C18"/>
    </sheetView>
  </sheetViews>
  <sheetFormatPr defaultColWidth="9.1796875" defaultRowHeight="14" x14ac:dyDescent="0.3"/>
  <cols>
    <col min="1" max="1" width="10.1796875" style="1" customWidth="1"/>
    <col min="2" max="2" width="53.81640625" style="1" customWidth="1"/>
    <col min="3" max="3" width="28.1796875" style="1" customWidth="1"/>
    <col min="4" max="4" width="23.1796875" style="1" customWidth="1"/>
    <col min="5" max="5" width="19.1796875" style="1" customWidth="1"/>
    <col min="6" max="6" width="24.453125" style="1" customWidth="1"/>
    <col min="7" max="7" width="15.81640625" style="1" customWidth="1"/>
    <col min="8" max="8" width="18.1796875" style="1" customWidth="1"/>
    <col min="9" max="9" width="17.81640625" style="1" customWidth="1"/>
    <col min="10" max="10" width="17.1796875" style="1" customWidth="1"/>
    <col min="11" max="11" width="18.1796875" style="1" customWidth="1"/>
    <col min="12" max="12" width="10.81640625" style="1" customWidth="1"/>
    <col min="13" max="13" width="10.1796875" style="1" customWidth="1"/>
    <col min="14" max="14" width="11.81640625" style="1" customWidth="1"/>
    <col min="15" max="15" width="10.81640625" style="1" customWidth="1"/>
    <col min="16" max="16" width="10.1796875" style="1" customWidth="1"/>
    <col min="17" max="17" width="10.81640625" style="1" customWidth="1"/>
    <col min="18" max="18" width="10.54296875" style="1" customWidth="1"/>
    <col min="19" max="19" width="11" style="1" customWidth="1"/>
    <col min="20" max="20" width="13" style="1" customWidth="1"/>
    <col min="21" max="21" width="10.81640625" style="1" customWidth="1"/>
    <col min="22" max="22" width="11.1796875" style="1" customWidth="1"/>
    <col min="23" max="16384" width="9.1796875" style="1"/>
  </cols>
  <sheetData>
    <row r="12" spans="1:6" x14ac:dyDescent="0.3">
      <c r="A12" s="47" t="s">
        <v>48</v>
      </c>
      <c r="B12" s="4"/>
      <c r="C12" s="47"/>
    </row>
    <row r="13" spans="1:6" x14ac:dyDescent="0.3">
      <c r="A13" s="4"/>
      <c r="B13" s="4"/>
      <c r="C13" s="4"/>
    </row>
    <row r="14" spans="1:6" x14ac:dyDescent="0.3">
      <c r="A14" s="4"/>
      <c r="B14" s="4" t="s">
        <v>32</v>
      </c>
      <c r="C14" s="23"/>
      <c r="D14" s="4"/>
      <c r="E14" s="4"/>
      <c r="F14" s="4"/>
    </row>
    <row r="15" spans="1:6" x14ac:dyDescent="0.3">
      <c r="A15" s="4"/>
      <c r="B15" s="4" t="s">
        <v>60</v>
      </c>
      <c r="C15" s="55"/>
      <c r="D15" s="4"/>
      <c r="E15" s="4"/>
      <c r="F15" s="4"/>
    </row>
    <row r="16" spans="1:6" x14ac:dyDescent="0.3">
      <c r="A16" s="4"/>
      <c r="B16" s="14"/>
      <c r="C16" s="14"/>
      <c r="D16" s="4"/>
      <c r="E16" s="4"/>
      <c r="F16" s="4"/>
    </row>
    <row r="17" spans="1:19" x14ac:dyDescent="0.3">
      <c r="A17" s="4" t="s">
        <v>33</v>
      </c>
      <c r="B17" s="14" t="s">
        <v>130</v>
      </c>
      <c r="C17" s="24">
        <v>2016</v>
      </c>
      <c r="D17" s="4"/>
      <c r="E17" s="4"/>
      <c r="F17" s="4"/>
    </row>
    <row r="18" spans="1:19" x14ac:dyDescent="0.3">
      <c r="A18" s="4"/>
      <c r="B18" s="14"/>
      <c r="C18" s="14"/>
      <c r="D18" s="4"/>
      <c r="E18" s="4"/>
      <c r="F18" s="4"/>
    </row>
    <row r="19" spans="1:19" x14ac:dyDescent="0.3">
      <c r="A19" s="4"/>
      <c r="B19" s="14"/>
      <c r="C19" s="14"/>
      <c r="D19" s="4"/>
      <c r="E19" s="4"/>
      <c r="F19" s="4"/>
    </row>
    <row r="20" spans="1:19" x14ac:dyDescent="0.3">
      <c r="A20" s="4" t="s">
        <v>34</v>
      </c>
      <c r="B20" s="22" t="s">
        <v>82</v>
      </c>
      <c r="C20" s="21"/>
      <c r="D20" s="21"/>
      <c r="E20" s="21"/>
      <c r="F20" s="21"/>
      <c r="I20" s="79"/>
      <c r="J20" s="79"/>
      <c r="K20" s="79"/>
      <c r="L20" s="79"/>
      <c r="M20" s="79"/>
      <c r="N20" s="79"/>
      <c r="O20" s="79"/>
      <c r="P20" s="79"/>
      <c r="Q20" s="79"/>
      <c r="R20" s="79"/>
      <c r="S20" s="79"/>
    </row>
    <row r="21" spans="1:19" x14ac:dyDescent="0.3">
      <c r="A21" s="4"/>
      <c r="B21" s="163" t="s">
        <v>25</v>
      </c>
      <c r="C21" s="163"/>
      <c r="D21" s="24">
        <v>2016</v>
      </c>
      <c r="E21" s="164"/>
      <c r="F21" s="165"/>
      <c r="G21" s="79"/>
      <c r="H21" s="79"/>
      <c r="I21" s="79"/>
      <c r="J21" s="79"/>
      <c r="K21" s="79"/>
      <c r="L21" s="79"/>
      <c r="M21" s="79"/>
      <c r="N21" s="79"/>
      <c r="O21" s="79"/>
      <c r="P21" s="79"/>
      <c r="Q21" s="79"/>
    </row>
    <row r="22" spans="1:19" ht="14.5" thickBot="1" x14ac:dyDescent="0.35">
      <c r="A22" s="4"/>
      <c r="B22" s="5" t="s">
        <v>3</v>
      </c>
      <c r="C22" s="5" t="s">
        <v>2</v>
      </c>
      <c r="D22" s="116">
        <f>D23+D24</f>
        <v>628822211</v>
      </c>
      <c r="E22" s="6" t="s">
        <v>0</v>
      </c>
      <c r="F22" s="7">
        <v>1</v>
      </c>
      <c r="G22" s="79"/>
      <c r="H22" s="79"/>
      <c r="I22" s="79"/>
      <c r="J22" s="79"/>
      <c r="K22" s="79"/>
      <c r="L22" s="79"/>
      <c r="M22" s="79"/>
      <c r="N22" s="79"/>
      <c r="O22" s="79"/>
      <c r="P22" s="79"/>
      <c r="Q22" s="79"/>
    </row>
    <row r="23" spans="1:19" x14ac:dyDescent="0.3">
      <c r="B23" s="5" t="s">
        <v>7</v>
      </c>
      <c r="C23" s="5" t="s">
        <v>1</v>
      </c>
      <c r="D23" s="117">
        <v>305579069</v>
      </c>
      <c r="E23" s="6" t="s">
        <v>0</v>
      </c>
      <c r="F23" s="8">
        <f>IFERROR(D23/$D$22,0)</f>
        <v>0.48595463654829457</v>
      </c>
    </row>
    <row r="24" spans="1:19" ht="14.5" thickBot="1" x14ac:dyDescent="0.35">
      <c r="B24" s="5" t="s">
        <v>8</v>
      </c>
      <c r="C24" s="5" t="s">
        <v>6</v>
      </c>
      <c r="D24" s="116">
        <f>D25+D26</f>
        <v>323243142</v>
      </c>
      <c r="E24" s="6" t="s">
        <v>0</v>
      </c>
      <c r="F24" s="8">
        <f>IFERROR(D24/$D$22,0)</f>
        <v>0.51404536345170548</v>
      </c>
    </row>
    <row r="25" spans="1:19" x14ac:dyDescent="0.3">
      <c r="B25" s="5" t="s">
        <v>9</v>
      </c>
      <c r="C25" s="5" t="s">
        <v>4</v>
      </c>
      <c r="D25" s="117">
        <v>0</v>
      </c>
      <c r="E25" s="6" t="s">
        <v>0</v>
      </c>
      <c r="F25" s="8">
        <f>IFERROR(D25/$D$22,0)</f>
        <v>0</v>
      </c>
    </row>
    <row r="26" spans="1:19" x14ac:dyDescent="0.3">
      <c r="B26" s="5" t="s">
        <v>61</v>
      </c>
      <c r="C26" s="5" t="s">
        <v>5</v>
      </c>
      <c r="D26" s="118">
        <v>323243142</v>
      </c>
      <c r="E26" s="6" t="s">
        <v>0</v>
      </c>
      <c r="F26" s="8">
        <f>IFERROR(D26/$D$22,0)</f>
        <v>0.51404536345170548</v>
      </c>
      <c r="G26" s="29"/>
      <c r="H26" s="29"/>
    </row>
    <row r="27" spans="1:19" ht="34.5" customHeight="1" x14ac:dyDescent="0.3">
      <c r="B27" s="166" t="s">
        <v>77</v>
      </c>
      <c r="C27" s="166"/>
      <c r="D27" s="166"/>
      <c r="E27" s="166"/>
      <c r="F27" s="166"/>
      <c r="G27" s="167"/>
      <c r="H27" s="167"/>
    </row>
    <row r="28" spans="1:19" x14ac:dyDescent="0.3">
      <c r="C28" s="2"/>
      <c r="E28" s="147"/>
      <c r="F28" s="35"/>
      <c r="G28" s="35"/>
    </row>
    <row r="29" spans="1:19" x14ac:dyDescent="0.3">
      <c r="A29" s="1" t="s">
        <v>35</v>
      </c>
      <c r="B29" s="3" t="s">
        <v>41</v>
      </c>
      <c r="C29" s="139"/>
      <c r="D29" s="144"/>
    </row>
    <row r="30" spans="1:19" x14ac:dyDescent="0.3">
      <c r="B30" s="3"/>
    </row>
    <row r="31" spans="1:19" x14ac:dyDescent="0.3">
      <c r="B31" s="2" t="s">
        <v>22</v>
      </c>
      <c r="C31" s="52" t="s">
        <v>162</v>
      </c>
      <c r="E31" s="79"/>
      <c r="F31" s="35"/>
      <c r="G31" s="35"/>
      <c r="H31" s="35"/>
      <c r="I31" s="35"/>
      <c r="J31" s="35"/>
      <c r="K31" s="35"/>
    </row>
    <row r="32" spans="1:19" x14ac:dyDescent="0.3">
      <c r="E32" s="79"/>
      <c r="F32" s="35"/>
      <c r="G32" s="35"/>
      <c r="H32" s="35"/>
      <c r="I32" s="35"/>
      <c r="J32" s="35"/>
      <c r="K32" s="35"/>
    </row>
    <row r="33" spans="1:23" x14ac:dyDescent="0.3">
      <c r="B33" s="2" t="s">
        <v>42</v>
      </c>
    </row>
    <row r="34" spans="1:23" ht="15" customHeight="1" x14ac:dyDescent="0.3">
      <c r="B34" s="36"/>
      <c r="C34" s="36"/>
      <c r="D34" s="36"/>
      <c r="E34" s="36"/>
      <c r="F34" s="36"/>
      <c r="G34" s="36"/>
      <c r="H34" s="36"/>
    </row>
    <row r="35" spans="1:23" ht="15" customHeight="1" x14ac:dyDescent="0.3">
      <c r="B35" s="36"/>
      <c r="C35" s="36"/>
      <c r="D35" s="36"/>
      <c r="E35" s="36"/>
      <c r="F35" s="36"/>
      <c r="G35" s="36"/>
      <c r="H35" s="36"/>
    </row>
    <row r="36" spans="1:23" ht="15" customHeight="1" x14ac:dyDescent="0.3">
      <c r="B36" s="36"/>
      <c r="C36" s="36"/>
      <c r="D36" s="36"/>
      <c r="E36" s="36"/>
      <c r="F36" s="36"/>
      <c r="G36" s="36"/>
      <c r="H36" s="36"/>
    </row>
    <row r="37" spans="1:23" ht="15" customHeight="1" x14ac:dyDescent="0.3">
      <c r="B37" s="36"/>
      <c r="C37" s="36"/>
      <c r="D37" s="36"/>
      <c r="E37" s="36"/>
      <c r="F37" s="36"/>
      <c r="G37" s="36"/>
      <c r="H37" s="36"/>
    </row>
    <row r="38" spans="1:23" ht="14.25" customHeight="1" x14ac:dyDescent="0.3">
      <c r="B38" s="36"/>
      <c r="C38" s="36"/>
      <c r="D38" s="36"/>
      <c r="E38" s="36"/>
      <c r="F38" s="36"/>
      <c r="G38" s="36"/>
      <c r="H38" s="36"/>
    </row>
    <row r="39" spans="1:23" ht="14.25" customHeight="1" x14ac:dyDescent="0.3">
      <c r="B39" s="36"/>
      <c r="C39" s="36"/>
      <c r="D39" s="36"/>
      <c r="E39" s="36"/>
      <c r="F39" s="36"/>
      <c r="G39" s="36"/>
      <c r="H39" s="36"/>
    </row>
    <row r="40" spans="1:23" s="35" customFormat="1" ht="14.25" customHeight="1" x14ac:dyDescent="0.3">
      <c r="B40" s="36"/>
      <c r="C40" s="36"/>
      <c r="D40" s="36"/>
      <c r="E40" s="36"/>
      <c r="F40" s="36"/>
      <c r="G40" s="36"/>
      <c r="H40" s="36"/>
    </row>
    <row r="41" spans="1:23" s="35" customFormat="1" ht="14.25" customHeight="1" x14ac:dyDescent="0.3">
      <c r="B41" s="36"/>
      <c r="C41" s="36"/>
      <c r="D41" s="36"/>
      <c r="E41" s="36"/>
      <c r="F41" s="36"/>
      <c r="G41" s="36"/>
      <c r="H41" s="36"/>
    </row>
    <row r="43" spans="1:23" x14ac:dyDescent="0.3">
      <c r="A43" s="1" t="s">
        <v>36</v>
      </c>
      <c r="B43" s="47" t="s">
        <v>141</v>
      </c>
      <c r="C43" s="3"/>
    </row>
    <row r="44" spans="1:23" ht="14.5" thickBot="1" x14ac:dyDescent="0.35">
      <c r="B44" s="2" t="s">
        <v>25</v>
      </c>
      <c r="C44" s="95">
        <v>2016</v>
      </c>
      <c r="D44" s="79"/>
      <c r="E44" s="79"/>
      <c r="F44" s="80"/>
      <c r="G44" s="33"/>
      <c r="H44" s="33"/>
      <c r="I44" s="33"/>
      <c r="J44" s="33"/>
      <c r="K44" s="33"/>
      <c r="N44" s="3" t="s">
        <v>29</v>
      </c>
    </row>
    <row r="45" spans="1:23" s="9" customFormat="1" ht="80.25" customHeight="1" thickBot="1" x14ac:dyDescent="0.35">
      <c r="B45" s="50" t="s">
        <v>39</v>
      </c>
      <c r="C45" s="62" t="s">
        <v>139</v>
      </c>
      <c r="D45" s="81" t="s">
        <v>83</v>
      </c>
      <c r="E45" s="82" t="s">
        <v>84</v>
      </c>
      <c r="F45" s="67" t="s">
        <v>128</v>
      </c>
      <c r="G45" s="26" t="s">
        <v>49</v>
      </c>
      <c r="H45" s="26" t="s">
        <v>23</v>
      </c>
      <c r="I45" s="26" t="s">
        <v>50</v>
      </c>
      <c r="J45" s="26" t="s">
        <v>76</v>
      </c>
      <c r="K45" s="68" t="s">
        <v>78</v>
      </c>
      <c r="N45" s="11"/>
      <c r="O45" s="159">
        <v>2016</v>
      </c>
      <c r="P45" s="159"/>
      <c r="Q45" s="159"/>
      <c r="R45" s="159">
        <v>2015</v>
      </c>
      <c r="S45" s="159"/>
      <c r="T45" s="159"/>
      <c r="U45" s="159">
        <v>2014</v>
      </c>
      <c r="V45" s="159"/>
      <c r="W45" s="159"/>
    </row>
    <row r="46" spans="1:23" s="9" customFormat="1" ht="28" x14ac:dyDescent="0.3">
      <c r="B46" s="12"/>
      <c r="C46" s="63" t="s">
        <v>40</v>
      </c>
      <c r="D46" s="63" t="s">
        <v>38</v>
      </c>
      <c r="E46" s="64" t="s">
        <v>53</v>
      </c>
      <c r="F46" s="64" t="s">
        <v>54</v>
      </c>
      <c r="G46" s="64" t="s">
        <v>55</v>
      </c>
      <c r="H46" s="65" t="s">
        <v>56</v>
      </c>
      <c r="I46" s="64" t="s">
        <v>57</v>
      </c>
      <c r="J46" s="65" t="s">
        <v>58</v>
      </c>
      <c r="K46" s="66" t="s">
        <v>59</v>
      </c>
      <c r="N46" s="18" t="s">
        <v>30</v>
      </c>
      <c r="O46" s="100" t="s">
        <v>26</v>
      </c>
      <c r="P46" s="100" t="s">
        <v>27</v>
      </c>
      <c r="Q46" s="100" t="s">
        <v>28</v>
      </c>
      <c r="R46" s="100" t="s">
        <v>26</v>
      </c>
      <c r="S46" s="100" t="s">
        <v>27</v>
      </c>
      <c r="T46" s="100" t="s">
        <v>28</v>
      </c>
      <c r="U46" s="100" t="s">
        <v>26</v>
      </c>
      <c r="V46" s="100" t="s">
        <v>27</v>
      </c>
      <c r="W46" s="100" t="s">
        <v>28</v>
      </c>
    </row>
    <row r="47" spans="1:23" x14ac:dyDescent="0.3">
      <c r="B47" s="13" t="s">
        <v>10</v>
      </c>
      <c r="C47" s="94">
        <v>26380952.903803606</v>
      </c>
      <c r="D47" s="94"/>
      <c r="E47" s="60"/>
      <c r="F47" s="51">
        <f>C47-D47+E47</f>
        <v>26380952.903803606</v>
      </c>
      <c r="G47" s="110">
        <f>O47</f>
        <v>8.4229999999999999E-2</v>
      </c>
      <c r="H47" s="15">
        <f>F47*G47</f>
        <v>2222067.6630873778</v>
      </c>
      <c r="I47" s="110">
        <f>Q47</f>
        <v>9.1789999999999997E-2</v>
      </c>
      <c r="J47" s="17">
        <f>F47*I47</f>
        <v>2421507.6670401329</v>
      </c>
      <c r="K47" s="16">
        <f>J47-H47</f>
        <v>199440.00395275513</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3">
      <c r="B48" s="13" t="s">
        <v>11</v>
      </c>
      <c r="C48" s="94">
        <v>25889022.459617991</v>
      </c>
      <c r="D48" s="94"/>
      <c r="E48" s="60"/>
      <c r="F48" s="51">
        <f t="shared" ref="F48:F58" si="0">C48-D48+E48</f>
        <v>25889022.459617991</v>
      </c>
      <c r="G48" s="110">
        <f t="shared" ref="G48:G58" si="1">O48</f>
        <v>0.10384</v>
      </c>
      <c r="H48" s="15">
        <f t="shared" ref="H48:H58" si="2">F48*G48</f>
        <v>2688316.0922067324</v>
      </c>
      <c r="I48" s="110">
        <f t="shared" ref="I48:I58" si="3">Q48</f>
        <v>9.851E-2</v>
      </c>
      <c r="J48" s="17">
        <f t="shared" ref="J48:J58" si="4">F48*I48</f>
        <v>2550327.6024969681</v>
      </c>
      <c r="K48" s="16">
        <f t="shared" ref="K48:K58" si="5">J48-H48</f>
        <v>-137988.48970976425</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3">
      <c r="B49" s="13" t="s">
        <v>12</v>
      </c>
      <c r="C49" s="94">
        <v>28556644.698960654</v>
      </c>
      <c r="D49" s="94"/>
      <c r="E49" s="60"/>
      <c r="F49" s="51">
        <f t="shared" si="0"/>
        <v>28556644.698960654</v>
      </c>
      <c r="G49" s="110">
        <f t="shared" si="1"/>
        <v>9.0219999999999995E-2</v>
      </c>
      <c r="H49" s="15">
        <f t="shared" si="2"/>
        <v>2576380.4847402303</v>
      </c>
      <c r="I49" s="110">
        <f t="shared" si="3"/>
        <v>0.1061</v>
      </c>
      <c r="J49" s="17">
        <f t="shared" si="4"/>
        <v>3029860.0025597257</v>
      </c>
      <c r="K49" s="16">
        <f t="shared" si="5"/>
        <v>453479.51781949541</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3">
      <c r="B50" s="13" t="s">
        <v>13</v>
      </c>
      <c r="C50" s="94">
        <v>25411978.105030105</v>
      </c>
      <c r="D50" s="94"/>
      <c r="E50" s="60"/>
      <c r="F50" s="51">
        <f t="shared" si="0"/>
        <v>25411978.105030105</v>
      </c>
      <c r="G50" s="110">
        <f t="shared" si="1"/>
        <v>0.12114999999999999</v>
      </c>
      <c r="H50" s="15">
        <f t="shared" si="2"/>
        <v>3078661.1474243971</v>
      </c>
      <c r="I50" s="110">
        <f t="shared" si="3"/>
        <v>0.11132</v>
      </c>
      <c r="J50" s="17">
        <f t="shared" si="4"/>
        <v>2828861.4026519512</v>
      </c>
      <c r="K50" s="16">
        <f t="shared" si="5"/>
        <v>-249799.74477244588</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3">
      <c r="B51" s="13" t="s">
        <v>14</v>
      </c>
      <c r="C51" s="94">
        <v>27400182.271624368</v>
      </c>
      <c r="D51" s="94"/>
      <c r="E51" s="60"/>
      <c r="F51" s="51">
        <f t="shared" si="0"/>
        <v>27400182.271624368</v>
      </c>
      <c r="G51" s="110">
        <f t="shared" si="1"/>
        <v>0.10405</v>
      </c>
      <c r="H51" s="15">
        <f t="shared" si="2"/>
        <v>2850988.9653625158</v>
      </c>
      <c r="I51" s="110">
        <f t="shared" si="3"/>
        <v>0.10749</v>
      </c>
      <c r="J51" s="17">
        <f t="shared" si="4"/>
        <v>2945245.5923769032</v>
      </c>
      <c r="K51" s="16">
        <f t="shared" si="5"/>
        <v>94256.627014387399</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3">
      <c r="B52" s="13" t="s">
        <v>15</v>
      </c>
      <c r="C52" s="94">
        <v>28377546.147370361</v>
      </c>
      <c r="D52" s="94"/>
      <c r="E52" s="60"/>
      <c r="F52" s="51">
        <f t="shared" si="0"/>
        <v>28377546.147370361</v>
      </c>
      <c r="G52" s="110">
        <f t="shared" si="1"/>
        <v>0.11650000000000001</v>
      </c>
      <c r="H52" s="15">
        <f t="shared" si="2"/>
        <v>3305984.1261686473</v>
      </c>
      <c r="I52" s="110">
        <f t="shared" si="3"/>
        <v>9.5449999999999993E-2</v>
      </c>
      <c r="J52" s="17">
        <f t="shared" si="4"/>
        <v>2708636.7797665009</v>
      </c>
      <c r="K52" s="16">
        <f t="shared" si="5"/>
        <v>-597347.34640214639</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3">
      <c r="B53" s="13" t="s">
        <v>16</v>
      </c>
      <c r="C53" s="94">
        <v>32076853.327991534</v>
      </c>
      <c r="D53" s="94"/>
      <c r="E53" s="60"/>
      <c r="F53" s="51">
        <f t="shared" si="0"/>
        <v>32076853.327991534</v>
      </c>
      <c r="G53" s="110">
        <f t="shared" si="1"/>
        <v>7.6670000000000002E-2</v>
      </c>
      <c r="H53" s="15">
        <f t="shared" si="2"/>
        <v>2459332.344657111</v>
      </c>
      <c r="I53" s="110">
        <f t="shared" si="3"/>
        <v>8.3059999999999995E-2</v>
      </c>
      <c r="J53" s="17">
        <f t="shared" si="4"/>
        <v>2664303.4374229768</v>
      </c>
      <c r="K53" s="16">
        <f t="shared" si="5"/>
        <v>204971.09276586585</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3">
      <c r="B54" s="13" t="s">
        <v>17</v>
      </c>
      <c r="C54" s="94">
        <v>31831330.209186703</v>
      </c>
      <c r="D54" s="94"/>
      <c r="E54" s="60"/>
      <c r="F54" s="51">
        <f t="shared" si="0"/>
        <v>31831330.209186703</v>
      </c>
      <c r="G54" s="110">
        <f t="shared" si="1"/>
        <v>8.5690000000000002E-2</v>
      </c>
      <c r="H54" s="15">
        <f t="shared" si="2"/>
        <v>2727626.6856252085</v>
      </c>
      <c r="I54" s="110">
        <f t="shared" si="3"/>
        <v>7.1029999999999996E-2</v>
      </c>
      <c r="J54" s="17">
        <f t="shared" si="4"/>
        <v>2260979.3847585316</v>
      </c>
      <c r="K54" s="16">
        <f t="shared" si="5"/>
        <v>-466647.30086667696</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3">
      <c r="B55" s="13" t="s">
        <v>18</v>
      </c>
      <c r="C55" s="94">
        <v>23392342.987099756</v>
      </c>
      <c r="D55" s="94"/>
      <c r="E55" s="60"/>
      <c r="F55" s="51">
        <f t="shared" si="0"/>
        <v>23392342.987099756</v>
      </c>
      <c r="G55" s="110">
        <f t="shared" si="1"/>
        <v>7.0599999999999996E-2</v>
      </c>
      <c r="H55" s="15">
        <f t="shared" si="2"/>
        <v>1651499.4148892427</v>
      </c>
      <c r="I55" s="110">
        <f t="shared" si="3"/>
        <v>9.5310000000000006E-2</v>
      </c>
      <c r="J55" s="17">
        <f t="shared" si="4"/>
        <v>2229524.210100478</v>
      </c>
      <c r="K55" s="16">
        <f t="shared" si="5"/>
        <v>578024.79521123529</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3">
      <c r="B56" s="13" t="s">
        <v>19</v>
      </c>
      <c r="C56" s="94">
        <v>25406933.208200432</v>
      </c>
      <c r="D56" s="94"/>
      <c r="E56" s="60"/>
      <c r="F56" s="51">
        <f t="shared" si="0"/>
        <v>25406933.208200432</v>
      </c>
      <c r="G56" s="110">
        <f t="shared" si="1"/>
        <v>9.7199999999999995E-2</v>
      </c>
      <c r="H56" s="15">
        <f t="shared" si="2"/>
        <v>2469553.9078370817</v>
      </c>
      <c r="I56" s="110">
        <f t="shared" si="3"/>
        <v>0.11226</v>
      </c>
      <c r="J56" s="17">
        <f t="shared" si="4"/>
        <v>2852182.3219525805</v>
      </c>
      <c r="K56" s="16">
        <f t="shared" si="5"/>
        <v>382628.41411549877</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3">
      <c r="B57" s="13" t="s">
        <v>20</v>
      </c>
      <c r="C57" s="94">
        <v>26829697.150431268</v>
      </c>
      <c r="D57" s="94"/>
      <c r="E57" s="60"/>
      <c r="F57" s="51">
        <f t="shared" si="0"/>
        <v>26829697.150431268</v>
      </c>
      <c r="G57" s="110">
        <f t="shared" si="1"/>
        <v>0.12271</v>
      </c>
      <c r="H57" s="15">
        <f t="shared" si="2"/>
        <v>3292272.137329421</v>
      </c>
      <c r="I57" s="110">
        <f t="shared" si="3"/>
        <v>0.11108999999999999</v>
      </c>
      <c r="J57" s="17">
        <f t="shared" si="4"/>
        <v>2980511.0564414095</v>
      </c>
      <c r="K57" s="16">
        <f t="shared" si="5"/>
        <v>-311761.08088801149</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3">
      <c r="B58" s="13" t="s">
        <v>21</v>
      </c>
      <c r="C58" s="94">
        <v>34069870.869283184</v>
      </c>
      <c r="D58" s="94"/>
      <c r="E58" s="60"/>
      <c r="F58" s="51">
        <f t="shared" si="0"/>
        <v>34069870.869283184</v>
      </c>
      <c r="G58" s="110">
        <f t="shared" si="1"/>
        <v>0.10594000000000001</v>
      </c>
      <c r="H58" s="15">
        <f t="shared" si="2"/>
        <v>3609362.119891861</v>
      </c>
      <c r="I58" s="110">
        <f t="shared" si="3"/>
        <v>8.7080000000000005E-2</v>
      </c>
      <c r="J58" s="17">
        <f t="shared" si="4"/>
        <v>2966804.3552971799</v>
      </c>
      <c r="K58" s="16">
        <f t="shared" si="5"/>
        <v>-642557.7645946811</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28.5" thickBot="1" x14ac:dyDescent="0.35">
      <c r="B59" s="126" t="s">
        <v>133</v>
      </c>
      <c r="C59" s="96">
        <f>SUM(C47:C58)</f>
        <v>335623354.33860004</v>
      </c>
      <c r="D59" s="96">
        <f>SUM(D47:D58)</f>
        <v>0</v>
      </c>
      <c r="E59" s="96">
        <f>SUM(E47:E58)</f>
        <v>0</v>
      </c>
      <c r="F59" s="96">
        <f>SUM(F47:F58)</f>
        <v>335623354.33860004</v>
      </c>
      <c r="G59" s="37"/>
      <c r="H59" s="38">
        <f>SUM(H47:H58)</f>
        <v>32932045.089219823</v>
      </c>
      <c r="I59" s="37"/>
      <c r="J59" s="38">
        <f>SUM(J47:J58)</f>
        <v>32438743.812865339</v>
      </c>
      <c r="K59" s="39">
        <f>SUM(K47:K58)</f>
        <v>-493301.27635448822</v>
      </c>
      <c r="N59" s="31"/>
      <c r="O59" s="32"/>
      <c r="P59" s="32"/>
      <c r="Q59" s="32"/>
      <c r="R59" s="32"/>
      <c r="S59" s="32"/>
      <c r="T59" s="32"/>
      <c r="U59" s="32"/>
      <c r="V59" s="32"/>
      <c r="W59" s="32"/>
    </row>
    <row r="60" spans="1:24" x14ac:dyDescent="0.3">
      <c r="G60" s="4"/>
      <c r="H60" s="4"/>
      <c r="I60" s="4"/>
      <c r="J60" s="69"/>
      <c r="K60" s="124"/>
      <c r="N60" s="29"/>
      <c r="O60" s="30"/>
      <c r="P60" s="30"/>
      <c r="Q60" s="30"/>
      <c r="R60" s="30"/>
      <c r="S60" s="30"/>
      <c r="T60" s="30"/>
      <c r="U60" s="30"/>
      <c r="V60" s="30"/>
      <c r="W60" s="30"/>
    </row>
    <row r="61" spans="1:24" x14ac:dyDescent="0.3">
      <c r="D61" s="139"/>
      <c r="F61" s="145"/>
      <c r="N61" s="29"/>
      <c r="O61" s="30"/>
      <c r="P61" s="30"/>
      <c r="Q61" s="30"/>
      <c r="R61" s="30"/>
      <c r="S61" s="30"/>
      <c r="T61" s="30"/>
      <c r="U61" s="30"/>
      <c r="V61" s="30"/>
      <c r="W61" s="30"/>
    </row>
    <row r="62" spans="1:24" x14ac:dyDescent="0.3">
      <c r="A62" s="1" t="s">
        <v>143</v>
      </c>
      <c r="B62" s="47" t="s">
        <v>136</v>
      </c>
      <c r="C62" s="2"/>
      <c r="F62" s="145"/>
      <c r="G62" s="139"/>
      <c r="K62" s="114"/>
      <c r="N62" s="29"/>
      <c r="O62" s="30"/>
      <c r="P62" s="30"/>
      <c r="Q62" s="30"/>
      <c r="R62" s="30"/>
      <c r="S62" s="30"/>
      <c r="T62" s="30"/>
      <c r="U62" s="30"/>
      <c r="V62" s="30"/>
      <c r="W62" s="30"/>
    </row>
    <row r="63" spans="1:24" x14ac:dyDescent="0.3">
      <c r="B63" s="3"/>
      <c r="C63" s="2"/>
      <c r="K63" s="121"/>
      <c r="N63" s="29"/>
      <c r="O63" s="29"/>
      <c r="P63" s="29"/>
      <c r="Q63" s="29"/>
      <c r="R63" s="29"/>
      <c r="S63" s="29"/>
      <c r="T63" s="29"/>
      <c r="U63" s="29"/>
      <c r="V63" s="29"/>
      <c r="W63" s="29"/>
    </row>
    <row r="64" spans="1:24" ht="42" x14ac:dyDescent="0.3">
      <c r="A64" s="11"/>
      <c r="B64" s="101" t="s">
        <v>45</v>
      </c>
      <c r="C64" s="48" t="s">
        <v>67</v>
      </c>
      <c r="D64" s="48" t="s">
        <v>121</v>
      </c>
      <c r="E64" s="168" t="s">
        <v>44</v>
      </c>
      <c r="F64" s="168"/>
      <c r="G64" s="168"/>
      <c r="H64" s="168"/>
      <c r="I64" s="168"/>
      <c r="K64" s="119"/>
      <c r="O64" s="29"/>
      <c r="P64" s="29"/>
      <c r="Q64" s="29"/>
      <c r="R64" s="29"/>
      <c r="S64" s="29"/>
      <c r="T64" s="29"/>
      <c r="U64" s="29"/>
      <c r="V64" s="29"/>
      <c r="W64" s="29"/>
      <c r="X64" s="29"/>
    </row>
    <row r="65" spans="1:24" ht="30.75" customHeight="1" x14ac:dyDescent="0.3">
      <c r="A65" s="169" t="s">
        <v>134</v>
      </c>
      <c r="B65" s="170"/>
      <c r="C65" s="171"/>
      <c r="D65" s="125">
        <v>-570934.10118341947</v>
      </c>
      <c r="E65" s="160"/>
      <c r="F65" s="161"/>
      <c r="G65" s="161"/>
      <c r="H65" s="161"/>
      <c r="I65" s="162"/>
      <c r="K65" s="119"/>
      <c r="O65" s="29"/>
      <c r="P65" s="29"/>
      <c r="Q65" s="29"/>
      <c r="R65" s="29"/>
      <c r="S65" s="29"/>
      <c r="T65" s="29"/>
      <c r="U65" s="29"/>
      <c r="V65" s="29"/>
      <c r="W65" s="29"/>
      <c r="X65" s="29"/>
    </row>
    <row r="66" spans="1:24" ht="28" x14ac:dyDescent="0.3">
      <c r="A66" s="70" t="s">
        <v>51</v>
      </c>
      <c r="B66" s="49" t="s">
        <v>62</v>
      </c>
      <c r="C66" s="111" t="s">
        <v>163</v>
      </c>
      <c r="D66" s="97"/>
      <c r="E66" s="158" t="s">
        <v>166</v>
      </c>
      <c r="F66" s="158"/>
      <c r="G66" s="158"/>
      <c r="H66" s="158"/>
      <c r="I66" s="158"/>
      <c r="K66" s="119"/>
      <c r="O66" s="29"/>
      <c r="P66" s="29"/>
      <c r="Q66" s="29"/>
      <c r="R66" s="29"/>
      <c r="S66" s="29"/>
      <c r="T66" s="29"/>
      <c r="U66" s="29"/>
      <c r="V66" s="29"/>
      <c r="W66" s="29"/>
      <c r="X66" s="29"/>
    </row>
    <row r="67" spans="1:24" ht="28" x14ac:dyDescent="0.3">
      <c r="A67" s="70" t="s">
        <v>52</v>
      </c>
      <c r="B67" s="49" t="s">
        <v>79</v>
      </c>
      <c r="C67" s="111" t="s">
        <v>163</v>
      </c>
      <c r="D67" s="113"/>
      <c r="E67" s="158" t="s">
        <v>166</v>
      </c>
      <c r="F67" s="158"/>
      <c r="G67" s="158"/>
      <c r="H67" s="158"/>
      <c r="I67" s="158"/>
      <c r="J67" s="79"/>
      <c r="K67" s="120"/>
      <c r="L67" s="79"/>
      <c r="M67" s="79"/>
      <c r="N67" s="79"/>
      <c r="O67" s="79"/>
      <c r="P67" s="79"/>
      <c r="Q67" s="79"/>
    </row>
    <row r="68" spans="1:24" ht="28" x14ac:dyDescent="0.3">
      <c r="A68" s="70" t="s">
        <v>65</v>
      </c>
      <c r="B68" s="49" t="s">
        <v>64</v>
      </c>
      <c r="C68" s="111" t="s">
        <v>163</v>
      </c>
      <c r="D68" s="113"/>
      <c r="E68" s="158" t="s">
        <v>166</v>
      </c>
      <c r="F68" s="158"/>
      <c r="G68" s="158"/>
      <c r="H68" s="158"/>
      <c r="I68" s="158"/>
      <c r="J68" s="79"/>
      <c r="K68" s="120"/>
      <c r="L68" s="79"/>
      <c r="M68" s="79"/>
      <c r="N68" s="79"/>
      <c r="O68" s="79"/>
      <c r="P68" s="79"/>
      <c r="Q68" s="79"/>
    </row>
    <row r="69" spans="1:24" x14ac:dyDescent="0.3">
      <c r="A69" s="70" t="s">
        <v>66</v>
      </c>
      <c r="B69" s="49" t="s">
        <v>63</v>
      </c>
      <c r="C69" s="112" t="s">
        <v>163</v>
      </c>
      <c r="D69" s="113"/>
      <c r="E69" s="158" t="s">
        <v>166</v>
      </c>
      <c r="F69" s="158"/>
      <c r="G69" s="158"/>
      <c r="H69" s="158"/>
      <c r="I69" s="158"/>
      <c r="J69" s="79"/>
      <c r="K69" s="123"/>
      <c r="L69" s="79"/>
      <c r="M69" s="79"/>
      <c r="N69" s="79"/>
      <c r="O69" s="79"/>
      <c r="P69" s="79"/>
      <c r="Q69" s="79"/>
    </row>
    <row r="70" spans="1:24" ht="28" x14ac:dyDescent="0.3">
      <c r="A70" s="70" t="s">
        <v>69</v>
      </c>
      <c r="B70" s="49" t="s">
        <v>71</v>
      </c>
      <c r="C70" s="111" t="s">
        <v>163</v>
      </c>
      <c r="D70" s="97"/>
      <c r="E70" s="158" t="s">
        <v>166</v>
      </c>
      <c r="F70" s="158"/>
      <c r="G70" s="158"/>
      <c r="H70" s="158"/>
      <c r="I70" s="158"/>
      <c r="J70" s="79"/>
      <c r="K70" s="123"/>
      <c r="L70" s="79"/>
      <c r="M70" s="79"/>
      <c r="N70" s="79"/>
      <c r="O70" s="79"/>
      <c r="P70" s="79"/>
      <c r="Q70" s="79"/>
    </row>
    <row r="71" spans="1:24" ht="28" x14ac:dyDescent="0.3">
      <c r="A71" s="70" t="s">
        <v>70</v>
      </c>
      <c r="B71" s="49" t="s">
        <v>72</v>
      </c>
      <c r="C71" s="111" t="s">
        <v>163</v>
      </c>
      <c r="D71" s="97"/>
      <c r="E71" s="158" t="s">
        <v>166</v>
      </c>
      <c r="F71" s="158"/>
      <c r="G71" s="158"/>
      <c r="H71" s="158"/>
      <c r="I71" s="158"/>
      <c r="J71" s="79"/>
      <c r="K71" s="123"/>
      <c r="L71" s="79"/>
      <c r="M71" s="79"/>
      <c r="N71" s="79"/>
      <c r="O71" s="79"/>
      <c r="P71" s="79"/>
      <c r="Q71" s="79"/>
    </row>
    <row r="72" spans="1:24" ht="33.75" customHeight="1" x14ac:dyDescent="0.3">
      <c r="A72" s="70">
        <v>4</v>
      </c>
      <c r="B72" s="49" t="s">
        <v>68</v>
      </c>
      <c r="C72" s="111" t="s">
        <v>163</v>
      </c>
      <c r="D72" s="97"/>
      <c r="E72" s="158" t="s">
        <v>164</v>
      </c>
      <c r="F72" s="158"/>
      <c r="G72" s="158"/>
      <c r="H72" s="158"/>
      <c r="I72" s="158"/>
      <c r="J72" s="79"/>
      <c r="K72" s="123"/>
      <c r="L72" s="79"/>
      <c r="M72" s="79"/>
      <c r="N72" s="79"/>
      <c r="O72" s="79"/>
      <c r="P72" s="79"/>
      <c r="Q72" s="79"/>
    </row>
    <row r="73" spans="1:24" ht="42" x14ac:dyDescent="0.3">
      <c r="A73" s="70">
        <v>5</v>
      </c>
      <c r="B73" s="49" t="s">
        <v>81</v>
      </c>
      <c r="C73" s="111" t="s">
        <v>163</v>
      </c>
      <c r="D73" s="97"/>
      <c r="E73" s="158" t="s">
        <v>165</v>
      </c>
      <c r="F73" s="158"/>
      <c r="G73" s="158"/>
      <c r="H73" s="158"/>
      <c r="I73" s="158"/>
      <c r="J73" s="79"/>
      <c r="K73" s="123"/>
      <c r="L73" s="79"/>
      <c r="M73" s="79"/>
      <c r="N73" s="79"/>
      <c r="O73" s="79"/>
      <c r="P73" s="79"/>
      <c r="Q73" s="79"/>
    </row>
    <row r="74" spans="1:24" ht="28" x14ac:dyDescent="0.3">
      <c r="A74" s="54">
        <v>6</v>
      </c>
      <c r="B74" s="127" t="s">
        <v>137</v>
      </c>
      <c r="C74" s="111" t="s">
        <v>163</v>
      </c>
      <c r="D74" s="97"/>
      <c r="E74" s="158" t="s">
        <v>166</v>
      </c>
      <c r="F74" s="158"/>
      <c r="G74" s="158"/>
      <c r="H74" s="158"/>
      <c r="I74" s="158"/>
      <c r="K74" s="29"/>
    </row>
    <row r="75" spans="1:24" x14ac:dyDescent="0.3">
      <c r="A75" s="54">
        <v>7</v>
      </c>
      <c r="B75" s="46"/>
      <c r="C75" s="10"/>
      <c r="D75" s="97"/>
      <c r="E75" s="158"/>
      <c r="F75" s="158"/>
      <c r="G75" s="158"/>
      <c r="H75" s="158"/>
      <c r="I75" s="158"/>
    </row>
    <row r="76" spans="1:24" x14ac:dyDescent="0.3">
      <c r="A76" s="54">
        <v>8</v>
      </c>
      <c r="B76" s="46"/>
      <c r="C76" s="10"/>
      <c r="D76" s="97"/>
      <c r="E76" s="158"/>
      <c r="F76" s="158"/>
      <c r="G76" s="158"/>
      <c r="H76" s="158"/>
      <c r="I76" s="158"/>
    </row>
    <row r="77" spans="1:24" x14ac:dyDescent="0.3">
      <c r="A77" s="54">
        <v>9</v>
      </c>
      <c r="B77" s="46"/>
      <c r="C77" s="10"/>
      <c r="D77" s="97"/>
      <c r="E77" s="155"/>
      <c r="F77" s="156"/>
      <c r="G77" s="156"/>
      <c r="H77" s="156"/>
      <c r="I77" s="157"/>
    </row>
    <row r="78" spans="1:24" x14ac:dyDescent="0.3">
      <c r="A78" s="54">
        <v>10</v>
      </c>
      <c r="B78" s="46"/>
      <c r="C78" s="10"/>
      <c r="D78" s="97"/>
      <c r="E78" s="158"/>
      <c r="F78" s="158"/>
      <c r="G78" s="158"/>
      <c r="H78" s="158"/>
      <c r="I78" s="158"/>
    </row>
    <row r="79" spans="1:24" x14ac:dyDescent="0.3">
      <c r="A79" s="1" t="s">
        <v>150</v>
      </c>
      <c r="B79" s="2" t="s">
        <v>131</v>
      </c>
      <c r="C79" s="2"/>
      <c r="D79" s="98">
        <f>SUM(D65:D78)</f>
        <v>-570934.10118341947</v>
      </c>
      <c r="E79" s="25"/>
      <c r="F79" s="25"/>
      <c r="G79" s="25"/>
      <c r="H79" s="25"/>
    </row>
    <row r="80" spans="1:24" x14ac:dyDescent="0.3">
      <c r="B80" s="122" t="s">
        <v>132</v>
      </c>
      <c r="C80" s="71"/>
      <c r="D80" s="98">
        <f>K59</f>
        <v>-493301.27635448822</v>
      </c>
      <c r="E80" s="25"/>
      <c r="F80" s="25"/>
      <c r="G80" s="25"/>
      <c r="H80" s="25"/>
    </row>
    <row r="81" spans="1:19" x14ac:dyDescent="0.3">
      <c r="B81" s="71" t="s">
        <v>24</v>
      </c>
      <c r="C81" s="71"/>
      <c r="D81" s="99">
        <f>D79-D80</f>
        <v>-77632.824828931247</v>
      </c>
    </row>
    <row r="82" spans="1:19" ht="14.5" thickBot="1" x14ac:dyDescent="0.35">
      <c r="B82" s="133" t="s">
        <v>73</v>
      </c>
      <c r="C82" s="72"/>
      <c r="D82" s="61">
        <f>IF(ISERROR(D81/J59),0,D81/J59)</f>
        <v>-2.3932130441543715E-3</v>
      </c>
      <c r="E82" s="103" t="str">
        <f>IF(AND(D82&lt;0.01,D82&gt;-0.01),"","Unresolved differences of greater than + or - 1% should be explained")</f>
        <v/>
      </c>
      <c r="G82" s="79"/>
      <c r="H82" s="35"/>
      <c r="I82" s="35"/>
      <c r="J82" s="35"/>
      <c r="K82" s="35"/>
      <c r="L82" s="35"/>
    </row>
    <row r="83" spans="1:19" ht="14.5" thickTop="1" x14ac:dyDescent="0.3">
      <c r="B83" s="2"/>
      <c r="C83" s="56"/>
      <c r="D83" s="59"/>
      <c r="G83" s="79"/>
    </row>
    <row r="84" spans="1:19" x14ac:dyDescent="0.3">
      <c r="B84" s="2"/>
      <c r="C84" s="56"/>
      <c r="D84" s="34"/>
    </row>
    <row r="85" spans="1:19" x14ac:dyDescent="0.3">
      <c r="A85" s="1" t="s">
        <v>75</v>
      </c>
      <c r="B85" s="73" t="s">
        <v>138</v>
      </c>
      <c r="C85" s="58"/>
      <c r="D85" s="59"/>
    </row>
    <row r="86" spans="1:19" x14ac:dyDescent="0.3">
      <c r="B86" s="57"/>
      <c r="C86" s="58"/>
      <c r="D86" s="59"/>
    </row>
    <row r="87" spans="1:19" ht="56" x14ac:dyDescent="0.3">
      <c r="B87" s="102"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3">
      <c r="B88" s="115">
        <v>2013</v>
      </c>
      <c r="C88" s="106">
        <f>'GA Analysis 2013'!$K$59</f>
        <v>171003.41849026131</v>
      </c>
      <c r="D88" s="106">
        <f>'GA Analysis 2013'!$D$65</f>
        <v>301491.80405274063</v>
      </c>
      <c r="E88" s="106">
        <f>SUM('GA Analysis 2013'!$D$66:$D$78)</f>
        <v>0</v>
      </c>
      <c r="F88" s="129">
        <f>SUM(D88:E88)</f>
        <v>301491.80405274063</v>
      </c>
      <c r="G88" s="108">
        <f t="shared" ref="G88:G93" si="6">F88-C88</f>
        <v>130488.38556247932</v>
      </c>
      <c r="H88" s="106">
        <f>'GA Analysis 2013'!$J$59</f>
        <v>21840725.442652766</v>
      </c>
      <c r="I88" s="104">
        <f t="shared" ref="I88:I93" si="7">IF(ISERROR(G88/H88),0,G88/H88)</f>
        <v>5.974544476789607E-3</v>
      </c>
      <c r="J88" s="79"/>
      <c r="K88" s="79"/>
      <c r="L88" s="35"/>
      <c r="M88" s="35"/>
      <c r="N88" s="35"/>
      <c r="O88" s="35"/>
      <c r="P88" s="35"/>
      <c r="Q88" s="35"/>
      <c r="R88" s="35"/>
      <c r="S88" s="35"/>
    </row>
    <row r="89" spans="1:19" x14ac:dyDescent="0.3">
      <c r="B89" s="115">
        <v>2014</v>
      </c>
      <c r="C89" s="106">
        <f>'GA Analysis 2014'!$K$59</f>
        <v>758631.19929574151</v>
      </c>
      <c r="D89" s="106">
        <f>'GA Analysis 2014'!$D$65</f>
        <v>982693.65651841043</v>
      </c>
      <c r="E89" s="107">
        <f>SUM('GA Analysis 2014'!$D$66:$D$78)</f>
        <v>0</v>
      </c>
      <c r="F89" s="129">
        <f>SUM(D89:E89)</f>
        <v>982693.65651841043</v>
      </c>
      <c r="G89" s="108">
        <f t="shared" si="6"/>
        <v>224062.45722266892</v>
      </c>
      <c r="H89" s="107">
        <f>'GA Analysis 2014'!$J$59</f>
        <v>17242063.867494717</v>
      </c>
      <c r="I89" s="104">
        <f t="shared" si="7"/>
        <v>1.2995106557114576E-2</v>
      </c>
      <c r="J89" s="79"/>
      <c r="K89" s="79"/>
      <c r="L89" s="35"/>
      <c r="M89" s="35"/>
      <c r="N89" s="35"/>
      <c r="O89" s="35"/>
      <c r="P89" s="35"/>
      <c r="Q89" s="35"/>
      <c r="R89" s="35"/>
      <c r="S89" s="35"/>
    </row>
    <row r="90" spans="1:19" x14ac:dyDescent="0.3">
      <c r="B90" s="115">
        <v>2015</v>
      </c>
      <c r="C90" s="106">
        <f>'GA Analysis 2015'!$K$59</f>
        <v>399719.68708792981</v>
      </c>
      <c r="D90" s="106">
        <f>'GA Analysis 2015'!$D$65</f>
        <v>355335.66153192625</v>
      </c>
      <c r="E90" s="106">
        <f>SUM('GA Analysis 2015'!$D$66:$D$78)</f>
        <v>0</v>
      </c>
      <c r="F90" s="129">
        <f>SUM(D90:E90)</f>
        <v>355335.66153192625</v>
      </c>
      <c r="G90" s="108">
        <f t="shared" si="6"/>
        <v>-44384.025556003558</v>
      </c>
      <c r="H90" s="106">
        <f>'GA Analysis 2015'!$J$59</f>
        <v>27367871.081308357</v>
      </c>
      <c r="I90" s="104">
        <f t="shared" si="7"/>
        <v>-1.6217566000709808E-3</v>
      </c>
      <c r="J90" s="79"/>
      <c r="K90" s="79"/>
      <c r="L90" s="35"/>
      <c r="M90" s="35"/>
      <c r="N90" s="35"/>
      <c r="O90" s="35"/>
      <c r="P90" s="35"/>
      <c r="Q90" s="35"/>
      <c r="R90" s="35"/>
      <c r="S90" s="35"/>
    </row>
    <row r="91" spans="1:19" x14ac:dyDescent="0.3">
      <c r="B91" s="115">
        <v>2016</v>
      </c>
      <c r="C91" s="106">
        <f>'GA Analysis 2016'!$K$59</f>
        <v>-493301.27635448822</v>
      </c>
      <c r="D91" s="106">
        <f>'GA Analysis 2016'!$D$65</f>
        <v>-570934.10118341947</v>
      </c>
      <c r="E91" s="107">
        <f>SUM('GA Analysis 2016'!$D$66:$D$78)</f>
        <v>0</v>
      </c>
      <c r="F91" s="129">
        <f>SUM(D91:E91)</f>
        <v>-570934.10118341947</v>
      </c>
      <c r="G91" s="108">
        <f t="shared" si="6"/>
        <v>-77632.824828931247</v>
      </c>
      <c r="H91" s="107">
        <f>'GA Analysis 2016'!$J$59</f>
        <v>32438743.812865339</v>
      </c>
      <c r="I91" s="104">
        <f t="shared" si="7"/>
        <v>-2.3932130441543715E-3</v>
      </c>
      <c r="J91" s="79"/>
      <c r="K91" s="79"/>
      <c r="L91" s="35"/>
      <c r="M91" s="35"/>
      <c r="N91" s="35"/>
      <c r="O91" s="35"/>
      <c r="P91" s="35"/>
      <c r="Q91" s="35"/>
      <c r="R91" s="35"/>
      <c r="S91" s="35"/>
    </row>
    <row r="92" spans="1:19" x14ac:dyDescent="0.3">
      <c r="B92" s="115"/>
      <c r="C92" s="106"/>
      <c r="D92" s="106"/>
      <c r="E92" s="107"/>
      <c r="F92" s="129">
        <f t="shared" ref="F92:F93" si="8">SUM(D92:E92)</f>
        <v>0</v>
      </c>
      <c r="G92" s="108">
        <f t="shared" si="6"/>
        <v>0</v>
      </c>
      <c r="H92" s="107"/>
      <c r="I92" s="104">
        <f t="shared" si="7"/>
        <v>0</v>
      </c>
      <c r="J92" s="79"/>
      <c r="K92" s="79"/>
      <c r="L92" s="35"/>
      <c r="M92" s="35"/>
      <c r="N92" s="35"/>
      <c r="O92" s="35"/>
      <c r="P92" s="35"/>
      <c r="Q92" s="35"/>
      <c r="R92" s="35"/>
      <c r="S92" s="35"/>
    </row>
    <row r="93" spans="1:19" ht="14.5" thickBot="1" x14ac:dyDescent="0.35">
      <c r="B93" s="115"/>
      <c r="C93" s="109"/>
      <c r="D93" s="109"/>
      <c r="E93" s="109"/>
      <c r="F93" s="129">
        <f t="shared" si="8"/>
        <v>0</v>
      </c>
      <c r="G93" s="108">
        <f t="shared" si="6"/>
        <v>0</v>
      </c>
      <c r="H93" s="109"/>
      <c r="I93" s="105">
        <f t="shared" si="7"/>
        <v>0</v>
      </c>
      <c r="J93" s="79"/>
      <c r="K93" s="79"/>
      <c r="L93" s="35"/>
      <c r="M93" s="35"/>
      <c r="N93" s="35"/>
      <c r="O93" s="35"/>
      <c r="P93" s="35"/>
      <c r="Q93" s="35"/>
      <c r="R93" s="35"/>
      <c r="S93" s="35"/>
    </row>
    <row r="94" spans="1:19" ht="14.5" thickBot="1" x14ac:dyDescent="0.35">
      <c r="B94" s="75" t="s">
        <v>74</v>
      </c>
      <c r="C94" s="128">
        <f t="shared" ref="C94:H94" si="9">SUM(C88:C93)</f>
        <v>836053.0285194444</v>
      </c>
      <c r="D94" s="128">
        <f t="shared" si="9"/>
        <v>1068587.0209196578</v>
      </c>
      <c r="E94" s="128">
        <f t="shared" si="9"/>
        <v>0</v>
      </c>
      <c r="F94" s="128">
        <f t="shared" si="9"/>
        <v>1068587.0209196578</v>
      </c>
      <c r="G94" s="128">
        <f t="shared" si="9"/>
        <v>232533.99240021344</v>
      </c>
      <c r="H94" s="128">
        <f t="shared" si="9"/>
        <v>98889404.204321176</v>
      </c>
      <c r="I94" s="78" t="s">
        <v>80</v>
      </c>
      <c r="J94" s="79"/>
      <c r="K94" s="79"/>
      <c r="L94" s="35"/>
      <c r="M94" s="35"/>
      <c r="N94" s="35"/>
      <c r="O94" s="35"/>
      <c r="P94" s="35"/>
      <c r="Q94" s="35"/>
      <c r="R94" s="35"/>
      <c r="S94" s="35"/>
    </row>
    <row r="95" spans="1:19" x14ac:dyDescent="0.3">
      <c r="B95" s="4"/>
      <c r="C95" s="4"/>
      <c r="D95" s="4"/>
      <c r="E95" s="4"/>
      <c r="F95" s="4"/>
      <c r="G95" s="4"/>
      <c r="J95" s="79"/>
      <c r="K95" s="79"/>
      <c r="L95" s="35"/>
      <c r="M95" s="35"/>
      <c r="N95" s="35"/>
      <c r="O95" s="35"/>
      <c r="P95" s="35"/>
      <c r="Q95" s="35"/>
      <c r="R95" s="35"/>
      <c r="S95" s="35"/>
    </row>
    <row r="96" spans="1:19" x14ac:dyDescent="0.3">
      <c r="J96" s="79"/>
      <c r="K96" s="79"/>
      <c r="L96" s="35"/>
      <c r="M96" s="35"/>
      <c r="N96" s="35"/>
      <c r="O96" s="35"/>
      <c r="P96" s="35"/>
      <c r="Q96" s="35"/>
      <c r="R96" s="35"/>
      <c r="S96" s="35"/>
    </row>
    <row r="97" spans="2:11" x14ac:dyDescent="0.3">
      <c r="B97" s="3" t="s">
        <v>37</v>
      </c>
      <c r="J97" s="79"/>
      <c r="K97" s="79"/>
    </row>
    <row r="98" spans="2:11" x14ac:dyDescent="0.3">
      <c r="B98" s="53"/>
      <c r="C98" s="53"/>
      <c r="D98" s="53"/>
      <c r="E98" s="53"/>
      <c r="F98" s="53"/>
      <c r="G98" s="53"/>
      <c r="H98" s="53"/>
      <c r="J98" s="79"/>
      <c r="K98" s="79"/>
    </row>
    <row r="99" spans="2:11" x14ac:dyDescent="0.3">
      <c r="B99" s="53"/>
      <c r="C99" s="53"/>
      <c r="D99" s="53"/>
      <c r="E99" s="53"/>
      <c r="F99" s="53"/>
      <c r="G99" s="53"/>
      <c r="H99" s="53"/>
      <c r="J99" s="79"/>
      <c r="K99" s="79"/>
    </row>
    <row r="100" spans="2:11" x14ac:dyDescent="0.3">
      <c r="B100" s="53"/>
      <c r="C100" s="53"/>
      <c r="D100" s="53"/>
      <c r="E100" s="53"/>
      <c r="F100" s="53"/>
      <c r="G100" s="53"/>
      <c r="H100" s="53"/>
    </row>
    <row r="101" spans="2:11" x14ac:dyDescent="0.3">
      <c r="B101" s="53"/>
      <c r="C101" s="53"/>
      <c r="D101" s="53"/>
      <c r="E101" s="53"/>
      <c r="F101" s="53"/>
      <c r="G101" s="53"/>
      <c r="H101" s="53"/>
    </row>
    <row r="102" spans="2:11" x14ac:dyDescent="0.3">
      <c r="B102" s="53"/>
      <c r="C102" s="53"/>
      <c r="D102" s="53"/>
      <c r="E102" s="53"/>
      <c r="F102" s="53"/>
      <c r="G102" s="53"/>
      <c r="H102" s="53"/>
    </row>
    <row r="103" spans="2:11" x14ac:dyDescent="0.3">
      <c r="B103" s="53"/>
      <c r="C103" s="53"/>
      <c r="D103" s="53"/>
      <c r="E103" s="53"/>
      <c r="F103" s="53"/>
      <c r="G103" s="53"/>
      <c r="H103" s="53"/>
    </row>
    <row r="104" spans="2:11" x14ac:dyDescent="0.3">
      <c r="B104" s="53"/>
      <c r="C104" s="53"/>
      <c r="D104" s="53"/>
      <c r="E104" s="53"/>
      <c r="F104" s="53"/>
      <c r="G104" s="53"/>
      <c r="H104" s="53"/>
    </row>
    <row r="105" spans="2:11" x14ac:dyDescent="0.3">
      <c r="B105" s="53"/>
      <c r="C105" s="53"/>
      <c r="D105" s="53"/>
      <c r="E105" s="53"/>
      <c r="F105" s="53"/>
      <c r="G105" s="53"/>
      <c r="H105"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count="1">
    <dataValidation type="list" sqref="C31" xr:uid="{00000000-0002-0000-0200-000000000000}">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2:X103"/>
  <sheetViews>
    <sheetView zoomScale="80" zoomScaleNormal="80" zoomScaleSheetLayoutView="100" workbookViewId="0">
      <selection activeCell="B31" sqref="B31"/>
    </sheetView>
  </sheetViews>
  <sheetFormatPr defaultColWidth="9.1796875" defaultRowHeight="14" x14ac:dyDescent="0.3"/>
  <cols>
    <col min="1" max="1" width="10.1796875" style="1" customWidth="1"/>
    <col min="2" max="2" width="53.81640625" style="1" customWidth="1"/>
    <col min="3" max="3" width="28.1796875" style="1" customWidth="1"/>
    <col min="4" max="4" width="23.1796875" style="1" customWidth="1"/>
    <col min="5" max="5" width="19.1796875" style="1" customWidth="1"/>
    <col min="6" max="6" width="24.453125" style="1" customWidth="1"/>
    <col min="7" max="7" width="15.81640625" style="1" customWidth="1"/>
    <col min="8" max="8" width="18.1796875" style="1" customWidth="1"/>
    <col min="9" max="9" width="17.81640625" style="1" customWidth="1"/>
    <col min="10" max="10" width="17.1796875" style="1" customWidth="1"/>
    <col min="11" max="11" width="18.1796875" style="1" customWidth="1"/>
    <col min="12" max="12" width="14.54296875" style="1" bestFit="1" customWidth="1"/>
    <col min="13" max="13" width="10.1796875" style="1" customWidth="1"/>
    <col min="14" max="14" width="11.81640625" style="1" customWidth="1"/>
    <col min="15" max="15" width="10.81640625" style="1" customWidth="1"/>
    <col min="16" max="16" width="10.1796875" style="1" customWidth="1"/>
    <col min="17" max="17" width="10.81640625" style="1" customWidth="1"/>
    <col min="18" max="18" width="10.54296875" style="1" customWidth="1"/>
    <col min="19" max="19" width="11" style="1" customWidth="1"/>
    <col min="20" max="20" width="13" style="1" customWidth="1"/>
    <col min="21" max="21" width="10.81640625" style="1" customWidth="1"/>
    <col min="22" max="22" width="11.1796875" style="1" customWidth="1"/>
    <col min="23" max="16384" width="9.1796875" style="1"/>
  </cols>
  <sheetData>
    <row r="12" spans="1:24" x14ac:dyDescent="0.3">
      <c r="A12" s="47" t="s">
        <v>48</v>
      </c>
      <c r="B12" s="4"/>
      <c r="C12" s="47"/>
    </row>
    <row r="13" spans="1:24" x14ac:dyDescent="0.3">
      <c r="A13" s="4"/>
      <c r="B13" s="4"/>
      <c r="C13" s="4"/>
    </row>
    <row r="14" spans="1:24" x14ac:dyDescent="0.3">
      <c r="A14" s="4"/>
      <c r="B14" s="4" t="s">
        <v>32</v>
      </c>
      <c r="C14" s="23"/>
      <c r="D14" s="4"/>
      <c r="E14" s="4"/>
      <c r="F14" s="4"/>
      <c r="X14" s="1">
        <v>2014</v>
      </c>
    </row>
    <row r="15" spans="1:24" x14ac:dyDescent="0.3">
      <c r="A15" s="4"/>
      <c r="B15" s="4" t="s">
        <v>60</v>
      </c>
      <c r="C15" s="55"/>
      <c r="D15" s="4"/>
      <c r="E15" s="4"/>
      <c r="F15" s="4"/>
    </row>
    <row r="16" spans="1:24" x14ac:dyDescent="0.3">
      <c r="A16" s="4"/>
      <c r="B16" s="14"/>
      <c r="C16" s="14"/>
      <c r="D16" s="4"/>
      <c r="E16" s="4"/>
      <c r="F16" s="4"/>
      <c r="X16" s="1">
        <v>2015</v>
      </c>
    </row>
    <row r="17" spans="1:24" x14ac:dyDescent="0.3">
      <c r="A17" s="4" t="s">
        <v>33</v>
      </c>
      <c r="B17" s="14" t="s">
        <v>130</v>
      </c>
      <c r="C17" s="24">
        <v>2015</v>
      </c>
      <c r="D17" s="4"/>
      <c r="E17" s="4"/>
      <c r="F17" s="4"/>
      <c r="X17" s="1">
        <v>2016</v>
      </c>
    </row>
    <row r="18" spans="1:24" x14ac:dyDescent="0.3">
      <c r="A18" s="4"/>
      <c r="B18" s="14"/>
      <c r="C18" s="14"/>
      <c r="D18" s="4"/>
      <c r="E18" s="4"/>
      <c r="F18" s="4"/>
    </row>
    <row r="19" spans="1:24" x14ac:dyDescent="0.3">
      <c r="A19" s="4"/>
      <c r="B19" s="14"/>
      <c r="C19" s="14"/>
      <c r="D19" s="4"/>
      <c r="E19" s="146"/>
      <c r="F19" s="4"/>
    </row>
    <row r="20" spans="1:24" x14ac:dyDescent="0.3">
      <c r="A20" s="4" t="s">
        <v>34</v>
      </c>
      <c r="B20" s="22" t="s">
        <v>82</v>
      </c>
      <c r="C20" s="21"/>
      <c r="D20" s="21"/>
      <c r="E20" s="21"/>
      <c r="F20" s="21"/>
      <c r="I20" s="79"/>
      <c r="J20" s="79"/>
      <c r="K20" s="79"/>
      <c r="L20" s="79"/>
      <c r="M20" s="79"/>
      <c r="N20" s="79"/>
      <c r="O20" s="79"/>
      <c r="P20" s="79"/>
      <c r="Q20" s="79"/>
      <c r="R20" s="79"/>
      <c r="S20" s="79"/>
    </row>
    <row r="21" spans="1:24" x14ac:dyDescent="0.3">
      <c r="A21" s="4"/>
      <c r="B21" s="163" t="s">
        <v>25</v>
      </c>
      <c r="C21" s="163"/>
      <c r="D21" s="24">
        <v>2015</v>
      </c>
      <c r="E21" s="164"/>
      <c r="F21" s="165"/>
      <c r="G21" s="79"/>
      <c r="H21" s="79"/>
      <c r="I21" s="79"/>
      <c r="J21" s="79"/>
      <c r="K21" s="79"/>
      <c r="L21" s="79"/>
      <c r="M21" s="79"/>
      <c r="N21" s="79"/>
      <c r="O21" s="79"/>
      <c r="P21" s="79"/>
      <c r="Q21" s="79"/>
    </row>
    <row r="22" spans="1:24" ht="14.5" thickBot="1" x14ac:dyDescent="0.35">
      <c r="A22" s="4"/>
      <c r="B22" s="5" t="s">
        <v>3</v>
      </c>
      <c r="C22" s="5" t="s">
        <v>2</v>
      </c>
      <c r="D22" s="116">
        <f>D23+D24</f>
        <v>651351484</v>
      </c>
      <c r="E22" s="6" t="s">
        <v>0</v>
      </c>
      <c r="F22" s="7">
        <v>1</v>
      </c>
      <c r="G22" s="79"/>
      <c r="H22" s="79"/>
      <c r="I22" s="79"/>
      <c r="J22" s="79"/>
      <c r="K22" s="79"/>
      <c r="L22" s="79"/>
      <c r="M22" s="79"/>
      <c r="N22" s="79"/>
      <c r="O22" s="79"/>
      <c r="P22" s="79"/>
      <c r="Q22" s="79"/>
    </row>
    <row r="23" spans="1:24" x14ac:dyDescent="0.3">
      <c r="B23" s="5" t="s">
        <v>7</v>
      </c>
      <c r="C23" s="5" t="s">
        <v>1</v>
      </c>
      <c r="D23" s="117">
        <f>228522657+53769569+34843+32100164+2580156</f>
        <v>317007389</v>
      </c>
      <c r="E23" s="6" t="s">
        <v>0</v>
      </c>
      <c r="F23" s="8">
        <f>IFERROR(D23/$D$22,0)</f>
        <v>0.48669174291771478</v>
      </c>
    </row>
    <row r="24" spans="1:24" ht="14.5" thickBot="1" x14ac:dyDescent="0.35">
      <c r="B24" s="5" t="s">
        <v>8</v>
      </c>
      <c r="C24" s="5" t="s">
        <v>6</v>
      </c>
      <c r="D24" s="116">
        <f>D25+D26</f>
        <v>334344095</v>
      </c>
      <c r="E24" s="6" t="s">
        <v>0</v>
      </c>
      <c r="F24" s="8">
        <f>IFERROR(D24/$D$22,0)</f>
        <v>0.51330825708228522</v>
      </c>
    </row>
    <row r="25" spans="1:24" x14ac:dyDescent="0.3">
      <c r="B25" s="5" t="s">
        <v>9</v>
      </c>
      <c r="C25" s="5" t="s">
        <v>4</v>
      </c>
      <c r="D25" s="117"/>
      <c r="E25" s="6" t="s">
        <v>0</v>
      </c>
      <c r="F25" s="8">
        <f>IFERROR(D25/$D$22,0)</f>
        <v>0</v>
      </c>
    </row>
    <row r="26" spans="1:24" x14ac:dyDescent="0.3">
      <c r="B26" s="5" t="s">
        <v>61</v>
      </c>
      <c r="C26" s="5" t="s">
        <v>5</v>
      </c>
      <c r="D26" s="118">
        <f>212471960+15086193+275188+2782040+146004+2786240+5741663+10824+399280+180516+94464187</f>
        <v>334344095</v>
      </c>
      <c r="E26" s="6" t="s">
        <v>0</v>
      </c>
      <c r="F26" s="8">
        <f>IFERROR(D26/$D$22,0)</f>
        <v>0.51330825708228522</v>
      </c>
      <c r="G26" s="29"/>
      <c r="H26" s="29"/>
    </row>
    <row r="27" spans="1:24" ht="34.5" customHeight="1" x14ac:dyDescent="0.3">
      <c r="B27" s="166" t="s">
        <v>77</v>
      </c>
      <c r="C27" s="166"/>
      <c r="D27" s="166"/>
      <c r="E27" s="166"/>
      <c r="F27" s="166"/>
      <c r="G27" s="167"/>
      <c r="H27" s="167"/>
    </row>
    <row r="28" spans="1:24" x14ac:dyDescent="0.3">
      <c r="C28" s="2"/>
      <c r="D28" s="144"/>
      <c r="E28" s="35"/>
      <c r="F28" s="35"/>
      <c r="G28" s="35"/>
    </row>
    <row r="29" spans="1:24" x14ac:dyDescent="0.3">
      <c r="A29" s="1" t="s">
        <v>35</v>
      </c>
      <c r="B29" s="3" t="s">
        <v>41</v>
      </c>
    </row>
    <row r="30" spans="1:24" x14ac:dyDescent="0.3">
      <c r="B30" s="3"/>
      <c r="D30" s="139"/>
    </row>
    <row r="31" spans="1:24" x14ac:dyDescent="0.3">
      <c r="B31" s="2" t="s">
        <v>22</v>
      </c>
      <c r="C31" s="52" t="s">
        <v>162</v>
      </c>
      <c r="E31" s="79"/>
      <c r="F31" s="35"/>
      <c r="G31" s="35"/>
      <c r="H31" s="35"/>
      <c r="I31" s="35"/>
      <c r="J31" s="35"/>
      <c r="K31" s="35"/>
    </row>
    <row r="32" spans="1:24" x14ac:dyDescent="0.3">
      <c r="E32" s="79"/>
      <c r="F32" s="35"/>
      <c r="G32" s="35"/>
      <c r="H32" s="35"/>
      <c r="I32" s="35"/>
      <c r="J32" s="35"/>
      <c r="K32" s="35"/>
    </row>
    <row r="33" spans="1:23" x14ac:dyDescent="0.3">
      <c r="B33" s="2" t="s">
        <v>42</v>
      </c>
    </row>
    <row r="34" spans="1:23" ht="15" customHeight="1" x14ac:dyDescent="0.3">
      <c r="B34" s="36"/>
      <c r="C34" s="36"/>
      <c r="D34" s="36"/>
      <c r="E34" s="36"/>
      <c r="F34" s="36"/>
      <c r="G34" s="36"/>
      <c r="H34" s="36"/>
    </row>
    <row r="35" spans="1:23" ht="15" customHeight="1" x14ac:dyDescent="0.3">
      <c r="B35" s="36"/>
      <c r="C35" s="36"/>
      <c r="D35" s="36"/>
      <c r="E35" s="36"/>
      <c r="F35" s="36"/>
      <c r="G35" s="36"/>
      <c r="H35" s="36"/>
    </row>
    <row r="36" spans="1:23" ht="15" customHeight="1" x14ac:dyDescent="0.3">
      <c r="B36" s="36"/>
      <c r="C36" s="36"/>
      <c r="D36" s="36"/>
      <c r="E36" s="36"/>
      <c r="F36" s="36"/>
      <c r="G36" s="36"/>
      <c r="H36" s="36"/>
    </row>
    <row r="37" spans="1:23" ht="15" customHeight="1" x14ac:dyDescent="0.3">
      <c r="B37" s="36"/>
      <c r="C37" s="36"/>
      <c r="D37" s="36"/>
      <c r="E37" s="36"/>
      <c r="F37" s="36"/>
      <c r="G37" s="36"/>
      <c r="H37" s="36"/>
    </row>
    <row r="38" spans="1:23" ht="14.25" customHeight="1" x14ac:dyDescent="0.3">
      <c r="B38" s="36"/>
      <c r="C38" s="36"/>
      <c r="D38" s="36"/>
      <c r="E38" s="36"/>
      <c r="F38" s="36"/>
      <c r="G38" s="36"/>
      <c r="H38" s="36"/>
    </row>
    <row r="39" spans="1:23" ht="14.25" customHeight="1" x14ac:dyDescent="0.3">
      <c r="B39" s="36"/>
      <c r="C39" s="36"/>
      <c r="D39" s="36"/>
      <c r="E39" s="36"/>
      <c r="F39" s="36"/>
      <c r="G39" s="36"/>
      <c r="H39" s="36"/>
    </row>
    <row r="40" spans="1:23" s="35" customFormat="1" ht="14.25" customHeight="1" x14ac:dyDescent="0.3">
      <c r="B40" s="36"/>
      <c r="C40" s="36"/>
      <c r="D40" s="36"/>
      <c r="E40" s="36"/>
      <c r="F40" s="36"/>
      <c r="G40" s="36"/>
      <c r="H40" s="36"/>
    </row>
    <row r="41" spans="1:23" s="35" customFormat="1" ht="14.25" customHeight="1" x14ac:dyDescent="0.3">
      <c r="B41" s="36"/>
      <c r="C41" s="36"/>
      <c r="D41" s="36"/>
      <c r="E41" s="36"/>
      <c r="F41" s="36"/>
      <c r="G41" s="36"/>
      <c r="H41" s="36"/>
    </row>
    <row r="43" spans="1:23" x14ac:dyDescent="0.3">
      <c r="A43" s="1" t="s">
        <v>36</v>
      </c>
      <c r="B43" s="47" t="s">
        <v>141</v>
      </c>
      <c r="C43" s="3"/>
    </row>
    <row r="44" spans="1:23" ht="14.5" thickBot="1" x14ac:dyDescent="0.35">
      <c r="B44" s="2" t="s">
        <v>25</v>
      </c>
      <c r="C44" s="95">
        <v>2015</v>
      </c>
      <c r="D44" s="79"/>
      <c r="E44" s="79"/>
      <c r="F44" s="80"/>
      <c r="G44" s="33"/>
      <c r="H44" s="33"/>
      <c r="I44" s="33"/>
      <c r="J44" s="33"/>
      <c r="K44" s="33"/>
      <c r="N44" s="3" t="s">
        <v>29</v>
      </c>
    </row>
    <row r="45" spans="1:23" s="9" customFormat="1" ht="80.25" customHeight="1" thickBot="1" x14ac:dyDescent="0.35">
      <c r="B45" s="50" t="s">
        <v>39</v>
      </c>
      <c r="C45" s="62" t="s">
        <v>139</v>
      </c>
      <c r="D45" s="81" t="s">
        <v>83</v>
      </c>
      <c r="E45" s="82" t="s">
        <v>84</v>
      </c>
      <c r="F45" s="67" t="s">
        <v>128</v>
      </c>
      <c r="G45" s="26" t="s">
        <v>49</v>
      </c>
      <c r="H45" s="26" t="s">
        <v>23</v>
      </c>
      <c r="I45" s="26" t="s">
        <v>50</v>
      </c>
      <c r="J45" s="26" t="s">
        <v>76</v>
      </c>
      <c r="K45" s="68" t="s">
        <v>78</v>
      </c>
      <c r="N45" s="11"/>
      <c r="O45" s="159">
        <v>2016</v>
      </c>
      <c r="P45" s="159"/>
      <c r="Q45" s="159"/>
      <c r="R45" s="159">
        <v>2015</v>
      </c>
      <c r="S45" s="159"/>
      <c r="T45" s="159"/>
      <c r="U45" s="159">
        <v>2014</v>
      </c>
      <c r="V45" s="159"/>
      <c r="W45" s="159"/>
    </row>
    <row r="46" spans="1:23" s="9" customFormat="1" ht="28" x14ac:dyDescent="0.3">
      <c r="B46" s="12"/>
      <c r="C46" s="63" t="s">
        <v>40</v>
      </c>
      <c r="D46" s="63" t="s">
        <v>38</v>
      </c>
      <c r="E46" s="64" t="s">
        <v>53</v>
      </c>
      <c r="F46" s="64" t="s">
        <v>54</v>
      </c>
      <c r="G46" s="64" t="s">
        <v>55</v>
      </c>
      <c r="H46" s="65" t="s">
        <v>56</v>
      </c>
      <c r="I46" s="64" t="s">
        <v>57</v>
      </c>
      <c r="J46" s="65" t="s">
        <v>58</v>
      </c>
      <c r="K46" s="66" t="s">
        <v>59</v>
      </c>
      <c r="N46" s="18" t="s">
        <v>30</v>
      </c>
      <c r="O46" s="100" t="s">
        <v>26</v>
      </c>
      <c r="P46" s="100" t="s">
        <v>27</v>
      </c>
      <c r="Q46" s="100" t="s">
        <v>28</v>
      </c>
      <c r="R46" s="100" t="s">
        <v>26</v>
      </c>
      <c r="S46" s="100" t="s">
        <v>27</v>
      </c>
      <c r="T46" s="100" t="s">
        <v>28</v>
      </c>
      <c r="U46" s="100" t="s">
        <v>26</v>
      </c>
      <c r="V46" s="100" t="s">
        <v>27</v>
      </c>
      <c r="W46" s="100" t="s">
        <v>28</v>
      </c>
    </row>
    <row r="47" spans="1:23" x14ac:dyDescent="0.3">
      <c r="B47" s="13" t="s">
        <v>10</v>
      </c>
      <c r="C47" s="94">
        <v>31403080.216674846</v>
      </c>
      <c r="D47" s="94"/>
      <c r="E47" s="60"/>
      <c r="F47" s="51">
        <f>C47-D47+E47</f>
        <v>31403080.216674846</v>
      </c>
      <c r="G47" s="110">
        <f>R47</f>
        <v>5.5490000000000005E-2</v>
      </c>
      <c r="H47" s="15">
        <f>F47*G47</f>
        <v>1742556.9212232872</v>
      </c>
      <c r="I47" s="110">
        <f>T47</f>
        <v>5.0680000000000003E-2</v>
      </c>
      <c r="J47" s="17">
        <f>F47*I47</f>
        <v>1591508.1053810813</v>
      </c>
      <c r="K47" s="16">
        <f>J47-H47</f>
        <v>-151048.81584220589</v>
      </c>
      <c r="L47" s="139"/>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3">
      <c r="B48" s="13" t="s">
        <v>11</v>
      </c>
      <c r="C48" s="94">
        <v>27961859.118819539</v>
      </c>
      <c r="D48" s="94"/>
      <c r="E48" s="60"/>
      <c r="F48" s="51">
        <f t="shared" ref="F48:F58" si="0">C48-D48+E48</f>
        <v>27961859.118819539</v>
      </c>
      <c r="G48" s="110">
        <f t="shared" ref="G48:G58" si="1">R48</f>
        <v>6.9809999999999997E-2</v>
      </c>
      <c r="H48" s="15">
        <f t="shared" ref="H48:H58" si="2">F48*G48</f>
        <v>1952017.3850847918</v>
      </c>
      <c r="I48" s="110">
        <f t="shared" ref="I48:I58" si="3">T48</f>
        <v>3.9609999999999999E-2</v>
      </c>
      <c r="J48" s="17">
        <f t="shared" ref="J48:J58" si="4">F48*I48</f>
        <v>1107569.2396964419</v>
      </c>
      <c r="K48" s="16">
        <f t="shared" ref="K48:K58" si="5">J48-H48</f>
        <v>-844448.14538834989</v>
      </c>
      <c r="L48" s="139"/>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3">
      <c r="B49" s="13" t="s">
        <v>12</v>
      </c>
      <c r="C49" s="94">
        <v>29436552.604847047</v>
      </c>
      <c r="D49" s="94"/>
      <c r="E49" s="60"/>
      <c r="F49" s="51">
        <f t="shared" si="0"/>
        <v>29436552.604847047</v>
      </c>
      <c r="G49" s="110">
        <f t="shared" si="1"/>
        <v>3.6040000000000003E-2</v>
      </c>
      <c r="H49" s="15">
        <f t="shared" si="2"/>
        <v>1060893.3558786877</v>
      </c>
      <c r="I49" s="110">
        <f t="shared" si="3"/>
        <v>6.2899999999999998E-2</v>
      </c>
      <c r="J49" s="17">
        <f t="shared" si="4"/>
        <v>1851559.1588448791</v>
      </c>
      <c r="K49" s="16">
        <f t="shared" si="5"/>
        <v>790665.80296619143</v>
      </c>
      <c r="L49" s="139"/>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3">
      <c r="B50" s="13" t="s">
        <v>13</v>
      </c>
      <c r="C50" s="94">
        <v>25255983.917298861</v>
      </c>
      <c r="D50" s="94"/>
      <c r="E50" s="60"/>
      <c r="F50" s="51">
        <f t="shared" si="0"/>
        <v>25255983.917298861</v>
      </c>
      <c r="G50" s="110">
        <f t="shared" si="1"/>
        <v>6.7049999999999998E-2</v>
      </c>
      <c r="H50" s="15">
        <f t="shared" si="2"/>
        <v>1693413.7216548885</v>
      </c>
      <c r="I50" s="110">
        <f t="shared" si="3"/>
        <v>9.5590000000000008E-2</v>
      </c>
      <c r="J50" s="17">
        <f t="shared" si="4"/>
        <v>2414219.5026545981</v>
      </c>
      <c r="K50" s="16">
        <f t="shared" si="5"/>
        <v>720805.78099970962</v>
      </c>
      <c r="L50" s="139"/>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3">
      <c r="B51" s="13" t="s">
        <v>14</v>
      </c>
      <c r="C51" s="94">
        <v>29586609.966171838</v>
      </c>
      <c r="D51" s="94"/>
      <c r="E51" s="60"/>
      <c r="F51" s="51">
        <f t="shared" si="0"/>
        <v>29586609.966171838</v>
      </c>
      <c r="G51" s="110">
        <f t="shared" si="1"/>
        <v>9.4159999999999994E-2</v>
      </c>
      <c r="H51" s="15">
        <f t="shared" si="2"/>
        <v>2785875.19441474</v>
      </c>
      <c r="I51" s="110">
        <f t="shared" si="3"/>
        <v>9.6680000000000002E-2</v>
      </c>
      <c r="J51" s="17">
        <f t="shared" si="4"/>
        <v>2860433.4515294936</v>
      </c>
      <c r="K51" s="16">
        <f t="shared" si="5"/>
        <v>74558.257114753593</v>
      </c>
      <c r="L51" s="139"/>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3">
      <c r="B52" s="13" t="s">
        <v>15</v>
      </c>
      <c r="C52" s="94">
        <v>28732560.588406716</v>
      </c>
      <c r="D52" s="94"/>
      <c r="E52" s="60"/>
      <c r="F52" s="51">
        <f t="shared" si="0"/>
        <v>28732560.588406716</v>
      </c>
      <c r="G52" s="110">
        <f t="shared" si="1"/>
        <v>9.2280000000000001E-2</v>
      </c>
      <c r="H52" s="15">
        <f t="shared" si="2"/>
        <v>2651440.6910981718</v>
      </c>
      <c r="I52" s="110">
        <f t="shared" si="3"/>
        <v>9.5400000000000013E-2</v>
      </c>
      <c r="J52" s="17">
        <f t="shared" si="4"/>
        <v>2741086.2801340008</v>
      </c>
      <c r="K52" s="16">
        <f t="shared" si="5"/>
        <v>89645.589035829064</v>
      </c>
      <c r="L52" s="139"/>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3">
      <c r="B53" s="13" t="s">
        <v>16</v>
      </c>
      <c r="C53" s="94">
        <v>34318976.614667214</v>
      </c>
      <c r="D53" s="94"/>
      <c r="E53" s="60"/>
      <c r="F53" s="51">
        <f t="shared" si="0"/>
        <v>34318976.614667214</v>
      </c>
      <c r="G53" s="110">
        <f t="shared" si="1"/>
        <v>8.8880000000000001E-2</v>
      </c>
      <c r="H53" s="15">
        <f t="shared" si="2"/>
        <v>3050270.6415116219</v>
      </c>
      <c r="I53" s="110">
        <f t="shared" si="3"/>
        <v>7.8829999999999997E-2</v>
      </c>
      <c r="J53" s="17">
        <f t="shared" si="4"/>
        <v>2705364.9265342164</v>
      </c>
      <c r="K53" s="16">
        <f t="shared" si="5"/>
        <v>-344905.7149774055</v>
      </c>
      <c r="L53" s="139"/>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3">
      <c r="B54" s="13" t="s">
        <v>17</v>
      </c>
      <c r="C54" s="94">
        <v>28622005.805718973</v>
      </c>
      <c r="D54" s="94"/>
      <c r="E54" s="60"/>
      <c r="F54" s="51">
        <f t="shared" si="0"/>
        <v>28622005.805718973</v>
      </c>
      <c r="G54" s="110">
        <f t="shared" si="1"/>
        <v>8.8050000000000003E-2</v>
      </c>
      <c r="H54" s="15">
        <f t="shared" si="2"/>
        <v>2520167.6111935559</v>
      </c>
      <c r="I54" s="110">
        <f t="shared" si="3"/>
        <v>8.0099999999999991E-2</v>
      </c>
      <c r="J54" s="17">
        <f t="shared" si="4"/>
        <v>2292622.6650380893</v>
      </c>
      <c r="K54" s="16">
        <f t="shared" si="5"/>
        <v>-227544.9461554666</v>
      </c>
      <c r="L54" s="139"/>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3">
      <c r="B55" s="13" t="s">
        <v>18</v>
      </c>
      <c r="C55" s="94">
        <v>29265722.358390924</v>
      </c>
      <c r="D55" s="94"/>
      <c r="E55" s="60"/>
      <c r="F55" s="51">
        <f t="shared" si="0"/>
        <v>29265722.358390924</v>
      </c>
      <c r="G55" s="110">
        <f t="shared" si="1"/>
        <v>8.270000000000001E-2</v>
      </c>
      <c r="H55" s="15">
        <f t="shared" si="2"/>
        <v>2420275.2390389298</v>
      </c>
      <c r="I55" s="110">
        <f t="shared" si="3"/>
        <v>6.7030000000000006E-2</v>
      </c>
      <c r="J55" s="17">
        <f t="shared" si="4"/>
        <v>1961681.3696829437</v>
      </c>
      <c r="K55" s="16">
        <f t="shared" si="5"/>
        <v>-458593.86935598613</v>
      </c>
      <c r="L55" s="139"/>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3">
      <c r="B56" s="13" t="s">
        <v>19</v>
      </c>
      <c r="C56" s="94">
        <v>25592245.962289363</v>
      </c>
      <c r="D56" s="94"/>
      <c r="E56" s="60"/>
      <c r="F56" s="51">
        <f t="shared" si="0"/>
        <v>25592245.962289363</v>
      </c>
      <c r="G56" s="110">
        <f t="shared" si="1"/>
        <v>6.3710000000000003E-2</v>
      </c>
      <c r="H56" s="15">
        <f t="shared" si="2"/>
        <v>1630481.9902574555</v>
      </c>
      <c r="I56" s="110">
        <f t="shared" si="3"/>
        <v>7.5439999999999993E-2</v>
      </c>
      <c r="J56" s="17">
        <f t="shared" si="4"/>
        <v>1930679.0353951093</v>
      </c>
      <c r="K56" s="16">
        <f>J56-H56</f>
        <v>300197.04513765383</v>
      </c>
      <c r="L56" s="139"/>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3">
      <c r="B57" s="13" t="s">
        <v>20</v>
      </c>
      <c r="C57" s="94">
        <v>27861086.29317566</v>
      </c>
      <c r="D57" s="94"/>
      <c r="E57" s="60"/>
      <c r="F57" s="51">
        <f t="shared" si="0"/>
        <v>27861086.29317566</v>
      </c>
      <c r="G57" s="110">
        <f t="shared" si="1"/>
        <v>7.6230000000000006E-2</v>
      </c>
      <c r="H57" s="15">
        <f t="shared" si="2"/>
        <v>2123850.608128781</v>
      </c>
      <c r="I57" s="110">
        <f t="shared" si="3"/>
        <v>0.11320000000000001</v>
      </c>
      <c r="J57" s="17">
        <f t="shared" si="4"/>
        <v>3153874.968387485</v>
      </c>
      <c r="K57" s="16">
        <f t="shared" si="5"/>
        <v>1030024.3602587041</v>
      </c>
      <c r="L57" s="139"/>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3">
      <c r="B58" s="13" t="s">
        <v>21</v>
      </c>
      <c r="C58" s="94">
        <v>29112790.392039038</v>
      </c>
      <c r="D58" s="94"/>
      <c r="E58" s="60"/>
      <c r="F58" s="51">
        <f t="shared" si="0"/>
        <v>29112790.392039038</v>
      </c>
      <c r="G58" s="110">
        <f t="shared" si="1"/>
        <v>0.11462</v>
      </c>
      <c r="H58" s="15">
        <f t="shared" si="2"/>
        <v>3336908.0347355148</v>
      </c>
      <c r="I58" s="110">
        <f t="shared" si="3"/>
        <v>9.4709999999999989E-2</v>
      </c>
      <c r="J58" s="17">
        <f t="shared" si="4"/>
        <v>2757272.378030017</v>
      </c>
      <c r="K58" s="16">
        <f t="shared" si="5"/>
        <v>-579635.65670549776</v>
      </c>
      <c r="L58" s="139"/>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28.5" thickBot="1" x14ac:dyDescent="0.35">
      <c r="B59" s="126" t="s">
        <v>133</v>
      </c>
      <c r="C59" s="96">
        <f>SUM(C47:C58)</f>
        <v>347149473.83849996</v>
      </c>
      <c r="D59" s="96">
        <f>SUM(D47:D58)</f>
        <v>0</v>
      </c>
      <c r="E59" s="96">
        <f>SUM(E47:E58)</f>
        <v>0</v>
      </c>
      <c r="F59" s="96">
        <f>SUM(F47:F58)</f>
        <v>347149473.83849996</v>
      </c>
      <c r="G59" s="37"/>
      <c r="H59" s="38">
        <f>SUM(H47:H58)</f>
        <v>26968151.39422043</v>
      </c>
      <c r="I59" s="37"/>
      <c r="J59" s="38">
        <f>SUM(J47:J58)</f>
        <v>27367871.081308357</v>
      </c>
      <c r="K59" s="39">
        <f>SUM(K47:K58)</f>
        <v>399719.68708792981</v>
      </c>
      <c r="N59" s="31"/>
      <c r="O59" s="32"/>
      <c r="P59" s="32"/>
      <c r="Q59" s="32"/>
      <c r="R59" s="32"/>
      <c r="S59" s="32"/>
      <c r="T59" s="32"/>
      <c r="U59" s="32"/>
      <c r="V59" s="32"/>
      <c r="W59" s="32"/>
    </row>
    <row r="60" spans="1:24" x14ac:dyDescent="0.3">
      <c r="G60" s="4"/>
      <c r="H60" s="4"/>
      <c r="I60" s="4"/>
      <c r="J60" s="69"/>
      <c r="K60" s="124"/>
      <c r="N60" s="29"/>
      <c r="O60" s="30"/>
      <c r="P60" s="30"/>
      <c r="Q60" s="30"/>
      <c r="R60" s="30"/>
      <c r="S60" s="30"/>
      <c r="T60" s="30"/>
      <c r="U60" s="30"/>
      <c r="V60" s="30"/>
      <c r="W60" s="30"/>
    </row>
    <row r="61" spans="1:24" x14ac:dyDescent="0.3">
      <c r="N61" s="29"/>
      <c r="O61" s="30"/>
      <c r="P61" s="30"/>
      <c r="Q61" s="30"/>
      <c r="R61" s="30"/>
      <c r="S61" s="30"/>
      <c r="T61" s="30"/>
      <c r="U61" s="30"/>
      <c r="V61" s="30"/>
      <c r="W61" s="30"/>
    </row>
    <row r="62" spans="1:24" x14ac:dyDescent="0.3">
      <c r="A62" s="1" t="s">
        <v>143</v>
      </c>
      <c r="B62" s="47" t="s">
        <v>136</v>
      </c>
      <c r="C62" s="2"/>
      <c r="K62" s="114"/>
      <c r="N62" s="29"/>
      <c r="O62" s="30"/>
      <c r="P62" s="30"/>
      <c r="Q62" s="30"/>
      <c r="R62" s="30"/>
      <c r="S62" s="30"/>
      <c r="T62" s="30"/>
      <c r="U62" s="30"/>
      <c r="V62" s="30"/>
      <c r="W62" s="30"/>
    </row>
    <row r="63" spans="1:24" x14ac:dyDescent="0.3">
      <c r="B63" s="3"/>
      <c r="C63" s="2"/>
      <c r="K63" s="121"/>
      <c r="N63" s="29"/>
      <c r="O63" s="29"/>
      <c r="P63" s="29"/>
      <c r="Q63" s="29"/>
      <c r="R63" s="29"/>
      <c r="S63" s="29"/>
      <c r="T63" s="29"/>
      <c r="U63" s="29"/>
      <c r="V63" s="29"/>
      <c r="W63" s="29"/>
    </row>
    <row r="64" spans="1:24" ht="42" x14ac:dyDescent="0.3">
      <c r="A64" s="11"/>
      <c r="B64" s="136" t="s">
        <v>45</v>
      </c>
      <c r="C64" s="48" t="s">
        <v>67</v>
      </c>
      <c r="D64" s="48" t="s">
        <v>121</v>
      </c>
      <c r="E64" s="168" t="s">
        <v>44</v>
      </c>
      <c r="F64" s="168"/>
      <c r="G64" s="168"/>
      <c r="H64" s="168"/>
      <c r="I64" s="168"/>
      <c r="K64" s="119"/>
      <c r="O64" s="29"/>
      <c r="P64" s="29"/>
      <c r="Q64" s="29"/>
      <c r="R64" s="29"/>
      <c r="S64" s="29"/>
      <c r="T64" s="29"/>
      <c r="U64" s="29"/>
      <c r="V64" s="29"/>
      <c r="W64" s="29"/>
      <c r="X64" s="29"/>
    </row>
    <row r="65" spans="1:24" ht="30.75" customHeight="1" x14ac:dyDescent="0.3">
      <c r="A65" s="169" t="s">
        <v>134</v>
      </c>
      <c r="B65" s="170"/>
      <c r="C65" s="171"/>
      <c r="D65" s="125">
        <v>355335.66153192625</v>
      </c>
      <c r="E65" s="160"/>
      <c r="F65" s="161"/>
      <c r="G65" s="161"/>
      <c r="H65" s="161"/>
      <c r="I65" s="162"/>
      <c r="K65" s="119"/>
      <c r="O65" s="29"/>
      <c r="P65" s="29"/>
      <c r="Q65" s="29"/>
      <c r="R65" s="29"/>
      <c r="S65" s="29"/>
      <c r="T65" s="29"/>
      <c r="U65" s="29"/>
      <c r="V65" s="29"/>
      <c r="W65" s="29"/>
      <c r="X65" s="29"/>
    </row>
    <row r="66" spans="1:24" ht="28" x14ac:dyDescent="0.3">
      <c r="A66" s="70" t="s">
        <v>51</v>
      </c>
      <c r="B66" s="49" t="s">
        <v>62</v>
      </c>
      <c r="C66" s="111" t="s">
        <v>163</v>
      </c>
      <c r="D66" s="97"/>
      <c r="E66" s="158" t="s">
        <v>166</v>
      </c>
      <c r="F66" s="158"/>
      <c r="G66" s="158"/>
      <c r="H66" s="158"/>
      <c r="I66" s="158"/>
      <c r="K66" s="119"/>
      <c r="O66" s="29"/>
      <c r="P66" s="29"/>
      <c r="Q66" s="29"/>
      <c r="R66" s="29"/>
      <c r="S66" s="29"/>
      <c r="T66" s="29"/>
      <c r="U66" s="29"/>
      <c r="V66" s="29"/>
      <c r="W66" s="29"/>
      <c r="X66" s="29"/>
    </row>
    <row r="67" spans="1:24" ht="28" x14ac:dyDescent="0.3">
      <c r="A67" s="70" t="s">
        <v>52</v>
      </c>
      <c r="B67" s="49" t="s">
        <v>79</v>
      </c>
      <c r="C67" s="111" t="s">
        <v>163</v>
      </c>
      <c r="D67" s="113"/>
      <c r="E67" s="158" t="s">
        <v>166</v>
      </c>
      <c r="F67" s="158"/>
      <c r="G67" s="158"/>
      <c r="H67" s="158"/>
      <c r="I67" s="158"/>
      <c r="J67" s="79"/>
      <c r="K67" s="120"/>
      <c r="L67" s="79"/>
      <c r="M67" s="79"/>
      <c r="N67" s="79"/>
      <c r="O67" s="79"/>
      <c r="P67" s="79"/>
      <c r="Q67" s="79"/>
    </row>
    <row r="68" spans="1:24" ht="28" x14ac:dyDescent="0.3">
      <c r="A68" s="70" t="s">
        <v>65</v>
      </c>
      <c r="B68" s="49" t="s">
        <v>64</v>
      </c>
      <c r="C68" s="111" t="s">
        <v>163</v>
      </c>
      <c r="D68" s="113"/>
      <c r="E68" s="158" t="s">
        <v>166</v>
      </c>
      <c r="F68" s="158"/>
      <c r="G68" s="158"/>
      <c r="H68" s="158"/>
      <c r="I68" s="158"/>
      <c r="J68" s="79"/>
      <c r="K68" s="120"/>
      <c r="L68" s="79"/>
      <c r="M68" s="79"/>
      <c r="N68" s="79"/>
      <c r="O68" s="79"/>
      <c r="P68" s="79"/>
      <c r="Q68" s="79"/>
    </row>
    <row r="69" spans="1:24" x14ac:dyDescent="0.3">
      <c r="A69" s="70" t="s">
        <v>66</v>
      </c>
      <c r="B69" s="49" t="s">
        <v>63</v>
      </c>
      <c r="C69" s="112" t="s">
        <v>163</v>
      </c>
      <c r="D69" s="113"/>
      <c r="E69" s="158" t="s">
        <v>166</v>
      </c>
      <c r="F69" s="158"/>
      <c r="G69" s="158"/>
      <c r="H69" s="158"/>
      <c r="I69" s="158"/>
      <c r="J69" s="79"/>
      <c r="K69" s="123"/>
      <c r="L69" s="79"/>
      <c r="M69" s="79"/>
      <c r="N69" s="79"/>
      <c r="O69" s="79"/>
      <c r="P69" s="79"/>
      <c r="Q69" s="79"/>
    </row>
    <row r="70" spans="1:24" ht="28" x14ac:dyDescent="0.3">
      <c r="A70" s="70" t="s">
        <v>69</v>
      </c>
      <c r="B70" s="49" t="s">
        <v>71</v>
      </c>
      <c r="C70" s="111" t="s">
        <v>163</v>
      </c>
      <c r="D70" s="97"/>
      <c r="E70" s="158" t="s">
        <v>166</v>
      </c>
      <c r="F70" s="158"/>
      <c r="G70" s="158"/>
      <c r="H70" s="158"/>
      <c r="I70" s="158"/>
      <c r="J70" s="79"/>
      <c r="K70" s="123"/>
      <c r="L70" s="79"/>
      <c r="M70" s="79"/>
      <c r="N70" s="79"/>
      <c r="O70" s="79"/>
      <c r="P70" s="79"/>
      <c r="Q70" s="79"/>
    </row>
    <row r="71" spans="1:24" ht="28" x14ac:dyDescent="0.3">
      <c r="A71" s="70" t="s">
        <v>70</v>
      </c>
      <c r="B71" s="49" t="s">
        <v>72</v>
      </c>
      <c r="C71" s="111" t="s">
        <v>163</v>
      </c>
      <c r="D71" s="97"/>
      <c r="E71" s="158" t="s">
        <v>166</v>
      </c>
      <c r="F71" s="158"/>
      <c r="G71" s="158"/>
      <c r="H71" s="158"/>
      <c r="I71" s="158"/>
      <c r="J71" s="79"/>
      <c r="K71" s="123"/>
      <c r="L71" s="79"/>
      <c r="M71" s="79"/>
      <c r="N71" s="79"/>
      <c r="O71" s="79"/>
      <c r="P71" s="79"/>
      <c r="Q71" s="79"/>
    </row>
    <row r="72" spans="1:24" ht="33.75" customHeight="1" x14ac:dyDescent="0.3">
      <c r="A72" s="70">
        <v>4</v>
      </c>
      <c r="B72" s="49" t="s">
        <v>68</v>
      </c>
      <c r="C72" s="111" t="s">
        <v>163</v>
      </c>
      <c r="D72" s="97"/>
      <c r="E72" s="158" t="s">
        <v>164</v>
      </c>
      <c r="F72" s="158"/>
      <c r="G72" s="158"/>
      <c r="H72" s="158"/>
      <c r="I72" s="158"/>
      <c r="J72" s="79"/>
      <c r="K72" s="123"/>
      <c r="L72" s="79"/>
      <c r="M72" s="79"/>
      <c r="N72" s="79"/>
      <c r="O72" s="79"/>
      <c r="P72" s="79"/>
      <c r="Q72" s="79"/>
    </row>
    <row r="73" spans="1:24" ht="42" x14ac:dyDescent="0.3">
      <c r="A73" s="70">
        <v>5</v>
      </c>
      <c r="B73" s="49" t="s">
        <v>81</v>
      </c>
      <c r="C73" s="111" t="s">
        <v>163</v>
      </c>
      <c r="D73" s="97"/>
      <c r="E73" s="158" t="s">
        <v>165</v>
      </c>
      <c r="F73" s="158"/>
      <c r="G73" s="158"/>
      <c r="H73" s="158"/>
      <c r="I73" s="158"/>
      <c r="J73" s="79"/>
      <c r="K73" s="123"/>
      <c r="L73" s="79"/>
      <c r="M73" s="79"/>
      <c r="N73" s="79"/>
      <c r="O73" s="79"/>
      <c r="P73" s="79"/>
      <c r="Q73" s="79"/>
    </row>
    <row r="74" spans="1:24" ht="28" x14ac:dyDescent="0.3">
      <c r="A74" s="54">
        <v>6</v>
      </c>
      <c r="B74" s="49" t="s">
        <v>137</v>
      </c>
      <c r="C74" s="111" t="s">
        <v>163</v>
      </c>
      <c r="D74" s="97"/>
      <c r="E74" s="158" t="s">
        <v>166</v>
      </c>
      <c r="F74" s="158"/>
      <c r="G74" s="158"/>
      <c r="H74" s="158"/>
      <c r="I74" s="158"/>
      <c r="K74" s="29"/>
    </row>
    <row r="75" spans="1:24" x14ac:dyDescent="0.3">
      <c r="A75" s="54">
        <v>7</v>
      </c>
      <c r="B75" s="46"/>
      <c r="C75" s="10"/>
      <c r="D75" s="97"/>
      <c r="E75" s="158"/>
      <c r="F75" s="158"/>
      <c r="G75" s="158"/>
      <c r="H75" s="158"/>
      <c r="I75" s="158"/>
    </row>
    <row r="76" spans="1:24" x14ac:dyDescent="0.3">
      <c r="A76" s="54">
        <v>8</v>
      </c>
      <c r="B76" s="46"/>
      <c r="C76" s="10"/>
      <c r="D76" s="97"/>
      <c r="E76" s="158"/>
      <c r="F76" s="158"/>
      <c r="G76" s="158"/>
      <c r="H76" s="158"/>
      <c r="I76" s="158"/>
    </row>
    <row r="77" spans="1:24" x14ac:dyDescent="0.3">
      <c r="A77" s="54">
        <v>9</v>
      </c>
      <c r="B77" s="46"/>
      <c r="C77" s="10"/>
      <c r="D77" s="97"/>
      <c r="E77" s="155"/>
      <c r="F77" s="156"/>
      <c r="G77" s="156"/>
      <c r="H77" s="156"/>
      <c r="I77" s="157"/>
    </row>
    <row r="78" spans="1:24" x14ac:dyDescent="0.3">
      <c r="A78" s="54">
        <v>10</v>
      </c>
      <c r="B78" s="46"/>
      <c r="C78" s="10"/>
      <c r="D78" s="97"/>
      <c r="E78" s="158"/>
      <c r="F78" s="158"/>
      <c r="G78" s="158"/>
      <c r="H78" s="158"/>
      <c r="I78" s="158"/>
    </row>
    <row r="79" spans="1:24" x14ac:dyDescent="0.3">
      <c r="A79" s="1" t="s">
        <v>150</v>
      </c>
      <c r="B79" s="2" t="s">
        <v>131</v>
      </c>
      <c r="C79" s="2"/>
      <c r="D79" s="98">
        <f>SUM(D65:D78)</f>
        <v>355335.66153192625</v>
      </c>
      <c r="E79" s="25"/>
      <c r="F79" s="25"/>
      <c r="G79" s="25"/>
      <c r="H79" s="25"/>
    </row>
    <row r="80" spans="1:24" x14ac:dyDescent="0.3">
      <c r="B80" s="122" t="s">
        <v>132</v>
      </c>
      <c r="C80" s="71"/>
      <c r="D80" s="98">
        <f>K59</f>
        <v>399719.68708792981</v>
      </c>
      <c r="E80" s="25"/>
      <c r="F80" s="25"/>
      <c r="G80" s="25"/>
      <c r="H80" s="25"/>
    </row>
    <row r="81" spans="1:19" x14ac:dyDescent="0.3">
      <c r="B81" s="71" t="s">
        <v>24</v>
      </c>
      <c r="C81" s="71"/>
      <c r="D81" s="99">
        <f>D79-D80</f>
        <v>-44384.025556003558</v>
      </c>
    </row>
    <row r="82" spans="1:19" ht="14.5" thickBot="1" x14ac:dyDescent="0.35">
      <c r="B82" s="133" t="s">
        <v>73</v>
      </c>
      <c r="C82" s="72"/>
      <c r="D82" s="61">
        <f>IF(ISERROR(D81/J59),0,D81/J59)</f>
        <v>-1.6217566000709808E-3</v>
      </c>
      <c r="E82" s="103" t="str">
        <f>IF(AND(D82&lt;0.01,D82&gt;-0.01),"","Unresolved differences of greater than + or - 1% should be explained")</f>
        <v/>
      </c>
      <c r="G82" s="79"/>
      <c r="H82" s="35"/>
      <c r="I82" s="35"/>
      <c r="J82" s="35"/>
      <c r="K82" s="35"/>
      <c r="L82" s="35"/>
    </row>
    <row r="83" spans="1:19" ht="14.5" thickTop="1" x14ac:dyDescent="0.3">
      <c r="B83" s="2"/>
      <c r="C83" s="56"/>
      <c r="D83" s="59"/>
      <c r="G83" s="79"/>
    </row>
    <row r="84" spans="1:19" x14ac:dyDescent="0.3">
      <c r="B84" s="2"/>
      <c r="C84" s="56"/>
      <c r="D84" s="34"/>
    </row>
    <row r="85" spans="1:19" x14ac:dyDescent="0.3">
      <c r="A85" s="1" t="s">
        <v>75</v>
      </c>
      <c r="B85" s="73" t="s">
        <v>138</v>
      </c>
      <c r="C85" s="58"/>
      <c r="D85" s="59"/>
    </row>
    <row r="86" spans="1:19" x14ac:dyDescent="0.3">
      <c r="B86" s="57"/>
      <c r="C86" s="58"/>
      <c r="D86" s="59"/>
    </row>
    <row r="87" spans="1:19" ht="56" x14ac:dyDescent="0.3">
      <c r="B87" s="137"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3">
      <c r="B88" s="115">
        <v>2013</v>
      </c>
      <c r="C88" s="106">
        <f>'GA Analysis 2013'!$K$59</f>
        <v>171003.41849026131</v>
      </c>
      <c r="D88" s="106">
        <f>'GA Analysis 2013'!$D$65</f>
        <v>301491.80405274063</v>
      </c>
      <c r="E88" s="106">
        <f>SUM('GA Analysis 2013'!$D$66:$D$78)</f>
        <v>0</v>
      </c>
      <c r="F88" s="129">
        <f>SUM(D88:E88)</f>
        <v>301491.80405274063</v>
      </c>
      <c r="G88" s="108">
        <f>F88-C88</f>
        <v>130488.38556247932</v>
      </c>
      <c r="H88" s="106">
        <f>'GA Analysis 2013'!$J$59</f>
        <v>21840725.442652766</v>
      </c>
      <c r="I88" s="104">
        <f>IF(ISERROR(G88/H88),0,G88/H88)</f>
        <v>5.974544476789607E-3</v>
      </c>
      <c r="J88" s="79"/>
      <c r="K88" s="79"/>
      <c r="L88" s="35"/>
      <c r="M88" s="35"/>
      <c r="N88" s="35"/>
      <c r="O88" s="35"/>
      <c r="P88" s="35"/>
      <c r="Q88" s="35"/>
      <c r="R88" s="35"/>
      <c r="S88" s="35"/>
    </row>
    <row r="89" spans="1:19" x14ac:dyDescent="0.3">
      <c r="B89" s="115">
        <v>2014</v>
      </c>
      <c r="C89" s="106">
        <f>'GA Analysis 2014'!$K$59</f>
        <v>758631.19929574151</v>
      </c>
      <c r="D89" s="106">
        <f>'GA Analysis 2014'!$D$65</f>
        <v>982693.65651841043</v>
      </c>
      <c r="E89" s="107">
        <f>SUM('GA Analysis 2014'!$D$66:$D$78)</f>
        <v>0</v>
      </c>
      <c r="F89" s="129">
        <f>SUM(D89:E89)</f>
        <v>982693.65651841043</v>
      </c>
      <c r="G89" s="108">
        <f>F89-C89</f>
        <v>224062.45722266892</v>
      </c>
      <c r="H89" s="107">
        <f>'GA Analysis 2014'!$J$59</f>
        <v>17242063.867494717</v>
      </c>
      <c r="I89" s="104">
        <f>IF(ISERROR(G89/H89),0,G89/H89)</f>
        <v>1.2995106557114576E-2</v>
      </c>
      <c r="J89" s="79"/>
      <c r="K89" s="79"/>
      <c r="L89" s="35"/>
      <c r="M89" s="35"/>
      <c r="N89" s="35"/>
      <c r="O89" s="35"/>
      <c r="P89" s="35"/>
      <c r="Q89" s="35"/>
      <c r="R89" s="35"/>
      <c r="S89" s="35"/>
    </row>
    <row r="90" spans="1:19" x14ac:dyDescent="0.3">
      <c r="B90" s="115">
        <v>2015</v>
      </c>
      <c r="C90" s="106">
        <f>'GA Analysis 2015'!$K$59</f>
        <v>399719.68708792981</v>
      </c>
      <c r="D90" s="106">
        <f>'GA Analysis 2015'!$D$65</f>
        <v>355335.66153192625</v>
      </c>
      <c r="E90" s="106">
        <f>SUM('GA Analysis 2015'!$D$66:$D$78)</f>
        <v>0</v>
      </c>
      <c r="F90" s="129">
        <f>SUM(D90:E90)</f>
        <v>355335.66153192625</v>
      </c>
      <c r="G90" s="108">
        <f>F90-C90</f>
        <v>-44384.025556003558</v>
      </c>
      <c r="H90" s="106">
        <f>'GA Analysis 2015'!$J$59</f>
        <v>27367871.081308357</v>
      </c>
      <c r="I90" s="104">
        <f>IF(ISERROR(G90/H90),0,G90/H90)</f>
        <v>-1.6217566000709808E-3</v>
      </c>
      <c r="J90" s="79"/>
      <c r="K90" s="79"/>
      <c r="L90" s="35"/>
      <c r="M90" s="35"/>
      <c r="N90" s="35"/>
      <c r="O90" s="35"/>
      <c r="P90" s="35"/>
      <c r="Q90" s="35"/>
      <c r="R90" s="35"/>
      <c r="S90" s="35"/>
    </row>
    <row r="91" spans="1:19" ht="14.5" thickBot="1" x14ac:dyDescent="0.35">
      <c r="B91" s="115">
        <v>2016</v>
      </c>
      <c r="C91" s="106">
        <f>'GA Analysis 2016'!$K$59</f>
        <v>-493301.27635448822</v>
      </c>
      <c r="D91" s="106">
        <f>'GA Analysis 2016'!$D$65</f>
        <v>-570934.10118341947</v>
      </c>
      <c r="E91" s="107">
        <f>SUM('GA Analysis 2016'!$D$66:$D$78)</f>
        <v>0</v>
      </c>
      <c r="F91" s="129">
        <f>SUM(D91:E91)</f>
        <v>-570934.10118341947</v>
      </c>
      <c r="G91" s="108">
        <f>F91-C91</f>
        <v>-77632.824828931247</v>
      </c>
      <c r="H91" s="107">
        <f>'GA Analysis 2016'!$J$59</f>
        <v>32438743.812865339</v>
      </c>
      <c r="I91" s="104">
        <f>IF(ISERROR(G91/H91),0,G91/H91)</f>
        <v>-2.3932130441543715E-3</v>
      </c>
      <c r="J91" s="79"/>
      <c r="K91" s="79"/>
      <c r="L91" s="35"/>
      <c r="M91" s="35"/>
      <c r="N91" s="35"/>
      <c r="O91" s="35"/>
      <c r="P91" s="35"/>
      <c r="Q91" s="35"/>
      <c r="R91" s="35"/>
      <c r="S91" s="35"/>
    </row>
    <row r="92" spans="1:19" ht="14.5" thickBot="1" x14ac:dyDescent="0.35">
      <c r="B92" s="75" t="s">
        <v>74</v>
      </c>
      <c r="C92" s="128">
        <f t="shared" ref="C92:H92" si="6">SUM(C88:C91)</f>
        <v>836053.0285194444</v>
      </c>
      <c r="D92" s="128">
        <f t="shared" si="6"/>
        <v>1068587.0209196578</v>
      </c>
      <c r="E92" s="128">
        <f t="shared" si="6"/>
        <v>0</v>
      </c>
      <c r="F92" s="130">
        <f t="shared" si="6"/>
        <v>1068587.0209196578</v>
      </c>
      <c r="G92" s="128">
        <f>SUM(G88:G91)</f>
        <v>232533.99240021344</v>
      </c>
      <c r="H92" s="77">
        <f t="shared" si="6"/>
        <v>98889404.204321176</v>
      </c>
      <c r="I92" s="78" t="s">
        <v>80</v>
      </c>
      <c r="J92" s="79"/>
      <c r="K92" s="79"/>
      <c r="L92" s="35"/>
      <c r="M92" s="35"/>
      <c r="N92" s="35"/>
      <c r="O92" s="35"/>
      <c r="P92" s="35"/>
      <c r="Q92" s="35"/>
      <c r="R92" s="35"/>
      <c r="S92" s="35"/>
    </row>
    <row r="93" spans="1:19" x14ac:dyDescent="0.3">
      <c r="B93" s="4"/>
      <c r="C93" s="4"/>
      <c r="D93" s="4"/>
      <c r="E93" s="4"/>
      <c r="F93" s="4"/>
      <c r="G93" s="4"/>
      <c r="J93" s="79"/>
      <c r="K93" s="79"/>
      <c r="L93" s="35"/>
      <c r="M93" s="35"/>
      <c r="N93" s="35"/>
      <c r="O93" s="35"/>
      <c r="P93" s="35"/>
      <c r="Q93" s="35"/>
      <c r="R93" s="35"/>
      <c r="S93" s="35"/>
    </row>
    <row r="94" spans="1:19" x14ac:dyDescent="0.3">
      <c r="J94" s="79"/>
      <c r="K94" s="79"/>
      <c r="L94" s="35"/>
      <c r="M94" s="35"/>
      <c r="N94" s="35"/>
      <c r="O94" s="35"/>
      <c r="P94" s="35"/>
      <c r="Q94" s="35"/>
      <c r="R94" s="35"/>
      <c r="S94" s="35"/>
    </row>
    <row r="95" spans="1:19" x14ac:dyDescent="0.3">
      <c r="B95" s="3" t="s">
        <v>37</v>
      </c>
      <c r="J95" s="79"/>
      <c r="K95" s="79"/>
    </row>
    <row r="96" spans="1:19" x14ac:dyDescent="0.3">
      <c r="B96" s="53"/>
      <c r="C96" s="53"/>
      <c r="D96" s="53"/>
      <c r="E96" s="53"/>
      <c r="F96" s="53"/>
      <c r="G96" s="53"/>
      <c r="H96" s="53"/>
      <c r="J96" s="79"/>
      <c r="K96" s="79"/>
    </row>
    <row r="97" spans="2:11" x14ac:dyDescent="0.3">
      <c r="B97" s="53"/>
      <c r="C97" s="53"/>
      <c r="D97" s="53"/>
      <c r="E97" s="53"/>
      <c r="F97" s="53"/>
      <c r="G97" s="53"/>
      <c r="H97" s="53"/>
      <c r="J97" s="79"/>
      <c r="K97" s="79"/>
    </row>
    <row r="98" spans="2:11" x14ac:dyDescent="0.3">
      <c r="B98" s="53"/>
      <c r="C98" s="53"/>
      <c r="D98" s="53"/>
      <c r="E98" s="53"/>
      <c r="F98" s="53"/>
      <c r="G98" s="53"/>
      <c r="H98" s="53"/>
    </row>
    <row r="99" spans="2:11" x14ac:dyDescent="0.3">
      <c r="B99" s="53"/>
      <c r="C99" s="53"/>
      <c r="D99" s="53"/>
      <c r="E99" s="53"/>
      <c r="F99" s="53"/>
      <c r="G99" s="53"/>
      <c r="H99" s="53"/>
    </row>
    <row r="100" spans="2:11" x14ac:dyDescent="0.3">
      <c r="B100" s="53"/>
      <c r="C100" s="53"/>
      <c r="D100" s="53"/>
      <c r="E100" s="53"/>
      <c r="F100" s="53"/>
      <c r="G100" s="53"/>
      <c r="H100" s="53"/>
    </row>
    <row r="101" spans="2:11" x14ac:dyDescent="0.3">
      <c r="B101" s="53"/>
      <c r="C101" s="53"/>
      <c r="D101" s="53"/>
      <c r="E101" s="53"/>
      <c r="F101" s="53"/>
      <c r="G101" s="53"/>
      <c r="H101" s="53"/>
    </row>
    <row r="102" spans="2:11" x14ac:dyDescent="0.3">
      <c r="B102" s="53"/>
      <c r="C102" s="53"/>
      <c r="D102" s="53"/>
      <c r="E102" s="53"/>
      <c r="F102" s="53"/>
      <c r="G102" s="53"/>
      <c r="H102" s="53"/>
    </row>
    <row r="103" spans="2:11" x14ac:dyDescent="0.3">
      <c r="B103" s="53"/>
      <c r="C103" s="53"/>
      <c r="D103" s="53"/>
      <c r="E103" s="53"/>
      <c r="F103" s="53"/>
      <c r="G103" s="53"/>
      <c r="H103" s="53"/>
    </row>
  </sheetData>
  <mergeCells count="22">
    <mergeCell ref="E75:I75"/>
    <mergeCell ref="E76:I76"/>
    <mergeCell ref="E77:I77"/>
    <mergeCell ref="E78:I78"/>
    <mergeCell ref="E69:I69"/>
    <mergeCell ref="E70:I70"/>
    <mergeCell ref="E71:I71"/>
    <mergeCell ref="E72:I72"/>
    <mergeCell ref="E73:I73"/>
    <mergeCell ref="E74:I74"/>
    <mergeCell ref="R45:T45"/>
    <mergeCell ref="U45:W45"/>
    <mergeCell ref="E68:I68"/>
    <mergeCell ref="B21:C21"/>
    <mergeCell ref="E21:F21"/>
    <mergeCell ref="B27:H27"/>
    <mergeCell ref="O45:Q45"/>
    <mergeCell ref="E64:I64"/>
    <mergeCell ref="A65:C65"/>
    <mergeCell ref="E65:I65"/>
    <mergeCell ref="E66:I66"/>
    <mergeCell ref="E67:I67"/>
  </mergeCells>
  <dataValidations disablePrompts="1" count="1">
    <dataValidation type="list" sqref="C31" xr:uid="{00000000-0002-0000-0300-000000000000}">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2:X103"/>
  <sheetViews>
    <sheetView zoomScale="80" zoomScaleNormal="80" zoomScaleSheetLayoutView="100" workbookViewId="0">
      <selection activeCell="D61" sqref="D61"/>
    </sheetView>
  </sheetViews>
  <sheetFormatPr defaultColWidth="9.1796875" defaultRowHeight="14" x14ac:dyDescent="0.3"/>
  <cols>
    <col min="1" max="1" width="10.1796875" style="1" customWidth="1"/>
    <col min="2" max="2" width="53.81640625" style="1" customWidth="1"/>
    <col min="3" max="3" width="28.1796875" style="1" customWidth="1"/>
    <col min="4" max="4" width="23.1796875" style="1" customWidth="1"/>
    <col min="5" max="5" width="19.1796875" style="1" customWidth="1"/>
    <col min="6" max="6" width="24.453125" style="1" customWidth="1"/>
    <col min="7" max="7" width="15.81640625" style="1" customWidth="1"/>
    <col min="8" max="8" width="18.1796875" style="1" customWidth="1"/>
    <col min="9" max="9" width="17.81640625" style="1" customWidth="1"/>
    <col min="10" max="10" width="17.1796875" style="1" customWidth="1"/>
    <col min="11" max="11" width="18.1796875" style="1" customWidth="1"/>
    <col min="12" max="12" width="14.54296875" style="1" bestFit="1" customWidth="1"/>
    <col min="13" max="13" width="10.1796875" style="1" customWidth="1"/>
    <col min="14" max="14" width="11.81640625" style="1" customWidth="1"/>
    <col min="15" max="15" width="10.81640625" style="1" customWidth="1"/>
    <col min="16" max="16" width="10.1796875" style="1" customWidth="1"/>
    <col min="17" max="17" width="10.81640625" style="1" customWidth="1"/>
    <col min="18" max="18" width="10.54296875" style="1" customWidth="1"/>
    <col min="19" max="19" width="11" style="1" customWidth="1"/>
    <col min="20" max="20" width="13" style="1" customWidth="1"/>
    <col min="21" max="21" width="10.81640625" style="1" customWidth="1"/>
    <col min="22" max="22" width="11.1796875" style="1" customWidth="1"/>
    <col min="23" max="16384" width="9.1796875" style="1"/>
  </cols>
  <sheetData>
    <row r="12" spans="1:6" x14ac:dyDescent="0.3">
      <c r="A12" s="47" t="s">
        <v>48</v>
      </c>
      <c r="B12" s="4"/>
      <c r="C12" s="47"/>
    </row>
    <row r="13" spans="1:6" x14ac:dyDescent="0.3">
      <c r="A13" s="4"/>
      <c r="B13" s="4"/>
      <c r="C13" s="4"/>
    </row>
    <row r="14" spans="1:6" x14ac:dyDescent="0.3">
      <c r="A14" s="4"/>
      <c r="B14" s="4" t="s">
        <v>32</v>
      </c>
      <c r="C14" s="23"/>
      <c r="D14" s="4"/>
      <c r="E14" s="4"/>
      <c r="F14" s="4"/>
    </row>
    <row r="15" spans="1:6" x14ac:dyDescent="0.3">
      <c r="A15" s="4"/>
      <c r="B15" s="4" t="s">
        <v>60</v>
      </c>
      <c r="C15" s="55"/>
      <c r="D15" s="4"/>
      <c r="E15" s="4"/>
      <c r="F15" s="4"/>
    </row>
    <row r="16" spans="1:6" x14ac:dyDescent="0.3">
      <c r="A16" s="4"/>
      <c r="B16" s="14"/>
      <c r="C16" s="14"/>
      <c r="D16" s="4"/>
      <c r="E16" s="4"/>
      <c r="F16" s="4"/>
    </row>
    <row r="17" spans="1:19" x14ac:dyDescent="0.3">
      <c r="A17" s="4" t="s">
        <v>33</v>
      </c>
      <c r="B17" s="14" t="s">
        <v>130</v>
      </c>
      <c r="C17" s="24">
        <v>2014</v>
      </c>
      <c r="D17" s="4"/>
      <c r="E17" s="4"/>
      <c r="F17" s="4"/>
    </row>
    <row r="18" spans="1:19" x14ac:dyDescent="0.3">
      <c r="A18" s="4"/>
      <c r="B18" s="14"/>
      <c r="C18" s="14"/>
      <c r="D18" s="4"/>
      <c r="E18" s="4"/>
      <c r="F18" s="4"/>
    </row>
    <row r="19" spans="1:19" x14ac:dyDescent="0.3">
      <c r="A19" s="4"/>
      <c r="B19" s="14"/>
      <c r="C19" s="14"/>
      <c r="D19" s="4"/>
      <c r="E19" s="4"/>
      <c r="F19" s="4"/>
    </row>
    <row r="20" spans="1:19" x14ac:dyDescent="0.3">
      <c r="A20" s="4" t="s">
        <v>34</v>
      </c>
      <c r="B20" s="22" t="s">
        <v>82</v>
      </c>
      <c r="C20" s="21"/>
      <c r="D20" s="21"/>
      <c r="E20" s="21"/>
      <c r="F20" s="21"/>
      <c r="I20" s="79"/>
      <c r="J20" s="79"/>
      <c r="K20" s="79"/>
      <c r="L20" s="79"/>
      <c r="M20" s="79"/>
      <c r="N20" s="79"/>
      <c r="O20" s="79"/>
      <c r="P20" s="79"/>
      <c r="Q20" s="79"/>
      <c r="R20" s="79"/>
      <c r="S20" s="79"/>
    </row>
    <row r="21" spans="1:19" x14ac:dyDescent="0.3">
      <c r="A21" s="4"/>
      <c r="B21" s="163" t="s">
        <v>25</v>
      </c>
      <c r="C21" s="163"/>
      <c r="D21" s="24">
        <f>C17</f>
        <v>2014</v>
      </c>
      <c r="E21" s="164"/>
      <c r="F21" s="165"/>
      <c r="G21" s="79"/>
      <c r="H21" s="79"/>
      <c r="I21" s="79"/>
      <c r="J21" s="79"/>
      <c r="K21" s="79"/>
      <c r="L21" s="79"/>
      <c r="M21" s="79"/>
      <c r="N21" s="79"/>
      <c r="O21" s="79"/>
      <c r="P21" s="79"/>
      <c r="Q21" s="79"/>
    </row>
    <row r="22" spans="1:19" ht="14.5" thickBot="1" x14ac:dyDescent="0.35">
      <c r="A22" s="4"/>
      <c r="B22" s="5" t="s">
        <v>3</v>
      </c>
      <c r="C22" s="5" t="s">
        <v>2</v>
      </c>
      <c r="D22" s="116">
        <f>D23+D24</f>
        <v>558480512</v>
      </c>
      <c r="E22" s="6" t="s">
        <v>0</v>
      </c>
      <c r="F22" s="7">
        <v>1</v>
      </c>
      <c r="G22" s="79"/>
      <c r="H22" s="79"/>
      <c r="I22" s="79"/>
      <c r="J22" s="79"/>
      <c r="K22" s="79"/>
      <c r="L22" s="79"/>
      <c r="M22" s="79"/>
      <c r="N22" s="79"/>
      <c r="O22" s="79"/>
      <c r="P22" s="79"/>
      <c r="Q22" s="79"/>
    </row>
    <row r="23" spans="1:19" x14ac:dyDescent="0.3">
      <c r="B23" s="5" t="s">
        <v>7</v>
      </c>
      <c r="C23" s="5" t="s">
        <v>1</v>
      </c>
      <c r="D23" s="117">
        <v>315914328</v>
      </c>
      <c r="E23" s="6" t="s">
        <v>0</v>
      </c>
      <c r="F23" s="8">
        <f>IFERROR(D23/$D$22,0)</f>
        <v>0.56566759486139417</v>
      </c>
    </row>
    <row r="24" spans="1:19" ht="14.5" thickBot="1" x14ac:dyDescent="0.35">
      <c r="B24" s="5" t="s">
        <v>8</v>
      </c>
      <c r="C24" s="5" t="s">
        <v>6</v>
      </c>
      <c r="D24" s="116">
        <f>D25+D26</f>
        <v>242566184</v>
      </c>
      <c r="E24" s="6" t="s">
        <v>0</v>
      </c>
      <c r="F24" s="8">
        <f>IFERROR(D24/$D$22,0)</f>
        <v>0.43433240513860583</v>
      </c>
    </row>
    <row r="25" spans="1:19" x14ac:dyDescent="0.3">
      <c r="B25" s="5" t="s">
        <v>9</v>
      </c>
      <c r="C25" s="5" t="s">
        <v>4</v>
      </c>
      <c r="D25" s="117"/>
      <c r="E25" s="6" t="s">
        <v>0</v>
      </c>
      <c r="F25" s="8">
        <f>IFERROR(D25/$D$22,0)</f>
        <v>0</v>
      </c>
    </row>
    <row r="26" spans="1:19" x14ac:dyDescent="0.3">
      <c r="B26" s="5" t="s">
        <v>61</v>
      </c>
      <c r="C26" s="5" t="s">
        <v>5</v>
      </c>
      <c r="D26" s="118">
        <f>241899180+667004</f>
        <v>242566184</v>
      </c>
      <c r="E26" s="6" t="s">
        <v>0</v>
      </c>
      <c r="F26" s="8">
        <f>IFERROR(D26/$D$22,0)</f>
        <v>0.43433240513860583</v>
      </c>
      <c r="G26" s="29"/>
      <c r="H26" s="29"/>
    </row>
    <row r="27" spans="1:19" ht="34.5" customHeight="1" x14ac:dyDescent="0.3">
      <c r="B27" s="166" t="s">
        <v>77</v>
      </c>
      <c r="C27" s="166"/>
      <c r="D27" s="166"/>
      <c r="E27" s="166"/>
      <c r="F27" s="166"/>
      <c r="G27" s="167"/>
      <c r="H27" s="167"/>
    </row>
    <row r="28" spans="1:19" x14ac:dyDescent="0.3">
      <c r="C28" s="2"/>
      <c r="D28" s="144"/>
      <c r="E28" s="35"/>
      <c r="F28" s="35"/>
      <c r="G28" s="35"/>
    </row>
    <row r="29" spans="1:19" x14ac:dyDescent="0.3">
      <c r="A29" s="1" t="s">
        <v>35</v>
      </c>
      <c r="B29" s="3" t="s">
        <v>41</v>
      </c>
    </row>
    <row r="30" spans="1:19" x14ac:dyDescent="0.3">
      <c r="B30" s="3"/>
    </row>
    <row r="31" spans="1:19" x14ac:dyDescent="0.3">
      <c r="B31" s="2" t="s">
        <v>22</v>
      </c>
      <c r="C31" s="52" t="s">
        <v>162</v>
      </c>
      <c r="E31" s="79"/>
      <c r="F31" s="35"/>
      <c r="G31" s="35"/>
      <c r="H31" s="35"/>
      <c r="I31" s="35"/>
      <c r="J31" s="35"/>
      <c r="K31" s="35"/>
    </row>
    <row r="32" spans="1:19" x14ac:dyDescent="0.3">
      <c r="E32" s="79"/>
      <c r="F32" s="35"/>
      <c r="G32" s="35"/>
      <c r="H32" s="35"/>
      <c r="I32" s="35"/>
      <c r="J32" s="35"/>
      <c r="K32" s="35"/>
    </row>
    <row r="33" spans="1:23" x14ac:dyDescent="0.3">
      <c r="B33" s="2" t="s">
        <v>42</v>
      </c>
    </row>
    <row r="34" spans="1:23" ht="15" customHeight="1" x14ac:dyDescent="0.3">
      <c r="B34" s="36"/>
      <c r="C34" s="36"/>
      <c r="D34" s="36"/>
      <c r="E34" s="36"/>
      <c r="F34" s="36"/>
      <c r="G34" s="36"/>
      <c r="H34" s="36"/>
    </row>
    <row r="35" spans="1:23" ht="15" customHeight="1" x14ac:dyDescent="0.3">
      <c r="B35" s="36"/>
      <c r="C35" s="36"/>
      <c r="D35" s="36"/>
      <c r="E35" s="36"/>
      <c r="F35" s="36"/>
      <c r="G35" s="36"/>
      <c r="H35" s="36"/>
    </row>
    <row r="36" spans="1:23" ht="15" customHeight="1" x14ac:dyDescent="0.3">
      <c r="B36" s="36"/>
      <c r="C36" s="36"/>
      <c r="D36" s="36"/>
      <c r="E36" s="36"/>
      <c r="F36" s="36"/>
      <c r="G36" s="36"/>
      <c r="H36" s="36"/>
    </row>
    <row r="37" spans="1:23" ht="15" customHeight="1" x14ac:dyDescent="0.3">
      <c r="B37" s="36"/>
      <c r="C37" s="36"/>
      <c r="D37" s="36"/>
      <c r="E37" s="36"/>
      <c r="F37" s="36"/>
      <c r="G37" s="36"/>
      <c r="H37" s="36"/>
    </row>
    <row r="38" spans="1:23" ht="14.25" customHeight="1" x14ac:dyDescent="0.3">
      <c r="B38" s="36"/>
      <c r="C38" s="36"/>
      <c r="D38" s="36"/>
      <c r="E38" s="36"/>
      <c r="F38" s="36"/>
      <c r="G38" s="36"/>
      <c r="H38" s="36"/>
    </row>
    <row r="39" spans="1:23" ht="14.25" customHeight="1" x14ac:dyDescent="0.3">
      <c r="B39" s="36"/>
      <c r="C39" s="36"/>
      <c r="D39" s="36"/>
      <c r="E39" s="36"/>
      <c r="F39" s="36"/>
      <c r="G39" s="36"/>
      <c r="H39" s="36"/>
    </row>
    <row r="40" spans="1:23" s="35" customFormat="1" ht="14.25" customHeight="1" x14ac:dyDescent="0.3">
      <c r="B40" s="36"/>
      <c r="C40" s="36"/>
      <c r="D40" s="36"/>
      <c r="E40" s="36"/>
      <c r="F40" s="36"/>
      <c r="G40" s="36"/>
      <c r="H40" s="36"/>
    </row>
    <row r="41" spans="1:23" s="35" customFormat="1" ht="14.25" customHeight="1" x14ac:dyDescent="0.3">
      <c r="B41" s="36"/>
      <c r="C41" s="36"/>
      <c r="D41" s="36"/>
      <c r="E41" s="36"/>
      <c r="F41" s="36"/>
      <c r="G41" s="36"/>
      <c r="H41" s="36"/>
    </row>
    <row r="43" spans="1:23" x14ac:dyDescent="0.3">
      <c r="A43" s="1" t="s">
        <v>36</v>
      </c>
      <c r="B43" s="47" t="s">
        <v>141</v>
      </c>
      <c r="C43" s="3"/>
    </row>
    <row r="44" spans="1:23" ht="14.5" thickBot="1" x14ac:dyDescent="0.35">
      <c r="B44" s="2" t="s">
        <v>25</v>
      </c>
      <c r="C44" s="95">
        <f>C17</f>
        <v>2014</v>
      </c>
      <c r="D44" s="79"/>
      <c r="E44" s="79"/>
      <c r="F44" s="80"/>
      <c r="G44" s="33"/>
      <c r="H44" s="33"/>
      <c r="I44" s="33"/>
      <c r="J44" s="33"/>
      <c r="K44" s="33"/>
      <c r="N44" s="3" t="s">
        <v>29</v>
      </c>
    </row>
    <row r="45" spans="1:23" s="9" customFormat="1" ht="80.25" customHeight="1" thickBot="1" x14ac:dyDescent="0.35">
      <c r="B45" s="50" t="s">
        <v>39</v>
      </c>
      <c r="C45" s="62" t="s">
        <v>139</v>
      </c>
      <c r="D45" s="81" t="s">
        <v>83</v>
      </c>
      <c r="E45" s="82" t="s">
        <v>84</v>
      </c>
      <c r="F45" s="67" t="s">
        <v>128</v>
      </c>
      <c r="G45" s="26" t="s">
        <v>49</v>
      </c>
      <c r="H45" s="26" t="s">
        <v>23</v>
      </c>
      <c r="I45" s="26" t="s">
        <v>50</v>
      </c>
      <c r="J45" s="26" t="s">
        <v>76</v>
      </c>
      <c r="K45" s="68" t="s">
        <v>78</v>
      </c>
      <c r="N45" s="11"/>
      <c r="O45" s="159">
        <v>2016</v>
      </c>
      <c r="P45" s="159"/>
      <c r="Q45" s="159"/>
      <c r="R45" s="159">
        <v>2015</v>
      </c>
      <c r="S45" s="159"/>
      <c r="T45" s="159"/>
      <c r="U45" s="159">
        <v>2014</v>
      </c>
      <c r="V45" s="159"/>
      <c r="W45" s="159"/>
    </row>
    <row r="46" spans="1:23" s="9" customFormat="1" ht="28" x14ac:dyDescent="0.3">
      <c r="B46" s="12"/>
      <c r="C46" s="63" t="s">
        <v>40</v>
      </c>
      <c r="D46" s="63" t="s">
        <v>38</v>
      </c>
      <c r="E46" s="64" t="s">
        <v>53</v>
      </c>
      <c r="F46" s="64" t="s">
        <v>54</v>
      </c>
      <c r="G46" s="64" t="s">
        <v>55</v>
      </c>
      <c r="H46" s="65" t="s">
        <v>56</v>
      </c>
      <c r="I46" s="64" t="s">
        <v>57</v>
      </c>
      <c r="J46" s="65" t="s">
        <v>58</v>
      </c>
      <c r="K46" s="66" t="s">
        <v>59</v>
      </c>
      <c r="N46" s="18" t="s">
        <v>30</v>
      </c>
      <c r="O46" s="100" t="s">
        <v>26</v>
      </c>
      <c r="P46" s="100" t="s">
        <v>27</v>
      </c>
      <c r="Q46" s="100" t="s">
        <v>28</v>
      </c>
      <c r="R46" s="100" t="s">
        <v>26</v>
      </c>
      <c r="S46" s="100" t="s">
        <v>27</v>
      </c>
      <c r="T46" s="100" t="s">
        <v>28</v>
      </c>
      <c r="U46" s="100" t="s">
        <v>26</v>
      </c>
      <c r="V46" s="100" t="s">
        <v>27</v>
      </c>
      <c r="W46" s="100" t="s">
        <v>28</v>
      </c>
    </row>
    <row r="47" spans="1:23" x14ac:dyDescent="0.3">
      <c r="B47" s="13" t="s">
        <v>10</v>
      </c>
      <c r="C47" s="94">
        <v>28529214.425983585</v>
      </c>
      <c r="D47" s="94"/>
      <c r="E47" s="60"/>
      <c r="F47" s="51">
        <f>C47-D47+E47</f>
        <v>28529214.425983585</v>
      </c>
      <c r="G47" s="110">
        <f>U47</f>
        <v>3.6260000000000001E-2</v>
      </c>
      <c r="H47" s="15">
        <f>F47*G47</f>
        <v>1034469.3150861649</v>
      </c>
      <c r="I47" s="110">
        <f>W47</f>
        <v>1.261E-2</v>
      </c>
      <c r="J47" s="17">
        <f>F47*I47</f>
        <v>359753.39391165302</v>
      </c>
      <c r="K47" s="16">
        <f>J47-H47</f>
        <v>-674715.92117451178</v>
      </c>
      <c r="L47" s="139"/>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3">
      <c r="B48" s="13" t="s">
        <v>11</v>
      </c>
      <c r="C48" s="94">
        <v>23562132.89463985</v>
      </c>
      <c r="D48" s="94"/>
      <c r="E48" s="60"/>
      <c r="F48" s="51">
        <f t="shared" ref="F48:F58" si="0">C48-D48+E48</f>
        <v>23562132.89463985</v>
      </c>
      <c r="G48" s="110">
        <f t="shared" ref="G48:G58" si="1">U48</f>
        <v>2.231E-2</v>
      </c>
      <c r="H48" s="15">
        <f t="shared" ref="H48:H58" si="2">F48*G48</f>
        <v>525671.18487941509</v>
      </c>
      <c r="I48" s="110">
        <f t="shared" ref="I48:I58" si="3">W48</f>
        <v>1.3300000000000001E-2</v>
      </c>
      <c r="J48" s="17">
        <f t="shared" ref="J48:J58" si="4">F48*I48</f>
        <v>313376.36749871005</v>
      </c>
      <c r="K48" s="16">
        <f t="shared" ref="K48:K58" si="5">J48-H48</f>
        <v>-212294.81738070503</v>
      </c>
      <c r="L48" s="139"/>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3">
      <c r="B49" s="13" t="s">
        <v>12</v>
      </c>
      <c r="C49" s="94">
        <v>27374161.686691351</v>
      </c>
      <c r="D49" s="94"/>
      <c r="E49" s="60"/>
      <c r="F49" s="51">
        <f t="shared" si="0"/>
        <v>27374161.686691351</v>
      </c>
      <c r="G49" s="110">
        <f t="shared" si="1"/>
        <v>1.103E-2</v>
      </c>
      <c r="H49" s="15">
        <f t="shared" si="2"/>
        <v>301937.00340420561</v>
      </c>
      <c r="I49" s="110">
        <f t="shared" si="3"/>
        <v>-2.7E-4</v>
      </c>
      <c r="J49" s="17">
        <f t="shared" si="4"/>
        <v>-7391.0236554066651</v>
      </c>
      <c r="K49" s="16">
        <f t="shared" si="5"/>
        <v>-309328.02705961227</v>
      </c>
      <c r="L49" s="139"/>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3">
      <c r="B50" s="13" t="s">
        <v>13</v>
      </c>
      <c r="C50" s="94">
        <v>22376544.989094418</v>
      </c>
      <c r="D50" s="94"/>
      <c r="E50" s="60"/>
      <c r="F50" s="51">
        <f t="shared" si="0"/>
        <v>22376544.989094418</v>
      </c>
      <c r="G50" s="110">
        <f t="shared" si="1"/>
        <v>-9.6500000000000006E-3</v>
      </c>
      <c r="H50" s="15">
        <f t="shared" si="2"/>
        <v>-215933.65914476113</v>
      </c>
      <c r="I50" s="110">
        <f t="shared" si="3"/>
        <v>5.1979999999999998E-2</v>
      </c>
      <c r="J50" s="17">
        <f t="shared" si="4"/>
        <v>1163132.8085331279</v>
      </c>
      <c r="K50" s="16">
        <f t="shared" si="5"/>
        <v>1379066.4676778889</v>
      </c>
      <c r="L50" s="139"/>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3">
      <c r="B51" s="13" t="s">
        <v>14</v>
      </c>
      <c r="C51" s="94">
        <v>25338330.943861425</v>
      </c>
      <c r="D51" s="94"/>
      <c r="E51" s="60"/>
      <c r="F51" s="51">
        <f t="shared" si="0"/>
        <v>25338330.943861425</v>
      </c>
      <c r="G51" s="110">
        <f t="shared" si="1"/>
        <v>5.3560000000000003E-2</v>
      </c>
      <c r="H51" s="15">
        <f>F51*G51</f>
        <v>1357121.0053532179</v>
      </c>
      <c r="I51" s="110">
        <f t="shared" si="3"/>
        <v>7.1959999999999996E-2</v>
      </c>
      <c r="J51" s="17">
        <f t="shared" si="4"/>
        <v>1823346.2947202681</v>
      </c>
      <c r="K51" s="16">
        <f>J51-H51</f>
        <v>466225.28936705017</v>
      </c>
      <c r="L51" s="139"/>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3">
      <c r="B52" s="13" t="s">
        <v>15</v>
      </c>
      <c r="C52" s="94">
        <v>28249629.579734996</v>
      </c>
      <c r="D52" s="94"/>
      <c r="E52" s="60"/>
      <c r="F52" s="51">
        <f t="shared" si="0"/>
        <v>28249629.579734996</v>
      </c>
      <c r="G52" s="110">
        <f t="shared" si="1"/>
        <v>7.1900000000000006E-2</v>
      </c>
      <c r="H52" s="15">
        <f t="shared" si="2"/>
        <v>2031148.3667829463</v>
      </c>
      <c r="I52" s="110">
        <f t="shared" si="3"/>
        <v>6.0249999999999998E-2</v>
      </c>
      <c r="J52" s="17">
        <f t="shared" si="4"/>
        <v>1702040.1821790335</v>
      </c>
      <c r="K52" s="16">
        <f t="shared" si="5"/>
        <v>-329108.18460391276</v>
      </c>
      <c r="L52" s="139"/>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3">
      <c r="B53" s="13" t="s">
        <v>16</v>
      </c>
      <c r="C53" s="94">
        <v>27702504.019489959</v>
      </c>
      <c r="D53" s="94"/>
      <c r="E53" s="60"/>
      <c r="F53" s="51">
        <f t="shared" si="0"/>
        <v>27702504.019489959</v>
      </c>
      <c r="G53" s="110">
        <f t="shared" si="1"/>
        <v>5.9760000000000001E-2</v>
      </c>
      <c r="H53" s="15">
        <f t="shared" si="2"/>
        <v>1655501.64020472</v>
      </c>
      <c r="I53" s="110">
        <f t="shared" si="3"/>
        <v>6.2560000000000004E-2</v>
      </c>
      <c r="J53" s="17">
        <f t="shared" si="4"/>
        <v>1733068.651459292</v>
      </c>
      <c r="K53" s="16">
        <f t="shared" si="5"/>
        <v>77567.011254572077</v>
      </c>
      <c r="L53" s="139"/>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3">
      <c r="B54" s="13" t="s">
        <v>17</v>
      </c>
      <c r="C54" s="94">
        <v>26032606.262619305</v>
      </c>
      <c r="D54" s="94"/>
      <c r="E54" s="60"/>
      <c r="F54" s="51">
        <f t="shared" si="0"/>
        <v>26032606.262619305</v>
      </c>
      <c r="G54" s="110">
        <f t="shared" si="1"/>
        <v>6.1079999999999995E-2</v>
      </c>
      <c r="H54" s="15">
        <f t="shared" si="2"/>
        <v>1590071.5905207871</v>
      </c>
      <c r="I54" s="110">
        <f t="shared" si="3"/>
        <v>6.7610000000000003E-2</v>
      </c>
      <c r="J54" s="17">
        <f t="shared" si="4"/>
        <v>1760064.5094156913</v>
      </c>
      <c r="K54" s="16">
        <f t="shared" si="5"/>
        <v>169992.9188949042</v>
      </c>
      <c r="L54" s="139"/>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3">
      <c r="B55" s="13" t="s">
        <v>18</v>
      </c>
      <c r="C55" s="94">
        <v>23771940.954661429</v>
      </c>
      <c r="D55" s="94"/>
      <c r="E55" s="60"/>
      <c r="F55" s="51">
        <f t="shared" si="0"/>
        <v>23771940.954661429</v>
      </c>
      <c r="G55" s="110">
        <f t="shared" si="1"/>
        <v>8.0489999999999992E-2</v>
      </c>
      <c r="H55" s="15">
        <f t="shared" si="2"/>
        <v>1913403.5274406981</v>
      </c>
      <c r="I55" s="110">
        <f t="shared" si="3"/>
        <v>7.9629999999999992E-2</v>
      </c>
      <c r="J55" s="17">
        <f t="shared" si="4"/>
        <v>1892959.6582196895</v>
      </c>
      <c r="K55" s="16">
        <f t="shared" si="5"/>
        <v>-20443.869221008616</v>
      </c>
      <c r="L55" s="139"/>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3">
      <c r="B56" s="13" t="s">
        <v>19</v>
      </c>
      <c r="C56" s="94">
        <v>23967205.238158237</v>
      </c>
      <c r="D56" s="94"/>
      <c r="E56" s="60"/>
      <c r="F56" s="51">
        <f t="shared" si="0"/>
        <v>23967205.238158237</v>
      </c>
      <c r="G56" s="110">
        <f t="shared" si="1"/>
        <v>7.492E-2</v>
      </c>
      <c r="H56" s="15">
        <f t="shared" si="2"/>
        <v>1795623.0164428151</v>
      </c>
      <c r="I56" s="110">
        <f t="shared" si="3"/>
        <v>0.10014000000000001</v>
      </c>
      <c r="J56" s="17">
        <f t="shared" si="4"/>
        <v>2400075.932549166</v>
      </c>
      <c r="K56" s="16">
        <f>J56-H56</f>
        <v>604452.91610635095</v>
      </c>
      <c r="L56" s="139"/>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3">
      <c r="B57" s="13" t="s">
        <v>20</v>
      </c>
      <c r="C57" s="94">
        <v>25559849.437508378</v>
      </c>
      <c r="D57" s="94"/>
      <c r="E57" s="60"/>
      <c r="F57" s="51">
        <f t="shared" si="0"/>
        <v>25559849.437508378</v>
      </c>
      <c r="G57" s="110">
        <f t="shared" si="1"/>
        <v>9.9010000000000001E-2</v>
      </c>
      <c r="H57" s="15">
        <f t="shared" si="2"/>
        <v>2530680.6928077047</v>
      </c>
      <c r="I57" s="110">
        <f t="shared" si="3"/>
        <v>8.231999999999999E-2</v>
      </c>
      <c r="J57" s="17">
        <f t="shared" si="4"/>
        <v>2104086.8056956893</v>
      </c>
      <c r="K57" s="16">
        <f t="shared" si="5"/>
        <v>-426593.88711201539</v>
      </c>
      <c r="L57" s="139"/>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3">
      <c r="B58" s="13" t="s">
        <v>21</v>
      </c>
      <c r="C58" s="94">
        <v>26834367.100588407</v>
      </c>
      <c r="D58" s="94"/>
      <c r="E58" s="60"/>
      <c r="F58" s="51">
        <f t="shared" si="0"/>
        <v>26834367.100588407</v>
      </c>
      <c r="G58" s="110">
        <f t="shared" si="1"/>
        <v>7.3180000000000009E-2</v>
      </c>
      <c r="H58" s="15">
        <f t="shared" si="2"/>
        <v>1963738.98442106</v>
      </c>
      <c r="I58" s="110">
        <f t="shared" si="3"/>
        <v>7.4439999999999992E-2</v>
      </c>
      <c r="J58" s="17">
        <f t="shared" si="4"/>
        <v>1997550.2869678009</v>
      </c>
      <c r="K58" s="16">
        <f t="shared" si="5"/>
        <v>33811.302546740975</v>
      </c>
      <c r="L58" s="139"/>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28.5" thickBot="1" x14ac:dyDescent="0.35">
      <c r="B59" s="126" t="s">
        <v>133</v>
      </c>
      <c r="C59" s="96">
        <f>SUM(C47:C58)</f>
        <v>309298487.53303134</v>
      </c>
      <c r="D59" s="96">
        <f>SUM(D47:D58)</f>
        <v>0</v>
      </c>
      <c r="E59" s="96">
        <f>SUM(E47:E58)</f>
        <v>0</v>
      </c>
      <c r="F59" s="96">
        <f>SUM(F47:F58)</f>
        <v>309298487.53303134</v>
      </c>
      <c r="G59" s="37"/>
      <c r="H59" s="38">
        <f>SUM(H47:H58)</f>
        <v>16483432.668198973</v>
      </c>
      <c r="I59" s="37"/>
      <c r="J59" s="38">
        <f>SUM(J47:J58)</f>
        <v>17242063.867494717</v>
      </c>
      <c r="K59" s="39">
        <f>SUM(K47:K58)</f>
        <v>758631.19929574151</v>
      </c>
      <c r="N59" s="31"/>
      <c r="O59" s="32"/>
      <c r="P59" s="32"/>
      <c r="Q59" s="32"/>
      <c r="R59" s="32"/>
      <c r="S59" s="32"/>
      <c r="T59" s="32"/>
      <c r="U59" s="32"/>
      <c r="V59" s="32"/>
      <c r="W59" s="32"/>
    </row>
    <row r="60" spans="1:24" x14ac:dyDescent="0.3">
      <c r="G60" s="4"/>
      <c r="H60" s="4"/>
      <c r="I60" s="4"/>
      <c r="J60" s="69"/>
      <c r="K60" s="124"/>
      <c r="N60" s="29"/>
      <c r="O60" s="30"/>
      <c r="P60" s="30"/>
      <c r="Q60" s="30"/>
      <c r="R60" s="30"/>
      <c r="S60" s="30"/>
      <c r="T60" s="30"/>
      <c r="U60" s="30"/>
      <c r="V60" s="30"/>
      <c r="W60" s="30"/>
    </row>
    <row r="61" spans="1:24" x14ac:dyDescent="0.3">
      <c r="N61" s="29"/>
      <c r="O61" s="30"/>
      <c r="P61" s="30"/>
      <c r="Q61" s="30"/>
      <c r="R61" s="30"/>
      <c r="S61" s="30"/>
      <c r="T61" s="30"/>
      <c r="U61" s="30"/>
      <c r="V61" s="30"/>
      <c r="W61" s="30"/>
    </row>
    <row r="62" spans="1:24" x14ac:dyDescent="0.3">
      <c r="A62" s="1" t="s">
        <v>143</v>
      </c>
      <c r="B62" s="47" t="s">
        <v>136</v>
      </c>
      <c r="C62" s="2"/>
      <c r="K62" s="114"/>
      <c r="N62" s="29"/>
      <c r="O62" s="30"/>
      <c r="P62" s="30"/>
      <c r="Q62" s="30"/>
      <c r="R62" s="30"/>
      <c r="S62" s="30"/>
      <c r="T62" s="30"/>
      <c r="U62" s="30"/>
      <c r="V62" s="30"/>
      <c r="W62" s="30"/>
    </row>
    <row r="63" spans="1:24" x14ac:dyDescent="0.3">
      <c r="B63" s="3"/>
      <c r="C63" s="2"/>
      <c r="K63" s="121"/>
      <c r="N63" s="29"/>
      <c r="O63" s="29"/>
      <c r="P63" s="29"/>
      <c r="Q63" s="29"/>
      <c r="R63" s="29"/>
      <c r="S63" s="29"/>
      <c r="T63" s="29"/>
      <c r="U63" s="29"/>
      <c r="V63" s="29"/>
      <c r="W63" s="29"/>
    </row>
    <row r="64" spans="1:24" ht="42" x14ac:dyDescent="0.3">
      <c r="A64" s="11"/>
      <c r="B64" s="140" t="s">
        <v>45</v>
      </c>
      <c r="C64" s="48" t="s">
        <v>67</v>
      </c>
      <c r="D64" s="48" t="s">
        <v>121</v>
      </c>
      <c r="E64" s="168" t="s">
        <v>44</v>
      </c>
      <c r="F64" s="168"/>
      <c r="G64" s="168"/>
      <c r="H64" s="168"/>
      <c r="I64" s="168"/>
      <c r="K64" s="119"/>
      <c r="O64" s="29"/>
      <c r="P64" s="29"/>
      <c r="Q64" s="29"/>
      <c r="R64" s="29"/>
      <c r="S64" s="29"/>
      <c r="T64" s="29"/>
      <c r="U64" s="29"/>
      <c r="V64" s="29"/>
      <c r="W64" s="29"/>
      <c r="X64" s="29"/>
    </row>
    <row r="65" spans="1:24" ht="30.75" customHeight="1" x14ac:dyDescent="0.3">
      <c r="A65" s="169" t="s">
        <v>134</v>
      </c>
      <c r="B65" s="170"/>
      <c r="C65" s="171"/>
      <c r="D65" s="125">
        <v>982693.65651841043</v>
      </c>
      <c r="E65" s="160"/>
      <c r="F65" s="161"/>
      <c r="G65" s="161"/>
      <c r="H65" s="161"/>
      <c r="I65" s="162"/>
      <c r="K65" s="119"/>
      <c r="O65" s="29"/>
      <c r="P65" s="29"/>
      <c r="Q65" s="29"/>
      <c r="R65" s="29"/>
      <c r="S65" s="29"/>
      <c r="T65" s="29"/>
      <c r="U65" s="29"/>
      <c r="V65" s="29"/>
      <c r="W65" s="29"/>
      <c r="X65" s="29"/>
    </row>
    <row r="66" spans="1:24" ht="28" x14ac:dyDescent="0.3">
      <c r="A66" s="70" t="s">
        <v>51</v>
      </c>
      <c r="B66" s="49" t="s">
        <v>62</v>
      </c>
      <c r="C66" s="111" t="s">
        <v>163</v>
      </c>
      <c r="D66" s="97"/>
      <c r="E66" s="158" t="s">
        <v>166</v>
      </c>
      <c r="F66" s="158"/>
      <c r="G66" s="158"/>
      <c r="H66" s="158"/>
      <c r="I66" s="158"/>
      <c r="K66" s="119"/>
      <c r="O66" s="29"/>
      <c r="P66" s="29"/>
      <c r="Q66" s="29"/>
      <c r="R66" s="29"/>
      <c r="S66" s="29"/>
      <c r="T66" s="29"/>
      <c r="U66" s="29"/>
      <c r="V66" s="29"/>
      <c r="W66" s="29"/>
      <c r="X66" s="29"/>
    </row>
    <row r="67" spans="1:24" ht="28" x14ac:dyDescent="0.3">
      <c r="A67" s="70" t="s">
        <v>52</v>
      </c>
      <c r="B67" s="49" t="s">
        <v>79</v>
      </c>
      <c r="C67" s="111" t="s">
        <v>163</v>
      </c>
      <c r="D67" s="113"/>
      <c r="E67" s="158" t="s">
        <v>166</v>
      </c>
      <c r="F67" s="158"/>
      <c r="G67" s="158"/>
      <c r="H67" s="158"/>
      <c r="I67" s="158"/>
      <c r="J67" s="79"/>
      <c r="K67" s="120"/>
      <c r="L67" s="79"/>
      <c r="M67" s="79"/>
      <c r="N67" s="79"/>
      <c r="O67" s="79"/>
      <c r="P67" s="79"/>
      <c r="Q67" s="79"/>
    </row>
    <row r="68" spans="1:24" ht="28" x14ac:dyDescent="0.3">
      <c r="A68" s="70" t="s">
        <v>65</v>
      </c>
      <c r="B68" s="49" t="s">
        <v>64</v>
      </c>
      <c r="C68" s="111" t="s">
        <v>163</v>
      </c>
      <c r="D68" s="113"/>
      <c r="E68" s="158" t="s">
        <v>166</v>
      </c>
      <c r="F68" s="158"/>
      <c r="G68" s="158"/>
      <c r="H68" s="158"/>
      <c r="I68" s="158"/>
      <c r="J68" s="79"/>
      <c r="K68" s="120"/>
      <c r="L68" s="79"/>
      <c r="M68" s="79"/>
      <c r="N68" s="79"/>
      <c r="O68" s="79"/>
      <c r="P68" s="79"/>
      <c r="Q68" s="79"/>
    </row>
    <row r="69" spans="1:24" x14ac:dyDescent="0.3">
      <c r="A69" s="70" t="s">
        <v>66</v>
      </c>
      <c r="B69" s="49" t="s">
        <v>63</v>
      </c>
      <c r="C69" s="112" t="s">
        <v>163</v>
      </c>
      <c r="D69" s="113"/>
      <c r="E69" s="158" t="s">
        <v>166</v>
      </c>
      <c r="F69" s="158"/>
      <c r="G69" s="158"/>
      <c r="H69" s="158"/>
      <c r="I69" s="158"/>
      <c r="J69" s="79"/>
      <c r="K69" s="123"/>
      <c r="L69" s="79"/>
      <c r="M69" s="79"/>
      <c r="N69" s="79"/>
      <c r="O69" s="79"/>
      <c r="P69" s="79"/>
      <c r="Q69" s="79"/>
    </row>
    <row r="70" spans="1:24" ht="28" x14ac:dyDescent="0.3">
      <c r="A70" s="70" t="s">
        <v>69</v>
      </c>
      <c r="B70" s="49" t="s">
        <v>71</v>
      </c>
      <c r="C70" s="111" t="s">
        <v>163</v>
      </c>
      <c r="D70" s="97"/>
      <c r="E70" s="158" t="s">
        <v>166</v>
      </c>
      <c r="F70" s="158"/>
      <c r="G70" s="158"/>
      <c r="H70" s="158"/>
      <c r="I70" s="158"/>
      <c r="J70" s="79"/>
      <c r="K70" s="123"/>
      <c r="L70" s="79"/>
      <c r="M70" s="79"/>
      <c r="N70" s="79"/>
      <c r="O70" s="79"/>
      <c r="P70" s="79"/>
      <c r="Q70" s="79"/>
    </row>
    <row r="71" spans="1:24" ht="28" x14ac:dyDescent="0.3">
      <c r="A71" s="70" t="s">
        <v>70</v>
      </c>
      <c r="B71" s="49" t="s">
        <v>72</v>
      </c>
      <c r="C71" s="111" t="s">
        <v>163</v>
      </c>
      <c r="D71" s="97"/>
      <c r="E71" s="158" t="s">
        <v>166</v>
      </c>
      <c r="F71" s="158"/>
      <c r="G71" s="158"/>
      <c r="H71" s="158"/>
      <c r="I71" s="158"/>
      <c r="J71" s="79"/>
      <c r="K71" s="123"/>
      <c r="L71" s="79"/>
      <c r="M71" s="79"/>
      <c r="N71" s="79"/>
      <c r="O71" s="79"/>
      <c r="P71" s="79"/>
      <c r="Q71" s="79"/>
    </row>
    <row r="72" spans="1:24" ht="33.75" customHeight="1" x14ac:dyDescent="0.3">
      <c r="A72" s="70">
        <v>4</v>
      </c>
      <c r="B72" s="49" t="s">
        <v>68</v>
      </c>
      <c r="C72" s="111" t="s">
        <v>163</v>
      </c>
      <c r="D72" s="97"/>
      <c r="E72" s="158" t="s">
        <v>164</v>
      </c>
      <c r="F72" s="158"/>
      <c r="G72" s="158"/>
      <c r="H72" s="158"/>
      <c r="I72" s="158"/>
      <c r="J72" s="79"/>
      <c r="K72" s="123"/>
      <c r="L72" s="79"/>
      <c r="M72" s="79"/>
      <c r="N72" s="79"/>
      <c r="O72" s="79"/>
      <c r="P72" s="79"/>
      <c r="Q72" s="79"/>
    </row>
    <row r="73" spans="1:24" ht="42" x14ac:dyDescent="0.3">
      <c r="A73" s="70">
        <v>5</v>
      </c>
      <c r="B73" s="49" t="s">
        <v>81</v>
      </c>
      <c r="C73" s="111" t="s">
        <v>163</v>
      </c>
      <c r="D73" s="97"/>
      <c r="E73" s="158" t="s">
        <v>165</v>
      </c>
      <c r="F73" s="158"/>
      <c r="G73" s="158"/>
      <c r="H73" s="158"/>
      <c r="I73" s="158"/>
      <c r="J73" s="79"/>
      <c r="K73" s="123"/>
      <c r="L73" s="79"/>
      <c r="M73" s="79"/>
      <c r="N73" s="79"/>
      <c r="O73" s="79"/>
      <c r="P73" s="79"/>
      <c r="Q73" s="79"/>
    </row>
    <row r="74" spans="1:24" ht="28" x14ac:dyDescent="0.3">
      <c r="A74" s="54">
        <v>6</v>
      </c>
      <c r="B74" s="49" t="s">
        <v>137</v>
      </c>
      <c r="C74" s="111" t="s">
        <v>163</v>
      </c>
      <c r="D74" s="97"/>
      <c r="E74" s="158" t="s">
        <v>166</v>
      </c>
      <c r="F74" s="158"/>
      <c r="G74" s="158"/>
      <c r="H74" s="158"/>
      <c r="I74" s="158"/>
      <c r="K74" s="29"/>
    </row>
    <row r="75" spans="1:24" x14ac:dyDescent="0.3">
      <c r="A75" s="54">
        <v>7</v>
      </c>
      <c r="B75" s="46"/>
      <c r="C75" s="10"/>
      <c r="D75" s="97"/>
      <c r="E75" s="158"/>
      <c r="F75" s="158"/>
      <c r="G75" s="158"/>
      <c r="H75" s="158"/>
      <c r="I75" s="158"/>
    </row>
    <row r="76" spans="1:24" x14ac:dyDescent="0.3">
      <c r="A76" s="54">
        <v>8</v>
      </c>
      <c r="B76" s="46"/>
      <c r="C76" s="10"/>
      <c r="D76" s="97"/>
      <c r="E76" s="158"/>
      <c r="F76" s="158"/>
      <c r="G76" s="158"/>
      <c r="H76" s="158"/>
      <c r="I76" s="158"/>
    </row>
    <row r="77" spans="1:24" x14ac:dyDescent="0.3">
      <c r="A77" s="54">
        <v>9</v>
      </c>
      <c r="B77" s="46"/>
      <c r="C77" s="10"/>
      <c r="D77" s="97"/>
      <c r="E77" s="155"/>
      <c r="F77" s="156"/>
      <c r="G77" s="156"/>
      <c r="H77" s="156"/>
      <c r="I77" s="157"/>
    </row>
    <row r="78" spans="1:24" x14ac:dyDescent="0.3">
      <c r="A78" s="54">
        <v>10</v>
      </c>
      <c r="B78" s="46"/>
      <c r="C78" s="10"/>
      <c r="D78" s="97"/>
      <c r="E78" s="158"/>
      <c r="F78" s="158"/>
      <c r="G78" s="158"/>
      <c r="H78" s="158"/>
      <c r="I78" s="158"/>
    </row>
    <row r="79" spans="1:24" x14ac:dyDescent="0.3">
      <c r="A79" s="1" t="s">
        <v>150</v>
      </c>
      <c r="B79" s="2" t="s">
        <v>131</v>
      </c>
      <c r="C79" s="2"/>
      <c r="D79" s="98">
        <f>SUM(D65:D78)</f>
        <v>982693.65651841043</v>
      </c>
      <c r="E79" s="25"/>
      <c r="F79" s="25"/>
      <c r="G79" s="25"/>
      <c r="H79" s="25"/>
    </row>
    <row r="80" spans="1:24" x14ac:dyDescent="0.3">
      <c r="B80" s="122" t="s">
        <v>132</v>
      </c>
      <c r="C80" s="71"/>
      <c r="D80" s="98">
        <f>K59</f>
        <v>758631.19929574151</v>
      </c>
      <c r="E80" s="25"/>
      <c r="F80" s="25"/>
      <c r="G80" s="25"/>
      <c r="H80" s="25"/>
    </row>
    <row r="81" spans="1:19" x14ac:dyDescent="0.3">
      <c r="B81" s="71" t="s">
        <v>24</v>
      </c>
      <c r="C81" s="71"/>
      <c r="D81" s="99">
        <f>D79-D80</f>
        <v>224062.45722266892</v>
      </c>
    </row>
    <row r="82" spans="1:19" ht="14.5" thickBot="1" x14ac:dyDescent="0.35">
      <c r="B82" s="133" t="s">
        <v>73</v>
      </c>
      <c r="C82" s="72"/>
      <c r="D82" s="61">
        <f>IF(ISERROR(D81/J59),0,D81/J59)</f>
        <v>1.2995106557114576E-2</v>
      </c>
      <c r="E82" s="103" t="str">
        <f>IF(AND(D82&lt;0.01,D82&gt;-0.01),"","Unresolved differences of greater than + or - 1% should be explained")</f>
        <v>Unresolved differences of greater than + or - 1% should be explained</v>
      </c>
      <c r="G82" s="79"/>
      <c r="H82" s="35"/>
      <c r="I82" s="35"/>
      <c r="J82" s="35"/>
      <c r="K82" s="35"/>
      <c r="L82" s="35"/>
    </row>
    <row r="83" spans="1:19" ht="14.5" thickTop="1" x14ac:dyDescent="0.3">
      <c r="B83" s="2"/>
      <c r="C83" s="56"/>
      <c r="D83" s="59"/>
      <c r="G83" s="79"/>
    </row>
    <row r="84" spans="1:19" x14ac:dyDescent="0.3">
      <c r="B84" s="2"/>
      <c r="C84" s="56"/>
      <c r="D84" s="34"/>
    </row>
    <row r="85" spans="1:19" x14ac:dyDescent="0.3">
      <c r="A85" s="1" t="s">
        <v>75</v>
      </c>
      <c r="B85" s="73" t="s">
        <v>138</v>
      </c>
      <c r="C85" s="58"/>
      <c r="D85" s="59"/>
    </row>
    <row r="86" spans="1:19" x14ac:dyDescent="0.3">
      <c r="B86" s="57"/>
      <c r="C86" s="58"/>
      <c r="D86" s="59"/>
    </row>
    <row r="87" spans="1:19" ht="56" x14ac:dyDescent="0.3">
      <c r="B87" s="141"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3">
      <c r="B88" s="115">
        <v>2013</v>
      </c>
      <c r="C88" s="106">
        <f>'GA Analysis 2013'!$K$59</f>
        <v>171003.41849026131</v>
      </c>
      <c r="D88" s="106">
        <f>'GA Analysis 2013'!$D$65</f>
        <v>301491.80405274063</v>
      </c>
      <c r="E88" s="106">
        <f>SUM('GA Analysis 2013'!$D$66:$D$78)</f>
        <v>0</v>
      </c>
      <c r="F88" s="129">
        <f>SUM(D88:E88)</f>
        <v>301491.80405274063</v>
      </c>
      <c r="G88" s="108">
        <f>F88-C88</f>
        <v>130488.38556247932</v>
      </c>
      <c r="H88" s="106">
        <f>'GA Analysis 2013'!$J$59</f>
        <v>21840725.442652766</v>
      </c>
      <c r="I88" s="104">
        <f>IF(ISERROR(G88/H88),0,G88/H88)</f>
        <v>5.974544476789607E-3</v>
      </c>
      <c r="J88" s="79"/>
      <c r="K88" s="79"/>
      <c r="L88" s="35"/>
      <c r="M88" s="35"/>
      <c r="N88" s="35"/>
      <c r="O88" s="35"/>
      <c r="P88" s="35"/>
      <c r="Q88" s="35"/>
      <c r="R88" s="35"/>
      <c r="S88" s="35"/>
    </row>
    <row r="89" spans="1:19" x14ac:dyDescent="0.3">
      <c r="B89" s="115">
        <v>2014</v>
      </c>
      <c r="C89" s="106">
        <f>'GA Analysis 2014'!$K$59</f>
        <v>758631.19929574151</v>
      </c>
      <c r="D89" s="106">
        <f>'GA Analysis 2014'!$D$65</f>
        <v>982693.65651841043</v>
      </c>
      <c r="E89" s="107">
        <f>SUM('GA Analysis 2014'!$D$66:$D$78)</f>
        <v>0</v>
      </c>
      <c r="F89" s="129">
        <f>SUM(D89:E89)</f>
        <v>982693.65651841043</v>
      </c>
      <c r="G89" s="108">
        <f>F89-C89</f>
        <v>224062.45722266892</v>
      </c>
      <c r="H89" s="107">
        <f>'GA Analysis 2014'!$J$59</f>
        <v>17242063.867494717</v>
      </c>
      <c r="I89" s="104">
        <f>IF(ISERROR(G89/H89),0,G89/H89)</f>
        <v>1.2995106557114576E-2</v>
      </c>
      <c r="J89" s="79"/>
      <c r="K89" s="79"/>
      <c r="L89" s="35"/>
      <c r="M89" s="35"/>
      <c r="N89" s="35"/>
      <c r="O89" s="35"/>
      <c r="P89" s="35"/>
      <c r="Q89" s="35"/>
      <c r="R89" s="35"/>
      <c r="S89" s="35"/>
    </row>
    <row r="90" spans="1:19" x14ac:dyDescent="0.3">
      <c r="B90" s="115">
        <v>2015</v>
      </c>
      <c r="C90" s="106">
        <f>'GA Analysis 2015'!$K$59</f>
        <v>399719.68708792981</v>
      </c>
      <c r="D90" s="106">
        <f>'GA Analysis 2015'!$D$65</f>
        <v>355335.66153192625</v>
      </c>
      <c r="E90" s="106">
        <f>SUM('GA Analysis 2015'!$D$66:$D$78)</f>
        <v>0</v>
      </c>
      <c r="F90" s="129">
        <f>SUM(D90:E90)</f>
        <v>355335.66153192625</v>
      </c>
      <c r="G90" s="108">
        <f>F90-C90</f>
        <v>-44384.025556003558</v>
      </c>
      <c r="H90" s="106">
        <f>'GA Analysis 2015'!$J$59</f>
        <v>27367871.081308357</v>
      </c>
      <c r="I90" s="104">
        <f>IF(ISERROR(G90/H90),0,G90/H90)</f>
        <v>-1.6217566000709808E-3</v>
      </c>
      <c r="J90" s="79"/>
      <c r="K90" s="79"/>
      <c r="L90" s="35"/>
      <c r="M90" s="35"/>
      <c r="N90" s="35"/>
      <c r="O90" s="35"/>
      <c r="P90" s="35"/>
      <c r="Q90" s="35"/>
      <c r="R90" s="35"/>
      <c r="S90" s="35"/>
    </row>
    <row r="91" spans="1:19" ht="14.5" thickBot="1" x14ac:dyDescent="0.35">
      <c r="B91" s="115">
        <v>2016</v>
      </c>
      <c r="C91" s="106">
        <f>'GA Analysis 2016'!$K$59</f>
        <v>-493301.27635448822</v>
      </c>
      <c r="D91" s="106">
        <f>'GA Analysis 2016'!$D$65</f>
        <v>-570934.10118341947</v>
      </c>
      <c r="E91" s="107">
        <f>SUM('GA Analysis 2016'!$D$66:$D$78)</f>
        <v>0</v>
      </c>
      <c r="F91" s="129">
        <f>SUM(D91:E91)</f>
        <v>-570934.10118341947</v>
      </c>
      <c r="G91" s="108">
        <f>F91-C91</f>
        <v>-77632.824828931247</v>
      </c>
      <c r="H91" s="107">
        <f>'GA Analysis 2016'!$J$59</f>
        <v>32438743.812865339</v>
      </c>
      <c r="I91" s="104">
        <f>IF(ISERROR(G91/H91),0,G91/H91)</f>
        <v>-2.3932130441543715E-3</v>
      </c>
      <c r="J91" s="79"/>
      <c r="K91" s="79"/>
      <c r="L91" s="35"/>
      <c r="M91" s="35"/>
      <c r="N91" s="35"/>
      <c r="O91" s="35"/>
      <c r="P91" s="35"/>
      <c r="Q91" s="35"/>
      <c r="R91" s="35"/>
      <c r="S91" s="35"/>
    </row>
    <row r="92" spans="1:19" ht="14.5" thickBot="1" x14ac:dyDescent="0.35">
      <c r="B92" s="75" t="s">
        <v>74</v>
      </c>
      <c r="C92" s="128">
        <f t="shared" ref="C92:H92" si="6">SUM(C88:C91)</f>
        <v>836053.0285194444</v>
      </c>
      <c r="D92" s="128">
        <f t="shared" si="6"/>
        <v>1068587.0209196578</v>
      </c>
      <c r="E92" s="128">
        <f t="shared" si="6"/>
        <v>0</v>
      </c>
      <c r="F92" s="130">
        <f t="shared" si="6"/>
        <v>1068587.0209196578</v>
      </c>
      <c r="G92" s="128">
        <f t="shared" si="6"/>
        <v>232533.99240021344</v>
      </c>
      <c r="H92" s="77">
        <f t="shared" si="6"/>
        <v>98889404.204321176</v>
      </c>
      <c r="I92" s="78" t="s">
        <v>80</v>
      </c>
      <c r="J92" s="79"/>
      <c r="K92" s="79"/>
      <c r="L92" s="35"/>
      <c r="M92" s="35"/>
      <c r="N92" s="35"/>
      <c r="O92" s="35"/>
      <c r="P92" s="35"/>
      <c r="Q92" s="35"/>
      <c r="R92" s="35"/>
      <c r="S92" s="35"/>
    </row>
    <row r="93" spans="1:19" x14ac:dyDescent="0.3">
      <c r="B93" s="4"/>
      <c r="C93" s="4"/>
      <c r="D93" s="4"/>
      <c r="E93" s="4"/>
      <c r="F93" s="4"/>
      <c r="G93" s="4"/>
      <c r="J93" s="79"/>
      <c r="K93" s="79"/>
      <c r="L93" s="35"/>
      <c r="M93" s="35"/>
      <c r="N93" s="35"/>
      <c r="O93" s="35"/>
      <c r="P93" s="35"/>
      <c r="Q93" s="35"/>
      <c r="R93" s="35"/>
      <c r="S93" s="35"/>
    </row>
    <row r="94" spans="1:19" x14ac:dyDescent="0.3">
      <c r="J94" s="79"/>
      <c r="K94" s="79"/>
      <c r="L94" s="35"/>
      <c r="M94" s="35"/>
      <c r="N94" s="35"/>
      <c r="O94" s="35"/>
      <c r="P94" s="35"/>
      <c r="Q94" s="35"/>
      <c r="R94" s="35"/>
      <c r="S94" s="35"/>
    </row>
    <row r="95" spans="1:19" x14ac:dyDescent="0.3">
      <c r="B95" s="3" t="s">
        <v>37</v>
      </c>
      <c r="J95" s="79"/>
      <c r="K95" s="79"/>
    </row>
    <row r="96" spans="1:19" x14ac:dyDescent="0.3">
      <c r="B96" s="53"/>
      <c r="C96" s="53"/>
      <c r="D96" s="53"/>
      <c r="E96" s="53"/>
      <c r="F96" s="53"/>
      <c r="G96" s="53"/>
      <c r="H96" s="53"/>
      <c r="J96" s="79"/>
      <c r="K96" s="79"/>
    </row>
    <row r="97" spans="2:11" x14ac:dyDescent="0.3">
      <c r="B97" s="53"/>
      <c r="C97" s="53"/>
      <c r="D97" s="53"/>
      <c r="E97" s="53"/>
      <c r="F97" s="53"/>
      <c r="G97" s="53"/>
      <c r="H97" s="53"/>
      <c r="J97" s="79"/>
      <c r="K97" s="79"/>
    </row>
    <row r="98" spans="2:11" x14ac:dyDescent="0.3">
      <c r="B98" s="53"/>
      <c r="C98" s="53"/>
      <c r="D98" s="53"/>
      <c r="E98" s="53"/>
      <c r="F98" s="53"/>
      <c r="G98" s="53"/>
      <c r="H98" s="53"/>
    </row>
    <row r="99" spans="2:11" x14ac:dyDescent="0.3">
      <c r="B99" s="53"/>
      <c r="C99" s="53"/>
      <c r="D99" s="53"/>
      <c r="E99" s="53"/>
      <c r="F99" s="53"/>
      <c r="G99" s="53"/>
      <c r="H99" s="53"/>
    </row>
    <row r="100" spans="2:11" x14ac:dyDescent="0.3">
      <c r="B100" s="53"/>
      <c r="C100" s="53"/>
      <c r="D100" s="53"/>
      <c r="E100" s="53"/>
      <c r="F100" s="53"/>
      <c r="G100" s="53"/>
      <c r="H100" s="53"/>
    </row>
    <row r="101" spans="2:11" x14ac:dyDescent="0.3">
      <c r="B101" s="53"/>
      <c r="C101" s="53"/>
      <c r="D101" s="53"/>
      <c r="E101" s="53"/>
      <c r="F101" s="53"/>
      <c r="G101" s="53"/>
      <c r="H101" s="53"/>
    </row>
    <row r="102" spans="2:11" x14ac:dyDescent="0.3">
      <c r="B102" s="53"/>
      <c r="C102" s="53"/>
      <c r="D102" s="53"/>
      <c r="E102" s="53"/>
      <c r="F102" s="53"/>
      <c r="G102" s="53"/>
      <c r="H102" s="53"/>
    </row>
    <row r="103" spans="2:11" x14ac:dyDescent="0.3">
      <c r="B103" s="53"/>
      <c r="C103" s="53"/>
      <c r="D103" s="53"/>
      <c r="E103" s="53"/>
      <c r="F103" s="53"/>
      <c r="G103" s="53"/>
      <c r="H103" s="53"/>
    </row>
  </sheetData>
  <mergeCells count="22">
    <mergeCell ref="R45:T45"/>
    <mergeCell ref="U45:W45"/>
    <mergeCell ref="E68:I68"/>
    <mergeCell ref="B21:C21"/>
    <mergeCell ref="E21:F21"/>
    <mergeCell ref="B27:H27"/>
    <mergeCell ref="O45:Q45"/>
    <mergeCell ref="E64:I64"/>
    <mergeCell ref="A65:C65"/>
    <mergeCell ref="E65:I65"/>
    <mergeCell ref="E66:I66"/>
    <mergeCell ref="E67:I67"/>
    <mergeCell ref="E75:I75"/>
    <mergeCell ref="E76:I76"/>
    <mergeCell ref="E77:I77"/>
    <mergeCell ref="E78:I78"/>
    <mergeCell ref="E69:I69"/>
    <mergeCell ref="E70:I70"/>
    <mergeCell ref="E71:I71"/>
    <mergeCell ref="E72:I72"/>
    <mergeCell ref="E73:I73"/>
    <mergeCell ref="E74:I74"/>
  </mergeCells>
  <dataValidations count="1">
    <dataValidation type="list" sqref="C31" xr:uid="{00000000-0002-0000-0400-000000000000}">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2:Z103"/>
  <sheetViews>
    <sheetView zoomScale="70" zoomScaleNormal="70" zoomScaleSheetLayoutView="100" workbookViewId="0">
      <selection activeCell="B29" sqref="B29"/>
    </sheetView>
  </sheetViews>
  <sheetFormatPr defaultColWidth="9.1796875" defaultRowHeight="14" x14ac:dyDescent="0.3"/>
  <cols>
    <col min="1" max="1" width="10.1796875" style="1" customWidth="1"/>
    <col min="2" max="2" width="53.81640625" style="1" customWidth="1"/>
    <col min="3" max="3" width="28.1796875" style="1" customWidth="1"/>
    <col min="4" max="4" width="23.1796875" style="1" customWidth="1"/>
    <col min="5" max="5" width="19.1796875" style="1" customWidth="1"/>
    <col min="6" max="6" width="24.453125" style="1" customWidth="1"/>
    <col min="7" max="7" width="15.81640625" style="1" customWidth="1"/>
    <col min="8" max="8" width="18.1796875" style="1" customWidth="1"/>
    <col min="9" max="9" width="17.81640625" style="1" customWidth="1"/>
    <col min="10" max="10" width="17.1796875" style="1" customWidth="1"/>
    <col min="11" max="11" width="18.1796875" style="1" customWidth="1"/>
    <col min="12" max="12" width="14.54296875" style="1" bestFit="1" customWidth="1"/>
    <col min="13" max="13" width="10.1796875" style="1" customWidth="1"/>
    <col min="14" max="14" width="11.81640625" style="1" customWidth="1"/>
    <col min="15" max="15" width="10.81640625" style="1" customWidth="1"/>
    <col min="16" max="16" width="10.1796875" style="1" customWidth="1"/>
    <col min="17" max="17" width="10.81640625" style="1" customWidth="1"/>
    <col min="18" max="18" width="10.54296875" style="1" customWidth="1"/>
    <col min="19" max="19" width="11" style="1" customWidth="1"/>
    <col min="20" max="20" width="13" style="1" customWidth="1"/>
    <col min="21" max="21" width="10.81640625" style="1" customWidth="1"/>
    <col min="22" max="22" width="11.1796875" style="1" customWidth="1"/>
    <col min="23" max="23" width="9.1796875" style="1"/>
    <col min="24" max="24" width="10.81640625" style="1" customWidth="1"/>
    <col min="25" max="25" width="11.1796875" style="1" customWidth="1"/>
    <col min="26" max="16384" width="9.1796875" style="1"/>
  </cols>
  <sheetData>
    <row r="12" spans="1:6" x14ac:dyDescent="0.3">
      <c r="A12" s="47" t="s">
        <v>48</v>
      </c>
      <c r="B12" s="4"/>
      <c r="C12" s="47"/>
    </row>
    <row r="13" spans="1:6" x14ac:dyDescent="0.3">
      <c r="A13" s="4"/>
      <c r="B13" s="4"/>
      <c r="C13" s="4"/>
    </row>
    <row r="14" spans="1:6" x14ac:dyDescent="0.3">
      <c r="A14" s="4"/>
      <c r="B14" s="4" t="s">
        <v>32</v>
      </c>
      <c r="C14" s="23"/>
      <c r="D14" s="4"/>
      <c r="E14" s="4"/>
      <c r="F14" s="4"/>
    </row>
    <row r="15" spans="1:6" x14ac:dyDescent="0.3">
      <c r="A15" s="4"/>
      <c r="B15" s="4" t="s">
        <v>60</v>
      </c>
      <c r="C15" s="55"/>
      <c r="D15" s="4"/>
      <c r="E15" s="4"/>
      <c r="F15" s="4"/>
    </row>
    <row r="16" spans="1:6" x14ac:dyDescent="0.3">
      <c r="A16" s="4"/>
      <c r="B16" s="14"/>
      <c r="C16" s="14"/>
      <c r="D16" s="4"/>
      <c r="E16" s="4"/>
      <c r="F16" s="4"/>
    </row>
    <row r="17" spans="1:19" x14ac:dyDescent="0.3">
      <c r="A17" s="4" t="s">
        <v>33</v>
      </c>
      <c r="B17" s="14" t="s">
        <v>130</v>
      </c>
      <c r="C17" s="24">
        <v>2013</v>
      </c>
      <c r="D17" s="4"/>
      <c r="E17" s="4"/>
      <c r="F17" s="4"/>
    </row>
    <row r="18" spans="1:19" x14ac:dyDescent="0.3">
      <c r="A18" s="4"/>
      <c r="B18" s="14"/>
      <c r="C18" s="14"/>
      <c r="D18" s="4"/>
      <c r="E18" s="4"/>
      <c r="F18" s="4"/>
    </row>
    <row r="19" spans="1:19" x14ac:dyDescent="0.3">
      <c r="A19" s="4"/>
      <c r="B19" s="14"/>
      <c r="C19" s="14"/>
      <c r="D19" s="4"/>
      <c r="E19" s="4"/>
      <c r="F19" s="4"/>
    </row>
    <row r="20" spans="1:19" x14ac:dyDescent="0.3">
      <c r="A20" s="4" t="s">
        <v>34</v>
      </c>
      <c r="B20" s="22" t="s">
        <v>82</v>
      </c>
      <c r="C20" s="21"/>
      <c r="D20" s="21"/>
      <c r="E20" s="21"/>
      <c r="F20" s="21"/>
      <c r="I20" s="79"/>
      <c r="J20" s="79"/>
      <c r="K20" s="79"/>
      <c r="L20" s="79"/>
      <c r="M20" s="79"/>
      <c r="N20" s="79"/>
      <c r="O20" s="79"/>
      <c r="P20" s="79"/>
      <c r="Q20" s="79"/>
      <c r="R20" s="79"/>
      <c r="S20" s="79"/>
    </row>
    <row r="21" spans="1:19" x14ac:dyDescent="0.3">
      <c r="A21" s="4"/>
      <c r="B21" s="163" t="s">
        <v>25</v>
      </c>
      <c r="C21" s="163"/>
      <c r="D21" s="24">
        <f>C17</f>
        <v>2013</v>
      </c>
      <c r="E21" s="164"/>
      <c r="F21" s="165"/>
      <c r="G21" s="79"/>
      <c r="H21" s="79"/>
      <c r="I21" s="79"/>
      <c r="J21" s="79"/>
      <c r="K21" s="79"/>
      <c r="L21" s="79"/>
      <c r="M21" s="79"/>
      <c r="N21" s="79"/>
      <c r="O21" s="79"/>
      <c r="P21" s="79"/>
      <c r="Q21" s="79"/>
    </row>
    <row r="22" spans="1:19" ht="14.5" thickBot="1" x14ac:dyDescent="0.35">
      <c r="A22" s="4"/>
      <c r="B22" s="5" t="s">
        <v>3</v>
      </c>
      <c r="C22" s="5" t="s">
        <v>2</v>
      </c>
      <c r="D22" s="116">
        <f>D23+D24</f>
        <v>659512951</v>
      </c>
      <c r="E22" s="6" t="s">
        <v>0</v>
      </c>
      <c r="F22" s="7">
        <v>1</v>
      </c>
      <c r="G22" s="79"/>
      <c r="H22" s="79"/>
      <c r="I22" s="79"/>
      <c r="J22" s="79"/>
      <c r="K22" s="79"/>
      <c r="L22" s="79"/>
      <c r="M22" s="79"/>
      <c r="N22" s="79"/>
      <c r="O22" s="79"/>
      <c r="P22" s="79"/>
      <c r="Q22" s="79"/>
    </row>
    <row r="23" spans="1:19" x14ac:dyDescent="0.3">
      <c r="B23" s="5" t="s">
        <v>7</v>
      </c>
      <c r="C23" s="5" t="s">
        <v>1</v>
      </c>
      <c r="D23" s="117">
        <v>306505291</v>
      </c>
      <c r="E23" s="6" t="s">
        <v>0</v>
      </c>
      <c r="F23" s="8">
        <f>IFERROR(D23/$D$22,0)</f>
        <v>0.46474491597967121</v>
      </c>
    </row>
    <row r="24" spans="1:19" ht="14.5" thickBot="1" x14ac:dyDescent="0.35">
      <c r="B24" s="5" t="s">
        <v>8</v>
      </c>
      <c r="C24" s="5" t="s">
        <v>6</v>
      </c>
      <c r="D24" s="116">
        <f>D25+D26</f>
        <v>353007660</v>
      </c>
      <c r="E24" s="6" t="s">
        <v>0</v>
      </c>
      <c r="F24" s="8">
        <f>IFERROR(D24/$D$22,0)</f>
        <v>0.53525508402032884</v>
      </c>
    </row>
    <row r="25" spans="1:19" x14ac:dyDescent="0.3">
      <c r="B25" s="5" t="s">
        <v>9</v>
      </c>
      <c r="C25" s="5" t="s">
        <v>4</v>
      </c>
      <c r="D25" s="117"/>
      <c r="E25" s="6" t="s">
        <v>0</v>
      </c>
      <c r="F25" s="8">
        <f>IFERROR(D25/$D$22,0)</f>
        <v>0</v>
      </c>
    </row>
    <row r="26" spans="1:19" x14ac:dyDescent="0.3">
      <c r="B26" s="5" t="s">
        <v>61</v>
      </c>
      <c r="C26" s="5" t="s">
        <v>5</v>
      </c>
      <c r="D26" s="118">
        <f>248028628+104979032</f>
        <v>353007660</v>
      </c>
      <c r="E26" s="6" t="s">
        <v>0</v>
      </c>
      <c r="F26" s="8">
        <f>IFERROR(D26/$D$22,0)</f>
        <v>0.53525508402032884</v>
      </c>
      <c r="G26" s="29"/>
      <c r="H26" s="29"/>
    </row>
    <row r="27" spans="1:19" ht="34.5" customHeight="1" x14ac:dyDescent="0.3">
      <c r="B27" s="166" t="s">
        <v>77</v>
      </c>
      <c r="C27" s="166"/>
      <c r="D27" s="166"/>
      <c r="E27" s="166"/>
      <c r="F27" s="166"/>
      <c r="G27" s="167"/>
      <c r="H27" s="167"/>
    </row>
    <row r="28" spans="1:19" x14ac:dyDescent="0.3">
      <c r="C28" s="2"/>
      <c r="D28" s="144"/>
      <c r="E28" s="35"/>
      <c r="F28" s="35"/>
      <c r="G28" s="35"/>
    </row>
    <row r="29" spans="1:19" x14ac:dyDescent="0.3">
      <c r="A29" s="1" t="s">
        <v>35</v>
      </c>
      <c r="B29" s="3" t="s">
        <v>41</v>
      </c>
    </row>
    <row r="30" spans="1:19" x14ac:dyDescent="0.3">
      <c r="B30" s="3"/>
    </row>
    <row r="31" spans="1:19" x14ac:dyDescent="0.3">
      <c r="B31" s="2" t="s">
        <v>22</v>
      </c>
      <c r="C31" s="52" t="s">
        <v>162</v>
      </c>
      <c r="E31" s="79"/>
      <c r="F31" s="35"/>
      <c r="G31" s="35"/>
      <c r="H31" s="35"/>
      <c r="I31" s="35"/>
      <c r="J31" s="35"/>
      <c r="K31" s="35"/>
    </row>
    <row r="32" spans="1:19" x14ac:dyDescent="0.3">
      <c r="E32" s="79"/>
      <c r="F32" s="35"/>
      <c r="G32" s="35"/>
      <c r="H32" s="35"/>
      <c r="I32" s="35"/>
      <c r="J32" s="35"/>
      <c r="K32" s="35"/>
    </row>
    <row r="33" spans="1:26" x14ac:dyDescent="0.3">
      <c r="B33" s="2" t="s">
        <v>42</v>
      </c>
    </row>
    <row r="34" spans="1:26" ht="15" customHeight="1" x14ac:dyDescent="0.3">
      <c r="B34" s="36"/>
      <c r="C34" s="36"/>
      <c r="D34" s="36"/>
      <c r="E34" s="36"/>
      <c r="F34" s="36"/>
      <c r="G34" s="36"/>
      <c r="H34" s="36"/>
    </row>
    <row r="35" spans="1:26" ht="15" customHeight="1" x14ac:dyDescent="0.3">
      <c r="B35" s="36"/>
      <c r="C35" s="36"/>
      <c r="D35" s="36"/>
      <c r="E35" s="36"/>
      <c r="F35" s="36"/>
      <c r="G35" s="36"/>
      <c r="H35" s="36"/>
    </row>
    <row r="36" spans="1:26" ht="15" customHeight="1" x14ac:dyDescent="0.3">
      <c r="B36" s="36"/>
      <c r="C36" s="36"/>
      <c r="D36" s="36"/>
      <c r="E36" s="36"/>
      <c r="F36" s="36"/>
      <c r="G36" s="36"/>
      <c r="H36" s="36"/>
    </row>
    <row r="37" spans="1:26" ht="15" customHeight="1" x14ac:dyDescent="0.3">
      <c r="B37" s="36"/>
      <c r="C37" s="36"/>
      <c r="D37" s="36"/>
      <c r="E37" s="36"/>
      <c r="F37" s="36"/>
      <c r="G37" s="36"/>
      <c r="H37" s="36"/>
    </row>
    <row r="38" spans="1:26" ht="14.25" customHeight="1" x14ac:dyDescent="0.3">
      <c r="B38" s="36"/>
      <c r="C38" s="36"/>
      <c r="D38" s="36"/>
      <c r="E38" s="36"/>
      <c r="F38" s="36"/>
      <c r="G38" s="36"/>
      <c r="H38" s="36"/>
    </row>
    <row r="39" spans="1:26" ht="14.25" customHeight="1" x14ac:dyDescent="0.3">
      <c r="B39" s="36"/>
      <c r="C39" s="36"/>
      <c r="D39" s="36"/>
      <c r="E39" s="36"/>
      <c r="F39" s="36"/>
      <c r="G39" s="36"/>
      <c r="H39" s="36"/>
    </row>
    <row r="40" spans="1:26" s="35" customFormat="1" ht="14.25" customHeight="1" x14ac:dyDescent="0.3">
      <c r="B40" s="36"/>
      <c r="C40" s="36"/>
      <c r="D40" s="36"/>
      <c r="E40" s="36"/>
      <c r="F40" s="36"/>
      <c r="G40" s="36"/>
      <c r="H40" s="36"/>
    </row>
    <row r="41" spans="1:26" s="35" customFormat="1" ht="14.25" customHeight="1" x14ac:dyDescent="0.3">
      <c r="B41" s="36"/>
      <c r="C41" s="36"/>
      <c r="D41" s="36"/>
      <c r="E41" s="36"/>
      <c r="F41" s="36"/>
      <c r="G41" s="36"/>
      <c r="H41" s="36"/>
    </row>
    <row r="43" spans="1:26" x14ac:dyDescent="0.3">
      <c r="A43" s="1" t="s">
        <v>36</v>
      </c>
      <c r="B43" s="47" t="s">
        <v>141</v>
      </c>
      <c r="C43" s="3"/>
    </row>
    <row r="44" spans="1:26" ht="14.5" thickBot="1" x14ac:dyDescent="0.35">
      <c r="B44" s="2" t="s">
        <v>25</v>
      </c>
      <c r="C44" s="95">
        <f>C17</f>
        <v>2013</v>
      </c>
      <c r="D44" s="79"/>
      <c r="E44" s="79"/>
      <c r="F44" s="80"/>
      <c r="G44" s="33"/>
      <c r="H44" s="33"/>
      <c r="I44" s="33"/>
      <c r="J44" s="33"/>
      <c r="K44" s="33"/>
      <c r="N44" s="3" t="s">
        <v>29</v>
      </c>
    </row>
    <row r="45" spans="1:26" s="9" customFormat="1" ht="80.25" customHeight="1" thickBot="1" x14ac:dyDescent="0.35">
      <c r="B45" s="50" t="s">
        <v>39</v>
      </c>
      <c r="C45" s="62" t="s">
        <v>139</v>
      </c>
      <c r="D45" s="81" t="s">
        <v>83</v>
      </c>
      <c r="E45" s="82" t="s">
        <v>84</v>
      </c>
      <c r="F45" s="67" t="s">
        <v>128</v>
      </c>
      <c r="G45" s="26" t="s">
        <v>49</v>
      </c>
      <c r="H45" s="26" t="s">
        <v>23</v>
      </c>
      <c r="I45" s="26" t="s">
        <v>50</v>
      </c>
      <c r="J45" s="26" t="s">
        <v>76</v>
      </c>
      <c r="K45" s="68" t="s">
        <v>78</v>
      </c>
      <c r="N45" s="11"/>
      <c r="O45" s="159">
        <v>2016</v>
      </c>
      <c r="P45" s="159"/>
      <c r="Q45" s="159"/>
      <c r="R45" s="159">
        <v>2015</v>
      </c>
      <c r="S45" s="159"/>
      <c r="T45" s="159"/>
      <c r="U45" s="159">
        <v>2014</v>
      </c>
      <c r="V45" s="159"/>
      <c r="W45" s="159"/>
      <c r="X45" s="159">
        <v>2013</v>
      </c>
      <c r="Y45" s="159"/>
      <c r="Z45" s="159"/>
    </row>
    <row r="46" spans="1:26" s="9" customFormat="1" ht="28" x14ac:dyDescent="0.3">
      <c r="B46" s="12"/>
      <c r="C46" s="63" t="s">
        <v>40</v>
      </c>
      <c r="D46" s="63" t="s">
        <v>38</v>
      </c>
      <c r="E46" s="64" t="s">
        <v>53</v>
      </c>
      <c r="F46" s="64" t="s">
        <v>54</v>
      </c>
      <c r="G46" s="64" t="s">
        <v>55</v>
      </c>
      <c r="H46" s="65" t="s">
        <v>56</v>
      </c>
      <c r="I46" s="64" t="s">
        <v>57</v>
      </c>
      <c r="J46" s="65" t="s">
        <v>58</v>
      </c>
      <c r="K46" s="66" t="s">
        <v>59</v>
      </c>
      <c r="N46" s="18" t="s">
        <v>30</v>
      </c>
      <c r="O46" s="100" t="s">
        <v>26</v>
      </c>
      <c r="P46" s="100" t="s">
        <v>27</v>
      </c>
      <c r="Q46" s="100" t="s">
        <v>28</v>
      </c>
      <c r="R46" s="100" t="s">
        <v>26</v>
      </c>
      <c r="S46" s="100" t="s">
        <v>27</v>
      </c>
      <c r="T46" s="100" t="s">
        <v>28</v>
      </c>
      <c r="U46" s="100" t="s">
        <v>26</v>
      </c>
      <c r="V46" s="100" t="s">
        <v>27</v>
      </c>
      <c r="W46" s="100" t="s">
        <v>28</v>
      </c>
      <c r="X46" s="100" t="s">
        <v>26</v>
      </c>
      <c r="Y46" s="100" t="s">
        <v>27</v>
      </c>
      <c r="Z46" s="100" t="s">
        <v>28</v>
      </c>
    </row>
    <row r="47" spans="1:26" x14ac:dyDescent="0.3">
      <c r="B47" s="13" t="s">
        <v>10</v>
      </c>
      <c r="C47" s="94">
        <v>31065272.719179016</v>
      </c>
      <c r="D47" s="94"/>
      <c r="E47" s="60"/>
      <c r="F47" s="51">
        <f>C47-D47+E47</f>
        <v>31065272.719179016</v>
      </c>
      <c r="G47" s="110">
        <f>X47</f>
        <v>3.7699999999999997E-2</v>
      </c>
      <c r="H47" s="15">
        <f>F47*G47</f>
        <v>1171160.7815130488</v>
      </c>
      <c r="I47" s="110">
        <f>Z47</f>
        <v>0.05</v>
      </c>
      <c r="J47" s="17">
        <f>F47*I47</f>
        <v>1553263.635958951</v>
      </c>
      <c r="K47" s="16">
        <f>J47-H47</f>
        <v>382102.85444590217</v>
      </c>
      <c r="L47" s="139"/>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c r="X47" s="142">
        <v>3.7699999999999997E-2</v>
      </c>
      <c r="Y47" s="142">
        <v>5.0700000000000002E-2</v>
      </c>
      <c r="Z47" s="142">
        <v>0.05</v>
      </c>
    </row>
    <row r="48" spans="1:26" x14ac:dyDescent="0.3">
      <c r="B48" s="13" t="s">
        <v>11</v>
      </c>
      <c r="C48" s="94">
        <v>27556515.817330685</v>
      </c>
      <c r="D48" s="94"/>
      <c r="E48" s="60"/>
      <c r="F48" s="51">
        <f t="shared" ref="F48:F58" si="0">C48-D48+E48</f>
        <v>27556515.817330685</v>
      </c>
      <c r="G48" s="110">
        <f t="shared" ref="G48:G58" si="1">X48</f>
        <v>5.7300000000000004E-2</v>
      </c>
      <c r="H48" s="15">
        <f t="shared" ref="H48:H58" si="2">F48*G48</f>
        <v>1578988.3563330483</v>
      </c>
      <c r="I48" s="110">
        <f t="shared" ref="I48:I58" si="3">Z48</f>
        <v>4.8099999999999997E-2</v>
      </c>
      <c r="J48" s="17">
        <f t="shared" ref="J48:J58" si="4">F48*I48</f>
        <v>1325468.4108136059</v>
      </c>
      <c r="K48" s="16">
        <f t="shared" ref="K48:K58" si="5">J48-H48</f>
        <v>-253519.94551944244</v>
      </c>
      <c r="L48" s="139"/>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c r="X48" s="142">
        <v>5.7300000000000004E-2</v>
      </c>
      <c r="Y48" s="142">
        <v>4.5599999999999995E-2</v>
      </c>
      <c r="Z48" s="142">
        <v>4.8099999999999997E-2</v>
      </c>
    </row>
    <row r="49" spans="1:26" x14ac:dyDescent="0.3">
      <c r="B49" s="13" t="s">
        <v>12</v>
      </c>
      <c r="C49" s="94">
        <v>30830499.859104317</v>
      </c>
      <c r="D49" s="94"/>
      <c r="E49" s="60"/>
      <c r="F49" s="51">
        <f t="shared" si="0"/>
        <v>30830499.859104317</v>
      </c>
      <c r="G49" s="110">
        <f t="shared" si="1"/>
        <v>4.3700000000000003E-2</v>
      </c>
      <c r="H49" s="15">
        <f t="shared" si="2"/>
        <v>1347292.8438428587</v>
      </c>
      <c r="I49" s="110">
        <f t="shared" si="3"/>
        <v>4.9299999999999997E-2</v>
      </c>
      <c r="J49" s="17">
        <f t="shared" si="4"/>
        <v>1519943.6430538427</v>
      </c>
      <c r="K49" s="16">
        <f t="shared" si="5"/>
        <v>172650.79921098403</v>
      </c>
      <c r="L49" s="139"/>
      <c r="N49" s="11" t="s">
        <v>12</v>
      </c>
      <c r="O49" s="20">
        <v>9.0219999999999995E-2</v>
      </c>
      <c r="P49" s="20">
        <v>0.10299</v>
      </c>
      <c r="Q49" s="20">
        <v>0.1061</v>
      </c>
      <c r="R49" s="20">
        <v>3.6040000000000003E-2</v>
      </c>
      <c r="S49" s="20">
        <v>5.74E-2</v>
      </c>
      <c r="T49" s="20">
        <v>6.2899999999999998E-2</v>
      </c>
      <c r="U49" s="20">
        <v>1.103E-2</v>
      </c>
      <c r="V49" s="20">
        <v>-8.0000000000000002E-3</v>
      </c>
      <c r="W49" s="20">
        <v>-2.7E-4</v>
      </c>
      <c r="X49" s="142">
        <v>4.3700000000000003E-2</v>
      </c>
      <c r="Y49" s="142">
        <v>4.9800000000000004E-2</v>
      </c>
      <c r="Z49" s="142">
        <v>4.9299999999999997E-2</v>
      </c>
    </row>
    <row r="50" spans="1:26" x14ac:dyDescent="0.3">
      <c r="B50" s="13" t="s">
        <v>13</v>
      </c>
      <c r="C50" s="94">
        <v>27340695.766273052</v>
      </c>
      <c r="D50" s="94"/>
      <c r="E50" s="60"/>
      <c r="F50" s="51">
        <f t="shared" si="0"/>
        <v>27340695.766273052</v>
      </c>
      <c r="G50" s="110">
        <f t="shared" si="1"/>
        <v>5.6399999999999999E-2</v>
      </c>
      <c r="H50" s="15">
        <f t="shared" si="2"/>
        <v>1542015.2412178002</v>
      </c>
      <c r="I50" s="110">
        <f t="shared" si="3"/>
        <v>5.8600000000000006E-2</v>
      </c>
      <c r="J50" s="17">
        <f t="shared" si="4"/>
        <v>1602164.771903601</v>
      </c>
      <c r="K50" s="16">
        <f t="shared" si="5"/>
        <v>60149.530685800826</v>
      </c>
      <c r="L50" s="139"/>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c r="X50" s="142">
        <v>5.6399999999999999E-2</v>
      </c>
      <c r="Y50" s="142">
        <v>5.4600000000000003E-2</v>
      </c>
      <c r="Z50" s="142">
        <v>5.8600000000000006E-2</v>
      </c>
    </row>
    <row r="51" spans="1:26" x14ac:dyDescent="0.3">
      <c r="B51" s="13" t="s">
        <v>14</v>
      </c>
      <c r="C51" s="94">
        <v>31151870.600283362</v>
      </c>
      <c r="D51" s="94"/>
      <c r="E51" s="60"/>
      <c r="F51" s="51">
        <f t="shared" si="0"/>
        <v>31151870.600283362</v>
      </c>
      <c r="G51" s="110">
        <f t="shared" si="1"/>
        <v>5.1299999999999998E-2</v>
      </c>
      <c r="H51" s="15">
        <f t="shared" si="2"/>
        <v>1598090.9617945363</v>
      </c>
      <c r="I51" s="110">
        <f t="shared" si="3"/>
        <v>6.7599999999999993E-2</v>
      </c>
      <c r="J51" s="17">
        <f t="shared" si="4"/>
        <v>2105866.4525791551</v>
      </c>
      <c r="K51" s="16">
        <f t="shared" si="5"/>
        <v>507775.49078461877</v>
      </c>
      <c r="L51" s="139"/>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c r="X51" s="142">
        <v>5.1299999999999998E-2</v>
      </c>
      <c r="Y51" s="142">
        <v>6.6400000000000001E-2</v>
      </c>
      <c r="Z51" s="142">
        <v>6.7599999999999993E-2</v>
      </c>
    </row>
    <row r="52" spans="1:26" x14ac:dyDescent="0.3">
      <c r="B52" s="13" t="s">
        <v>15</v>
      </c>
      <c r="C52" s="94">
        <v>31559180.637158379</v>
      </c>
      <c r="D52" s="94"/>
      <c r="E52" s="60"/>
      <c r="F52" s="51">
        <f t="shared" si="0"/>
        <v>31559180.637158379</v>
      </c>
      <c r="G52" s="110">
        <f t="shared" si="1"/>
        <v>6.4100000000000004E-2</v>
      </c>
      <c r="H52" s="15">
        <f t="shared" si="2"/>
        <v>2022943.4788418522</v>
      </c>
      <c r="I52" s="110">
        <f t="shared" si="3"/>
        <v>7.0400000000000004E-2</v>
      </c>
      <c r="J52" s="17">
        <f t="shared" si="4"/>
        <v>2221766.3168559498</v>
      </c>
      <c r="K52" s="16">
        <f t="shared" si="5"/>
        <v>198822.83801409765</v>
      </c>
      <c r="L52" s="139"/>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c r="X52" s="142">
        <v>6.4100000000000004E-2</v>
      </c>
      <c r="Y52" s="142">
        <v>7.9100000000000004E-2</v>
      </c>
      <c r="Z52" s="142">
        <v>7.0400000000000004E-2</v>
      </c>
    </row>
    <row r="53" spans="1:26" x14ac:dyDescent="0.3">
      <c r="B53" s="13" t="s">
        <v>16</v>
      </c>
      <c r="C53" s="94">
        <v>35562454.171813935</v>
      </c>
      <c r="D53" s="94"/>
      <c r="E53" s="60"/>
      <c r="F53" s="51">
        <f t="shared" si="0"/>
        <v>35562454.171813935</v>
      </c>
      <c r="G53" s="110">
        <f t="shared" si="1"/>
        <v>7.3800000000000004E-2</v>
      </c>
      <c r="H53" s="15">
        <f t="shared" si="2"/>
        <v>2624509.1178798685</v>
      </c>
      <c r="I53" s="110">
        <f t="shared" si="3"/>
        <v>5.0900000000000001E-2</v>
      </c>
      <c r="J53" s="17">
        <f t="shared" si="4"/>
        <v>1810128.9173453294</v>
      </c>
      <c r="K53" s="16">
        <f t="shared" si="5"/>
        <v>-814380.20053453906</v>
      </c>
      <c r="L53" s="139"/>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c r="X53" s="142">
        <v>7.3800000000000004E-2</v>
      </c>
      <c r="Y53" s="142">
        <v>4.5400000000000003E-2</v>
      </c>
      <c r="Z53" s="142">
        <v>5.0900000000000001E-2</v>
      </c>
    </row>
    <row r="54" spans="1:26" x14ac:dyDescent="0.3">
      <c r="B54" s="13" t="s">
        <v>17</v>
      </c>
      <c r="C54" s="94">
        <v>30229081.827618856</v>
      </c>
      <c r="D54" s="94"/>
      <c r="E54" s="60"/>
      <c r="F54" s="51">
        <f t="shared" si="0"/>
        <v>30229081.827618856</v>
      </c>
      <c r="G54" s="110">
        <f t="shared" si="1"/>
        <v>4.0099999999999997E-2</v>
      </c>
      <c r="H54" s="15">
        <f t="shared" si="2"/>
        <v>1212186.1812875161</v>
      </c>
      <c r="I54" s="110">
        <f t="shared" si="3"/>
        <v>6.2400000000000004E-2</v>
      </c>
      <c r="J54" s="17">
        <f t="shared" si="4"/>
        <v>1886294.7060434166</v>
      </c>
      <c r="K54" s="16">
        <f t="shared" si="5"/>
        <v>674108.52475590049</v>
      </c>
      <c r="L54" s="139"/>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c r="X54" s="142">
        <v>4.0099999999999997E-2</v>
      </c>
      <c r="Y54" s="142">
        <v>6.9000000000000006E-2</v>
      </c>
      <c r="Z54" s="142">
        <v>6.2400000000000004E-2</v>
      </c>
    </row>
    <row r="55" spans="1:26" x14ac:dyDescent="0.3">
      <c r="B55" s="13" t="s">
        <v>18</v>
      </c>
      <c r="C55" s="94">
        <v>27509519.333383162</v>
      </c>
      <c r="D55" s="94"/>
      <c r="E55" s="60"/>
      <c r="F55" s="51">
        <f t="shared" si="0"/>
        <v>27509519.333383162</v>
      </c>
      <c r="G55" s="110">
        <f t="shared" si="1"/>
        <v>8.72E-2</v>
      </c>
      <c r="H55" s="15">
        <f t="shared" si="2"/>
        <v>2398830.0858710115</v>
      </c>
      <c r="I55" s="110">
        <f t="shared" si="3"/>
        <v>6.6600000000000006E-2</v>
      </c>
      <c r="J55" s="17">
        <f t="shared" si="4"/>
        <v>1832133.9876033186</v>
      </c>
      <c r="K55" s="16">
        <f t="shared" si="5"/>
        <v>-566696.09826769284</v>
      </c>
      <c r="L55" s="139"/>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c r="X55" s="142">
        <v>8.72E-2</v>
      </c>
      <c r="Y55" s="142">
        <v>6.3099999999999989E-2</v>
      </c>
      <c r="Z55" s="142">
        <v>6.6600000000000006E-2</v>
      </c>
    </row>
    <row r="56" spans="1:26" x14ac:dyDescent="0.3">
      <c r="B56" s="13" t="s">
        <v>19</v>
      </c>
      <c r="C56" s="94">
        <v>29430790.833950043</v>
      </c>
      <c r="D56" s="94"/>
      <c r="E56" s="60"/>
      <c r="F56" s="51">
        <f t="shared" si="0"/>
        <v>29430790.833950043</v>
      </c>
      <c r="G56" s="110">
        <f t="shared" si="1"/>
        <v>5.8099999999999999E-2</v>
      </c>
      <c r="H56" s="15">
        <f t="shared" si="2"/>
        <v>1709928.9474524974</v>
      </c>
      <c r="I56" s="110">
        <f t="shared" si="3"/>
        <v>6.3099999999999989E-2</v>
      </c>
      <c r="J56" s="17">
        <f t="shared" si="4"/>
        <v>1857082.9016222474</v>
      </c>
      <c r="K56" s="16">
        <f>J56-H56</f>
        <v>147153.95416974998</v>
      </c>
      <c r="L56" s="139"/>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c r="X56" s="142">
        <v>5.8099999999999999E-2</v>
      </c>
      <c r="Y56" s="142">
        <v>6.3600000000000004E-2</v>
      </c>
      <c r="Z56" s="142">
        <v>6.3099999999999989E-2</v>
      </c>
    </row>
    <row r="57" spans="1:26" x14ac:dyDescent="0.3">
      <c r="B57" s="13" t="s">
        <v>20</v>
      </c>
      <c r="C57" s="94">
        <v>31075581.649095271</v>
      </c>
      <c r="D57" s="94"/>
      <c r="E57" s="60"/>
      <c r="F57" s="51">
        <f t="shared" si="0"/>
        <v>31075581.649095271</v>
      </c>
      <c r="G57" s="110">
        <f t="shared" si="1"/>
        <v>6.2300000000000001E-2</v>
      </c>
      <c r="H57" s="15">
        <f t="shared" si="2"/>
        <v>1936008.7367386355</v>
      </c>
      <c r="I57" s="110">
        <f t="shared" si="3"/>
        <v>7.8600000000000003E-2</v>
      </c>
      <c r="J57" s="17">
        <f t="shared" si="4"/>
        <v>2442540.7176188882</v>
      </c>
      <c r="K57" s="16">
        <f t="shared" si="5"/>
        <v>506531.98088025278</v>
      </c>
      <c r="L57" s="139"/>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c r="X57" s="142">
        <v>6.2300000000000001E-2</v>
      </c>
      <c r="Y57" s="142">
        <v>8.4900000000000003E-2</v>
      </c>
      <c r="Z57" s="142">
        <v>7.8600000000000003E-2</v>
      </c>
    </row>
    <row r="58" spans="1:26" x14ac:dyDescent="0.3">
      <c r="B58" s="13" t="s">
        <v>21</v>
      </c>
      <c r="C58" s="94">
        <v>33216390.162809893</v>
      </c>
      <c r="D58" s="94"/>
      <c r="E58" s="60"/>
      <c r="F58" s="51">
        <f t="shared" si="0"/>
        <v>33216390.162809893</v>
      </c>
      <c r="G58" s="110">
        <f t="shared" si="1"/>
        <v>7.6100000000000001E-2</v>
      </c>
      <c r="H58" s="15">
        <f t="shared" si="2"/>
        <v>2527767.2913898327</v>
      </c>
      <c r="I58" s="110">
        <f t="shared" si="3"/>
        <v>5.0700000000000002E-2</v>
      </c>
      <c r="J58" s="17">
        <f t="shared" si="4"/>
        <v>1684070.9812544617</v>
      </c>
      <c r="K58" s="16">
        <f t="shared" si="5"/>
        <v>-843696.31013537105</v>
      </c>
      <c r="L58" s="139"/>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c r="X58" s="143">
        <v>7.6100000000000001E-2</v>
      </c>
      <c r="Y58" s="143">
        <v>4.2999999999999997E-2</v>
      </c>
      <c r="Z58" s="143">
        <v>5.0700000000000002E-2</v>
      </c>
    </row>
    <row r="59" spans="1:26" ht="28.5" thickBot="1" x14ac:dyDescent="0.35">
      <c r="B59" s="126" t="s">
        <v>133</v>
      </c>
      <c r="C59" s="96">
        <f>SUM(C47:C58)</f>
        <v>366527853.37800002</v>
      </c>
      <c r="D59" s="96">
        <f>SUM(D47:D58)</f>
        <v>0</v>
      </c>
      <c r="E59" s="96">
        <f>SUM(E47:E58)</f>
        <v>0</v>
      </c>
      <c r="F59" s="96">
        <f>SUM(F47:F58)</f>
        <v>366527853.37800002</v>
      </c>
      <c r="G59" s="37"/>
      <c r="H59" s="38">
        <f>SUM(H47:H58)</f>
        <v>21669722.024162509</v>
      </c>
      <c r="I59" s="37"/>
      <c r="J59" s="38">
        <f>SUM(J47:J58)</f>
        <v>21840725.442652766</v>
      </c>
      <c r="K59" s="39">
        <f>SUM(K47:K58)</f>
        <v>171003.41849026131</v>
      </c>
      <c r="N59" s="31"/>
      <c r="O59" s="32"/>
      <c r="P59" s="32"/>
      <c r="Q59" s="32"/>
      <c r="R59" s="32"/>
      <c r="S59" s="32"/>
      <c r="T59" s="32"/>
      <c r="U59" s="32"/>
      <c r="V59" s="32"/>
      <c r="W59" s="32"/>
      <c r="X59" s="32"/>
      <c r="Y59" s="32"/>
      <c r="Z59" s="32"/>
    </row>
    <row r="60" spans="1:26" x14ac:dyDescent="0.3">
      <c r="G60" s="4"/>
      <c r="H60" s="4"/>
      <c r="I60" s="4"/>
      <c r="J60" s="69"/>
      <c r="K60" s="124"/>
      <c r="N60" s="29"/>
      <c r="O60" s="30"/>
      <c r="P60" s="30"/>
      <c r="Q60" s="30"/>
      <c r="R60" s="30"/>
      <c r="S60" s="30"/>
      <c r="T60" s="30"/>
      <c r="U60" s="30"/>
      <c r="V60" s="30"/>
      <c r="W60" s="30"/>
      <c r="X60" s="30"/>
      <c r="Y60" s="30"/>
      <c r="Z60" s="30"/>
    </row>
    <row r="61" spans="1:26" x14ac:dyDescent="0.3">
      <c r="N61" s="29"/>
      <c r="O61" s="30"/>
      <c r="P61" s="30"/>
      <c r="Q61" s="30"/>
      <c r="R61" s="30"/>
      <c r="S61" s="30"/>
      <c r="T61" s="30"/>
      <c r="U61" s="30"/>
      <c r="V61" s="30"/>
      <c r="W61" s="30"/>
      <c r="X61" s="30"/>
      <c r="Y61" s="30"/>
      <c r="Z61" s="30"/>
    </row>
    <row r="62" spans="1:26" x14ac:dyDescent="0.3">
      <c r="A62" s="1" t="s">
        <v>143</v>
      </c>
      <c r="B62" s="47" t="s">
        <v>136</v>
      </c>
      <c r="C62" s="2"/>
      <c r="K62" s="114"/>
      <c r="N62" s="29"/>
      <c r="O62" s="30"/>
      <c r="P62" s="30"/>
      <c r="Q62" s="30"/>
      <c r="R62" s="30"/>
      <c r="S62" s="30"/>
      <c r="T62" s="30"/>
      <c r="U62" s="30"/>
      <c r="V62" s="30"/>
      <c r="W62" s="30"/>
      <c r="X62" s="30"/>
      <c r="Y62" s="30"/>
      <c r="Z62" s="30"/>
    </row>
    <row r="63" spans="1:26" x14ac:dyDescent="0.3">
      <c r="B63" s="3"/>
      <c r="C63" s="2"/>
      <c r="K63" s="121"/>
      <c r="N63" s="29"/>
      <c r="O63" s="29"/>
      <c r="P63" s="29"/>
      <c r="Q63" s="29"/>
      <c r="R63" s="29"/>
      <c r="S63" s="29"/>
      <c r="T63" s="29"/>
      <c r="U63" s="29"/>
      <c r="V63" s="29"/>
      <c r="W63" s="29"/>
      <c r="X63" s="29"/>
      <c r="Y63" s="29"/>
      <c r="Z63" s="29"/>
    </row>
    <row r="64" spans="1:26" ht="42" x14ac:dyDescent="0.3">
      <c r="A64" s="11"/>
      <c r="B64" s="140" t="s">
        <v>45</v>
      </c>
      <c r="C64" s="48" t="s">
        <v>67</v>
      </c>
      <c r="D64" s="48" t="s">
        <v>121</v>
      </c>
      <c r="E64" s="168" t="s">
        <v>44</v>
      </c>
      <c r="F64" s="168"/>
      <c r="G64" s="168"/>
      <c r="H64" s="168"/>
      <c r="I64" s="168"/>
      <c r="K64" s="119"/>
      <c r="O64" s="29"/>
      <c r="P64" s="29"/>
      <c r="Q64" s="29"/>
      <c r="R64" s="29"/>
      <c r="S64" s="29"/>
      <c r="T64" s="29"/>
      <c r="U64" s="29"/>
      <c r="V64" s="29"/>
      <c r="W64" s="29"/>
      <c r="X64" s="29"/>
      <c r="Y64" s="29"/>
      <c r="Z64" s="29"/>
    </row>
    <row r="65" spans="1:26" ht="30.75" customHeight="1" x14ac:dyDescent="0.3">
      <c r="A65" s="169" t="s">
        <v>134</v>
      </c>
      <c r="B65" s="170"/>
      <c r="C65" s="171"/>
      <c r="D65" s="125">
        <v>301491.80405274063</v>
      </c>
      <c r="E65" s="160"/>
      <c r="F65" s="161"/>
      <c r="G65" s="161"/>
      <c r="H65" s="161"/>
      <c r="I65" s="162"/>
      <c r="K65" s="119"/>
      <c r="O65" s="29"/>
      <c r="P65" s="29"/>
      <c r="Q65" s="29"/>
      <c r="R65" s="29"/>
      <c r="S65" s="29"/>
      <c r="T65" s="29"/>
      <c r="U65" s="29"/>
      <c r="V65" s="29"/>
      <c r="W65" s="29"/>
      <c r="X65" s="29"/>
      <c r="Y65" s="29"/>
      <c r="Z65" s="29"/>
    </row>
    <row r="66" spans="1:26" ht="28" x14ac:dyDescent="0.3">
      <c r="A66" s="70" t="s">
        <v>51</v>
      </c>
      <c r="B66" s="49" t="s">
        <v>62</v>
      </c>
      <c r="C66" s="111" t="s">
        <v>163</v>
      </c>
      <c r="D66" s="97"/>
      <c r="E66" s="158" t="s">
        <v>166</v>
      </c>
      <c r="F66" s="158"/>
      <c r="G66" s="158"/>
      <c r="H66" s="158"/>
      <c r="I66" s="158"/>
      <c r="K66" s="119"/>
      <c r="O66" s="29"/>
      <c r="P66" s="29"/>
      <c r="Q66" s="29"/>
      <c r="R66" s="29"/>
      <c r="S66" s="29"/>
      <c r="T66" s="29"/>
      <c r="U66" s="29"/>
      <c r="V66" s="29"/>
      <c r="W66" s="29"/>
      <c r="X66" s="29"/>
      <c r="Y66" s="29"/>
      <c r="Z66" s="29"/>
    </row>
    <row r="67" spans="1:26" ht="28" x14ac:dyDescent="0.3">
      <c r="A67" s="70" t="s">
        <v>52</v>
      </c>
      <c r="B67" s="49" t="s">
        <v>79</v>
      </c>
      <c r="C67" s="111" t="s">
        <v>163</v>
      </c>
      <c r="D67" s="113"/>
      <c r="E67" s="158" t="s">
        <v>166</v>
      </c>
      <c r="F67" s="158"/>
      <c r="G67" s="158"/>
      <c r="H67" s="158"/>
      <c r="I67" s="158"/>
      <c r="J67" s="79"/>
      <c r="K67" s="120"/>
      <c r="L67" s="79"/>
      <c r="M67" s="79"/>
      <c r="N67" s="79"/>
      <c r="O67" s="79"/>
      <c r="P67" s="79"/>
      <c r="Q67" s="79"/>
    </row>
    <row r="68" spans="1:26" ht="28" x14ac:dyDescent="0.3">
      <c r="A68" s="70" t="s">
        <v>65</v>
      </c>
      <c r="B68" s="49" t="s">
        <v>64</v>
      </c>
      <c r="C68" s="111" t="s">
        <v>163</v>
      </c>
      <c r="D68" s="113"/>
      <c r="E68" s="158" t="s">
        <v>166</v>
      </c>
      <c r="F68" s="158"/>
      <c r="G68" s="158"/>
      <c r="H68" s="158"/>
      <c r="I68" s="158"/>
      <c r="J68" s="79"/>
      <c r="K68" s="120"/>
      <c r="L68" s="79"/>
      <c r="M68" s="79"/>
      <c r="N68" s="79"/>
      <c r="O68" s="79"/>
      <c r="P68" s="79"/>
      <c r="Q68" s="79"/>
    </row>
    <row r="69" spans="1:26" x14ac:dyDescent="0.3">
      <c r="A69" s="70" t="s">
        <v>66</v>
      </c>
      <c r="B69" s="49" t="s">
        <v>63</v>
      </c>
      <c r="C69" s="112" t="s">
        <v>163</v>
      </c>
      <c r="D69" s="113"/>
      <c r="E69" s="158" t="s">
        <v>166</v>
      </c>
      <c r="F69" s="158"/>
      <c r="G69" s="158"/>
      <c r="H69" s="158"/>
      <c r="I69" s="158"/>
      <c r="J69" s="79"/>
      <c r="K69" s="123"/>
      <c r="L69" s="79"/>
      <c r="M69" s="79"/>
      <c r="N69" s="79"/>
      <c r="O69" s="79"/>
      <c r="P69" s="79"/>
      <c r="Q69" s="79"/>
    </row>
    <row r="70" spans="1:26" ht="28" x14ac:dyDescent="0.3">
      <c r="A70" s="70" t="s">
        <v>69</v>
      </c>
      <c r="B70" s="49" t="s">
        <v>71</v>
      </c>
      <c r="C70" s="111" t="s">
        <v>163</v>
      </c>
      <c r="D70" s="97"/>
      <c r="E70" s="158" t="s">
        <v>166</v>
      </c>
      <c r="F70" s="158"/>
      <c r="G70" s="158"/>
      <c r="H70" s="158"/>
      <c r="I70" s="158"/>
      <c r="J70" s="79"/>
      <c r="K70" s="123"/>
      <c r="L70" s="79"/>
      <c r="M70" s="79"/>
      <c r="N70" s="79"/>
      <c r="O70" s="79"/>
      <c r="P70" s="79"/>
      <c r="Q70" s="79"/>
    </row>
    <row r="71" spans="1:26" ht="28" x14ac:dyDescent="0.3">
      <c r="A71" s="70" t="s">
        <v>70</v>
      </c>
      <c r="B71" s="49" t="s">
        <v>72</v>
      </c>
      <c r="C71" s="111" t="s">
        <v>163</v>
      </c>
      <c r="D71" s="97"/>
      <c r="E71" s="158" t="s">
        <v>166</v>
      </c>
      <c r="F71" s="158"/>
      <c r="G71" s="158"/>
      <c r="H71" s="158"/>
      <c r="I71" s="158"/>
      <c r="J71" s="79"/>
      <c r="K71" s="123"/>
      <c r="L71" s="79"/>
      <c r="M71" s="79"/>
      <c r="N71" s="79"/>
      <c r="O71" s="79"/>
      <c r="P71" s="79"/>
      <c r="Q71" s="79"/>
    </row>
    <row r="72" spans="1:26" ht="33.75" customHeight="1" x14ac:dyDescent="0.3">
      <c r="A72" s="70">
        <v>4</v>
      </c>
      <c r="B72" s="49" t="s">
        <v>68</v>
      </c>
      <c r="C72" s="111" t="s">
        <v>163</v>
      </c>
      <c r="D72" s="97"/>
      <c r="E72" s="158" t="s">
        <v>164</v>
      </c>
      <c r="F72" s="158"/>
      <c r="G72" s="158"/>
      <c r="H72" s="158"/>
      <c r="I72" s="158"/>
      <c r="J72" s="79"/>
      <c r="K72" s="123"/>
      <c r="L72" s="79"/>
      <c r="M72" s="79"/>
      <c r="N72" s="79"/>
      <c r="O72" s="79"/>
      <c r="P72" s="79"/>
      <c r="Q72" s="79"/>
    </row>
    <row r="73" spans="1:26" ht="42" x14ac:dyDescent="0.3">
      <c r="A73" s="70">
        <v>5</v>
      </c>
      <c r="B73" s="49" t="s">
        <v>81</v>
      </c>
      <c r="C73" s="111" t="s">
        <v>163</v>
      </c>
      <c r="D73" s="97"/>
      <c r="E73" s="158" t="s">
        <v>165</v>
      </c>
      <c r="F73" s="158"/>
      <c r="G73" s="158"/>
      <c r="H73" s="158"/>
      <c r="I73" s="158"/>
      <c r="J73" s="79"/>
      <c r="K73" s="123"/>
      <c r="L73" s="79"/>
      <c r="M73" s="79"/>
      <c r="N73" s="79"/>
      <c r="O73" s="79"/>
      <c r="P73" s="79"/>
      <c r="Q73" s="79"/>
    </row>
    <row r="74" spans="1:26" ht="28" x14ac:dyDescent="0.3">
      <c r="A74" s="54">
        <v>6</v>
      </c>
      <c r="B74" s="49" t="s">
        <v>137</v>
      </c>
      <c r="C74" s="111" t="s">
        <v>163</v>
      </c>
      <c r="D74" s="97"/>
      <c r="E74" s="158" t="s">
        <v>166</v>
      </c>
      <c r="F74" s="158"/>
      <c r="G74" s="158"/>
      <c r="H74" s="158"/>
      <c r="I74" s="158"/>
      <c r="K74" s="29"/>
    </row>
    <row r="75" spans="1:26" x14ac:dyDescent="0.3">
      <c r="A75" s="54">
        <v>7</v>
      </c>
      <c r="B75" s="46"/>
      <c r="C75" s="10"/>
      <c r="D75" s="97"/>
      <c r="E75" s="158"/>
      <c r="F75" s="158"/>
      <c r="G75" s="158"/>
      <c r="H75" s="158"/>
      <c r="I75" s="158"/>
    </row>
    <row r="76" spans="1:26" x14ac:dyDescent="0.3">
      <c r="A76" s="54">
        <v>8</v>
      </c>
      <c r="B76" s="46"/>
      <c r="C76" s="10"/>
      <c r="D76" s="97"/>
      <c r="E76" s="158"/>
      <c r="F76" s="158"/>
      <c r="G76" s="158"/>
      <c r="H76" s="158"/>
      <c r="I76" s="158"/>
    </row>
    <row r="77" spans="1:26" x14ac:dyDescent="0.3">
      <c r="A77" s="54">
        <v>9</v>
      </c>
      <c r="B77" s="46"/>
      <c r="C77" s="10"/>
      <c r="D77" s="97"/>
      <c r="E77" s="155"/>
      <c r="F77" s="156"/>
      <c r="G77" s="156"/>
      <c r="H77" s="156"/>
      <c r="I77" s="157"/>
    </row>
    <row r="78" spans="1:26" x14ac:dyDescent="0.3">
      <c r="A78" s="54">
        <v>10</v>
      </c>
      <c r="B78" s="46"/>
      <c r="C78" s="10"/>
      <c r="D78" s="97"/>
      <c r="E78" s="158"/>
      <c r="F78" s="158"/>
      <c r="G78" s="158"/>
      <c r="H78" s="158"/>
      <c r="I78" s="158"/>
    </row>
    <row r="79" spans="1:26" x14ac:dyDescent="0.3">
      <c r="A79" s="1" t="s">
        <v>150</v>
      </c>
      <c r="B79" s="2" t="s">
        <v>131</v>
      </c>
      <c r="C79" s="2"/>
      <c r="D79" s="98">
        <f>SUM(D65:D78)</f>
        <v>301491.80405274063</v>
      </c>
      <c r="E79" s="25"/>
      <c r="F79" s="25"/>
      <c r="G79" s="25"/>
      <c r="H79" s="25"/>
    </row>
    <row r="80" spans="1:26" x14ac:dyDescent="0.3">
      <c r="B80" s="122" t="s">
        <v>132</v>
      </c>
      <c r="C80" s="71"/>
      <c r="D80" s="98">
        <f>K59</f>
        <v>171003.41849026131</v>
      </c>
      <c r="E80" s="25"/>
      <c r="F80" s="25"/>
      <c r="G80" s="25"/>
      <c r="H80" s="25"/>
    </row>
    <row r="81" spans="1:19" x14ac:dyDescent="0.3">
      <c r="B81" s="71" t="s">
        <v>24</v>
      </c>
      <c r="C81" s="71"/>
      <c r="D81" s="99">
        <f>D79-D80</f>
        <v>130488.38556247932</v>
      </c>
    </row>
    <row r="82" spans="1:19" ht="14.5" thickBot="1" x14ac:dyDescent="0.35">
      <c r="B82" s="133" t="s">
        <v>73</v>
      </c>
      <c r="C82" s="72"/>
      <c r="D82" s="61">
        <f>IF(ISERROR(D81/J59),0,D81/J59)</f>
        <v>5.974544476789607E-3</v>
      </c>
      <c r="E82" s="103" t="str">
        <f>IF(AND(D82&lt;0.01,D82&gt;-0.01),"","Unresolved differences of greater than + or - 1% should be explained")</f>
        <v/>
      </c>
      <c r="G82" s="79"/>
      <c r="H82" s="35"/>
      <c r="I82" s="35"/>
      <c r="J82" s="35"/>
      <c r="K82" s="35"/>
      <c r="L82" s="35"/>
    </row>
    <row r="83" spans="1:19" ht="14.5" thickTop="1" x14ac:dyDescent="0.3">
      <c r="B83" s="2"/>
      <c r="C83" s="56"/>
      <c r="D83" s="59"/>
      <c r="G83" s="79"/>
    </row>
    <row r="84" spans="1:19" x14ac:dyDescent="0.3">
      <c r="B84" s="2"/>
      <c r="C84" s="56"/>
      <c r="D84" s="34"/>
    </row>
    <row r="85" spans="1:19" x14ac:dyDescent="0.3">
      <c r="A85" s="1" t="s">
        <v>75</v>
      </c>
      <c r="B85" s="73" t="s">
        <v>138</v>
      </c>
      <c r="C85" s="58"/>
      <c r="D85" s="59"/>
    </row>
    <row r="86" spans="1:19" x14ac:dyDescent="0.3">
      <c r="B86" s="57"/>
      <c r="C86" s="58"/>
      <c r="D86" s="59"/>
    </row>
    <row r="87" spans="1:19" ht="56" x14ac:dyDescent="0.3">
      <c r="B87" s="141"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3">
      <c r="B88" s="115">
        <v>2013</v>
      </c>
      <c r="C88" s="106">
        <f>'GA Analysis 2013'!$K$59</f>
        <v>171003.41849026131</v>
      </c>
      <c r="D88" s="106">
        <f>'GA Analysis 2013'!$D$65</f>
        <v>301491.80405274063</v>
      </c>
      <c r="E88" s="106">
        <f>SUM('GA Analysis 2013'!$D$66:$D$78)</f>
        <v>0</v>
      </c>
      <c r="F88" s="129">
        <f>SUM(D88:E88)</f>
        <v>301491.80405274063</v>
      </c>
      <c r="G88" s="108">
        <f>F88-C88</f>
        <v>130488.38556247932</v>
      </c>
      <c r="H88" s="148">
        <f>'GA Analysis 2013'!$J$59</f>
        <v>21840725.442652766</v>
      </c>
      <c r="I88" s="104">
        <f>IF(ISERROR(G88/H88),0,G88/H88)</f>
        <v>5.974544476789607E-3</v>
      </c>
      <c r="J88" s="79"/>
      <c r="K88" s="79"/>
      <c r="L88" s="35"/>
      <c r="M88" s="35"/>
      <c r="N88" s="35"/>
      <c r="O88" s="35"/>
      <c r="P88" s="35"/>
      <c r="Q88" s="35"/>
      <c r="R88" s="35"/>
      <c r="S88" s="35"/>
    </row>
    <row r="89" spans="1:19" x14ac:dyDescent="0.3">
      <c r="B89" s="115">
        <v>2014</v>
      </c>
      <c r="C89" s="106">
        <f>'GA Analysis 2014'!$K$59</f>
        <v>758631.19929574151</v>
      </c>
      <c r="D89" s="106">
        <f>'GA Analysis 2014'!$D$65</f>
        <v>982693.65651841043</v>
      </c>
      <c r="E89" s="107">
        <f>SUM('GA Analysis 2014'!$D$66:$D$78)</f>
        <v>0</v>
      </c>
      <c r="F89" s="129">
        <f>SUM(D89:E89)</f>
        <v>982693.65651841043</v>
      </c>
      <c r="G89" s="108">
        <f>F89-C89</f>
        <v>224062.45722266892</v>
      </c>
      <c r="H89" s="149">
        <f>'GA Analysis 2014'!$J$59</f>
        <v>17242063.867494717</v>
      </c>
      <c r="I89" s="104">
        <f>IF(ISERROR(G89/H89),0,G89/H89)</f>
        <v>1.2995106557114576E-2</v>
      </c>
      <c r="J89" s="79"/>
      <c r="K89" s="79"/>
      <c r="L89" s="35"/>
      <c r="M89" s="35"/>
      <c r="N89" s="35"/>
      <c r="O89" s="35"/>
      <c r="P89" s="35"/>
      <c r="Q89" s="35"/>
      <c r="R89" s="35"/>
      <c r="S89" s="35"/>
    </row>
    <row r="90" spans="1:19" x14ac:dyDescent="0.3">
      <c r="B90" s="115">
        <v>2015</v>
      </c>
      <c r="C90" s="106">
        <f>'GA Analysis 2015'!$K$59</f>
        <v>399719.68708792981</v>
      </c>
      <c r="D90" s="106">
        <f>'GA Analysis 2015'!$D$65</f>
        <v>355335.66153192625</v>
      </c>
      <c r="E90" s="106">
        <f>SUM('GA Analysis 2015'!$D$66:$D$78)</f>
        <v>0</v>
      </c>
      <c r="F90" s="129">
        <f>SUM(D90:E90)</f>
        <v>355335.66153192625</v>
      </c>
      <c r="G90" s="108">
        <f>F90-C90</f>
        <v>-44384.025556003558</v>
      </c>
      <c r="H90" s="148">
        <f>'GA Analysis 2015'!$J$59</f>
        <v>27367871.081308357</v>
      </c>
      <c r="I90" s="104">
        <f>IF(ISERROR(G90/H90),0,G90/H90)</f>
        <v>-1.6217566000709808E-3</v>
      </c>
      <c r="J90" s="79"/>
      <c r="K90" s="79"/>
      <c r="L90" s="35"/>
      <c r="M90" s="35"/>
      <c r="N90" s="35"/>
      <c r="O90" s="35"/>
      <c r="P90" s="35"/>
      <c r="Q90" s="35"/>
      <c r="R90" s="35"/>
      <c r="S90" s="35"/>
    </row>
    <row r="91" spans="1:19" ht="14.5" thickBot="1" x14ac:dyDescent="0.35">
      <c r="B91" s="115">
        <v>2016</v>
      </c>
      <c r="C91" s="106">
        <f>'GA Analysis 2016'!$K$59</f>
        <v>-493301.27635448822</v>
      </c>
      <c r="D91" s="106">
        <f>'GA Analysis 2016'!$D$65</f>
        <v>-570934.10118341947</v>
      </c>
      <c r="E91" s="107">
        <f>SUM('GA Analysis 2016'!$D$66:$D$78)</f>
        <v>0</v>
      </c>
      <c r="F91" s="129">
        <f>SUM(D91:E91)</f>
        <v>-570934.10118341947</v>
      </c>
      <c r="G91" s="108">
        <f>F91-C91</f>
        <v>-77632.824828931247</v>
      </c>
      <c r="H91" s="149">
        <f>'GA Analysis 2016'!$J$59</f>
        <v>32438743.812865339</v>
      </c>
      <c r="I91" s="104">
        <f>IF(ISERROR(G91/H91),0,G91/H91)</f>
        <v>-2.3932130441543715E-3</v>
      </c>
      <c r="J91" s="79"/>
      <c r="K91" s="79"/>
      <c r="L91" s="35"/>
      <c r="M91" s="35"/>
      <c r="N91" s="35"/>
      <c r="O91" s="35"/>
      <c r="P91" s="35"/>
      <c r="Q91" s="35"/>
      <c r="R91" s="35"/>
      <c r="S91" s="35"/>
    </row>
    <row r="92" spans="1:19" ht="14.5" thickBot="1" x14ac:dyDescent="0.35">
      <c r="B92" s="75" t="s">
        <v>74</v>
      </c>
      <c r="C92" s="128">
        <f t="shared" ref="C92:H92" si="6">SUM(C88:C91)</f>
        <v>836053.0285194444</v>
      </c>
      <c r="D92" s="128">
        <f t="shared" si="6"/>
        <v>1068587.0209196578</v>
      </c>
      <c r="E92" s="128">
        <f t="shared" si="6"/>
        <v>0</v>
      </c>
      <c r="F92" s="130">
        <f t="shared" si="6"/>
        <v>1068587.0209196578</v>
      </c>
      <c r="G92" s="128">
        <f t="shared" si="6"/>
        <v>232533.99240021344</v>
      </c>
      <c r="H92" s="77">
        <f t="shared" si="6"/>
        <v>98889404.204321176</v>
      </c>
      <c r="I92" s="78" t="s">
        <v>80</v>
      </c>
      <c r="J92" s="79"/>
      <c r="K92" s="79"/>
      <c r="L92" s="35"/>
      <c r="M92" s="35"/>
      <c r="N92" s="35"/>
      <c r="O92" s="35"/>
      <c r="P92" s="35"/>
      <c r="Q92" s="35"/>
      <c r="R92" s="35"/>
      <c r="S92" s="35"/>
    </row>
    <row r="93" spans="1:19" x14ac:dyDescent="0.3">
      <c r="B93" s="4"/>
      <c r="C93" s="4"/>
      <c r="D93" s="4"/>
      <c r="E93" s="4"/>
      <c r="F93" s="4"/>
      <c r="G93" s="4"/>
      <c r="J93" s="79"/>
      <c r="K93" s="79"/>
      <c r="L93" s="35"/>
      <c r="M93" s="35"/>
      <c r="N93" s="35"/>
      <c r="O93" s="35"/>
      <c r="P93" s="35"/>
      <c r="Q93" s="35"/>
      <c r="R93" s="35"/>
      <c r="S93" s="35"/>
    </row>
    <row r="94" spans="1:19" x14ac:dyDescent="0.3">
      <c r="J94" s="79"/>
      <c r="K94" s="79"/>
      <c r="L94" s="35"/>
      <c r="M94" s="35"/>
      <c r="N94" s="35"/>
      <c r="O94" s="35"/>
      <c r="P94" s="35"/>
      <c r="Q94" s="35"/>
      <c r="R94" s="35"/>
      <c r="S94" s="35"/>
    </row>
    <row r="95" spans="1:19" x14ac:dyDescent="0.3">
      <c r="B95" s="3" t="s">
        <v>37</v>
      </c>
      <c r="J95" s="79"/>
      <c r="K95" s="79"/>
    </row>
    <row r="96" spans="1:19" x14ac:dyDescent="0.3">
      <c r="B96" s="53"/>
      <c r="C96" s="53"/>
      <c r="D96" s="53"/>
      <c r="E96" s="53"/>
      <c r="F96" s="53"/>
      <c r="G96" s="53"/>
      <c r="H96" s="53"/>
      <c r="J96" s="79"/>
      <c r="K96" s="79"/>
    </row>
    <row r="97" spans="2:11" x14ac:dyDescent="0.3">
      <c r="B97" s="53"/>
      <c r="C97" s="53"/>
      <c r="D97" s="53"/>
      <c r="E97" s="53"/>
      <c r="F97" s="53"/>
      <c r="G97" s="53"/>
      <c r="H97" s="53"/>
      <c r="J97" s="79"/>
      <c r="K97" s="79"/>
    </row>
    <row r="98" spans="2:11" x14ac:dyDescent="0.3">
      <c r="B98" s="53"/>
      <c r="C98" s="53"/>
      <c r="D98" s="53"/>
      <c r="E98" s="53"/>
      <c r="F98" s="53"/>
      <c r="G98" s="53"/>
      <c r="H98" s="53"/>
    </row>
    <row r="99" spans="2:11" x14ac:dyDescent="0.3">
      <c r="B99" s="53"/>
      <c r="C99" s="53"/>
      <c r="D99" s="53"/>
      <c r="E99" s="53"/>
      <c r="F99" s="53"/>
      <c r="G99" s="53"/>
      <c r="H99" s="53"/>
    </row>
    <row r="100" spans="2:11" x14ac:dyDescent="0.3">
      <c r="B100" s="53"/>
      <c r="C100" s="53"/>
      <c r="D100" s="53"/>
      <c r="E100" s="53"/>
      <c r="F100" s="53"/>
      <c r="G100" s="53"/>
      <c r="H100" s="53"/>
    </row>
    <row r="101" spans="2:11" x14ac:dyDescent="0.3">
      <c r="B101" s="53"/>
      <c r="C101" s="53"/>
      <c r="D101" s="53"/>
      <c r="E101" s="53"/>
      <c r="F101" s="53"/>
      <c r="G101" s="53"/>
      <c r="H101" s="53"/>
    </row>
    <row r="102" spans="2:11" x14ac:dyDescent="0.3">
      <c r="B102" s="53"/>
      <c r="C102" s="53"/>
      <c r="D102" s="53"/>
      <c r="E102" s="53"/>
      <c r="F102" s="53"/>
      <c r="G102" s="53"/>
      <c r="H102" s="53"/>
    </row>
    <row r="103" spans="2:11" x14ac:dyDescent="0.3">
      <c r="B103" s="53"/>
      <c r="C103" s="53"/>
      <c r="D103" s="53"/>
      <c r="E103" s="53"/>
      <c r="F103" s="53"/>
      <c r="G103" s="53"/>
      <c r="H103" s="53"/>
    </row>
  </sheetData>
  <mergeCells count="23">
    <mergeCell ref="B21:C21"/>
    <mergeCell ref="E21:F21"/>
    <mergeCell ref="B27:H27"/>
    <mergeCell ref="O45:Q45"/>
    <mergeCell ref="R45:T45"/>
    <mergeCell ref="A65:C65"/>
    <mergeCell ref="E65:I65"/>
    <mergeCell ref="E66:I66"/>
    <mergeCell ref="E67:I67"/>
    <mergeCell ref="E68:I68"/>
    <mergeCell ref="E75:I75"/>
    <mergeCell ref="E76:I76"/>
    <mergeCell ref="E77:I77"/>
    <mergeCell ref="E78:I78"/>
    <mergeCell ref="X45:Z45"/>
    <mergeCell ref="E69:I69"/>
    <mergeCell ref="E70:I70"/>
    <mergeCell ref="E71:I71"/>
    <mergeCell ref="E72:I72"/>
    <mergeCell ref="E73:I73"/>
    <mergeCell ref="E74:I74"/>
    <mergeCell ref="E64:I64"/>
    <mergeCell ref="U45:W45"/>
  </mergeCells>
  <dataValidations count="1">
    <dataValidation type="list" sqref="C31" xr:uid="{00000000-0002-0000-0500-000000000000}">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GA Analysis 2016</vt:lpstr>
      <vt:lpstr>GA Analysis 2015</vt:lpstr>
      <vt:lpstr>GA Analysis 2014</vt:lpstr>
      <vt:lpstr>GA Analysis 2013</vt:lpstr>
      <vt:lpstr>'GA Analysis 2013'!Print_Area</vt:lpstr>
      <vt:lpstr>'GA Analysis 2014'!Print_Area</vt:lpstr>
      <vt:lpstr>'GA Analysis 2015'!Print_Area</vt:lpstr>
      <vt:lpstr>'GA Analysis 2016'!Print_Area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Michelle Reesor</cp:lastModifiedBy>
  <cp:lastPrinted>2017-07-19T17:11:44Z</cp:lastPrinted>
  <dcterms:created xsi:type="dcterms:W3CDTF">2017-05-01T19:29:01Z</dcterms:created>
  <dcterms:modified xsi:type="dcterms:W3CDTF">2018-02-09T21:57:38Z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