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9001"/>
  <workbookPr defaultThemeVersion="124226"/>
  <mc:AlternateContent xmlns:mc="http://schemas.openxmlformats.org/markup-compatibility/2006">
    <mc:Choice Requires="x15">
      <x15ac:absPath xmlns:x15ac="http://schemas.microsoft.com/office/spreadsheetml/2010/11/ac" url="H:\2018 IRM\Interrogatories_20180214\"/>
    </mc:Choice>
  </mc:AlternateContent>
  <bookViews>
    <workbookView xWindow="0" yWindow="0" windowWidth="28800" windowHeight="12210" activeTab="1"/>
  </bookViews>
  <sheets>
    <sheet name="Instructions" sheetId="2" r:id="rId1"/>
    <sheet name="GA Analysis " sheetId="4" r:id="rId2"/>
  </sheets>
  <definedNames>
    <definedName name="GARate" localSheetId="1">#REF!</definedName>
    <definedName name="GARate">#REF!</definedName>
    <definedName name="_xlnm.Print_Area" localSheetId="1">'GA Analysis '!$A$12:$K$107</definedName>
    <definedName name="_xlnm.Print_Area" localSheetId="0">Instructions!$A$11:$C$83</definedName>
  </definedNames>
  <calcPr calcId="162913"/>
</workbook>
</file>

<file path=xl/calcChain.xml><?xml version="1.0" encoding="utf-8"?>
<calcChain xmlns="http://schemas.openxmlformats.org/spreadsheetml/2006/main">
  <c r="D72" i="4" l="1"/>
  <c r="D23" i="4" l="1"/>
  <c r="C53" i="4" l="1"/>
  <c r="E58" i="4" l="1"/>
  <c r="E57" i="4"/>
  <c r="E56" i="4"/>
  <c r="E55" i="4"/>
  <c r="E54" i="4"/>
  <c r="E53" i="4"/>
  <c r="E52" i="4"/>
  <c r="E51" i="4"/>
  <c r="E50" i="4"/>
  <c r="E49" i="4"/>
  <c r="E48" i="4"/>
  <c r="E47" i="4" l="1"/>
  <c r="C59" i="4"/>
  <c r="D24" i="4" l="1"/>
  <c r="E88" i="4" l="1"/>
  <c r="D88" i="4"/>
  <c r="D58" i="4" l="1"/>
  <c r="D57" i="4"/>
  <c r="D56" i="4"/>
  <c r="D55" i="4"/>
  <c r="D54" i="4"/>
  <c r="D53" i="4"/>
  <c r="D52" i="4"/>
  <c r="D51" i="4"/>
  <c r="D50" i="4"/>
  <c r="D49" i="4"/>
  <c r="D48" i="4"/>
  <c r="F53" i="4" l="1"/>
  <c r="F52" i="4"/>
  <c r="I47" i="4" l="1"/>
  <c r="G48" i="4" l="1"/>
  <c r="G49" i="4"/>
  <c r="G50" i="4"/>
  <c r="G51" i="4"/>
  <c r="G52" i="4"/>
  <c r="G53" i="4"/>
  <c r="G54" i="4"/>
  <c r="G55" i="4"/>
  <c r="G56" i="4"/>
  <c r="G57" i="4"/>
  <c r="G58" i="4"/>
  <c r="G47" i="4"/>
  <c r="I48" i="4" l="1"/>
  <c r="I49" i="4"/>
  <c r="I50" i="4"/>
  <c r="I51" i="4"/>
  <c r="I52" i="4"/>
  <c r="I53" i="4"/>
  <c r="I54" i="4"/>
  <c r="I55" i="4"/>
  <c r="I56" i="4"/>
  <c r="I57" i="4"/>
  <c r="I58" i="4"/>
  <c r="G89" i="4" l="1"/>
  <c r="F88" i="4"/>
  <c r="F89" i="4"/>
  <c r="F90" i="4"/>
  <c r="G90" i="4" s="1"/>
  <c r="F91" i="4"/>
  <c r="G91" i="4" s="1"/>
  <c r="F47" i="4" l="1"/>
  <c r="H47" i="4" l="1"/>
  <c r="J47" i="4"/>
  <c r="D79" i="4"/>
  <c r="K47" i="4" l="1"/>
  <c r="F51" i="4"/>
  <c r="J52" i="4"/>
  <c r="F54" i="4"/>
  <c r="F58" i="4"/>
  <c r="F56" i="4"/>
  <c r="F57" i="4"/>
  <c r="I91" i="4"/>
  <c r="I90" i="4"/>
  <c r="I89" i="4"/>
  <c r="D92" i="4"/>
  <c r="F92" i="4"/>
  <c r="J56" i="4" l="1"/>
  <c r="H54" i="4"/>
  <c r="J51" i="4"/>
  <c r="E59" i="4"/>
  <c r="F55" i="4"/>
  <c r="D59" i="4"/>
  <c r="H58" i="4"/>
  <c r="F50" i="4"/>
  <c r="F49" i="4"/>
  <c r="F48" i="4"/>
  <c r="J54" i="4"/>
  <c r="H57" i="4"/>
  <c r="J57" i="4"/>
  <c r="H53" i="4"/>
  <c r="J58" i="4"/>
  <c r="J53" i="4"/>
  <c r="H52" i="4"/>
  <c r="K52" i="4" s="1"/>
  <c r="H56" i="4"/>
  <c r="H51" i="4"/>
  <c r="H50" i="4" l="1"/>
  <c r="K51" i="4"/>
  <c r="H49" i="4"/>
  <c r="K54" i="4"/>
  <c r="K56" i="4"/>
  <c r="J55" i="4"/>
  <c r="J48" i="4"/>
  <c r="H48" i="4"/>
  <c r="H55" i="4"/>
  <c r="J50" i="4"/>
  <c r="K58" i="4"/>
  <c r="J49" i="4"/>
  <c r="K53" i="4"/>
  <c r="F59" i="4"/>
  <c r="K57" i="4"/>
  <c r="K50" i="4" l="1"/>
  <c r="K49" i="4"/>
  <c r="K55" i="4"/>
  <c r="K48" i="4"/>
  <c r="J59" i="4"/>
  <c r="H88" i="4" s="1"/>
  <c r="H59" i="4"/>
  <c r="K59" i="4" l="1"/>
  <c r="C88" i="4" s="1"/>
  <c r="G88" i="4" s="1"/>
  <c r="I88" i="4" s="1"/>
  <c r="D22" i="4"/>
  <c r="F24" i="4" s="1"/>
  <c r="H92" i="4"/>
  <c r="G92" i="4" l="1"/>
  <c r="D80" i="4"/>
  <c r="D81" i="4" s="1"/>
  <c r="D82" i="4" s="1"/>
  <c r="C92" i="4"/>
  <c r="F23" i="4"/>
  <c r="F25" i="4"/>
  <c r="F26" i="4"/>
  <c r="E92" i="4"/>
  <c r="E82" i="4" l="1"/>
</calcChain>
</file>

<file path=xl/sharedStrings.xml><?xml version="1.0" encoding="utf-8"?>
<sst xmlns="http://schemas.openxmlformats.org/spreadsheetml/2006/main" count="212" uniqueCount="175">
  <si>
    <t>kWh</t>
  </si>
  <si>
    <t>A</t>
  </si>
  <si>
    <t>C = A+B</t>
  </si>
  <si>
    <t>Total Metered excluding WMP</t>
  </si>
  <si>
    <t>D</t>
  </si>
  <si>
    <t>E</t>
  </si>
  <si>
    <t>B = D+E</t>
  </si>
  <si>
    <t xml:space="preserve">RPP </t>
  </si>
  <si>
    <t>Non RPP</t>
  </si>
  <si>
    <t>Non-RPP Class A</t>
  </si>
  <si>
    <t>January</t>
  </si>
  <si>
    <t>February</t>
  </si>
  <si>
    <t>March</t>
  </si>
  <si>
    <t>April</t>
  </si>
  <si>
    <t>May</t>
  </si>
  <si>
    <t>June</t>
  </si>
  <si>
    <t>July</t>
  </si>
  <si>
    <t>August</t>
  </si>
  <si>
    <t>September</t>
  </si>
  <si>
    <t>October</t>
  </si>
  <si>
    <t xml:space="preserve">November </t>
  </si>
  <si>
    <t>December</t>
  </si>
  <si>
    <t xml:space="preserve">GA is billed on the </t>
  </si>
  <si>
    <t>$ Consumption at GA Rate Billed</t>
  </si>
  <si>
    <t>Unresolved Difference</t>
  </si>
  <si>
    <t>Year</t>
  </si>
  <si>
    <t>First Estimate</t>
  </si>
  <si>
    <t>Second Estimate</t>
  </si>
  <si>
    <t>Actual</t>
  </si>
  <si>
    <t>GA Rates per IESO website</t>
  </si>
  <si>
    <t>($/kWh)</t>
  </si>
  <si>
    <t xml:space="preserve">Purpose: </t>
  </si>
  <si>
    <t>Input cells</t>
  </si>
  <si>
    <t>Note 1</t>
  </si>
  <si>
    <t>Note 2</t>
  </si>
  <si>
    <t>Note 3</t>
  </si>
  <si>
    <t>Note 4</t>
  </si>
  <si>
    <t>Additional Notes and Comments</t>
  </si>
  <si>
    <t>G</t>
  </si>
  <si>
    <t>Calendar Month</t>
  </si>
  <si>
    <t>F</t>
  </si>
  <si>
    <t>GA Billing Rate</t>
  </si>
  <si>
    <t>GA Billing Rate Description</t>
  </si>
  <si>
    <t>*O.Reg 429/04, section 16(3)</t>
  </si>
  <si>
    <t>Explanation</t>
  </si>
  <si>
    <t xml:space="preserve"> Item</t>
  </si>
  <si>
    <t>Notes to GA Analysis:</t>
  </si>
  <si>
    <t>Refer to the GA Analysis Tab to complete the below steps.</t>
  </si>
  <si>
    <t>Account 1589 Global Adjustment (GA) Analysis Workform</t>
  </si>
  <si>
    <t>GA Rate Billed  ($/kWh)</t>
  </si>
  <si>
    <t>GA Actual Rate Paid ($/kWh)</t>
  </si>
  <si>
    <t>1a</t>
  </si>
  <si>
    <t>1b</t>
  </si>
  <si>
    <t>H</t>
  </si>
  <si>
    <t>I = F-G+H</t>
  </si>
  <si>
    <t>J</t>
  </si>
  <si>
    <t>K = I*J</t>
  </si>
  <si>
    <t>L</t>
  </si>
  <si>
    <t>M = I*L</t>
  </si>
  <si>
    <t>=M-K</t>
  </si>
  <si>
    <t>Drop down cells</t>
  </si>
  <si>
    <t>Remove impacts to GA from prior year RPP Settlement true up process that are booked in current year</t>
  </si>
  <si>
    <t>Add current year end unbilled to actual revenue differences</t>
  </si>
  <si>
    <t>Remove prior year end unbilled to actual revenue differences</t>
  </si>
  <si>
    <t>2a</t>
  </si>
  <si>
    <t>2b</t>
  </si>
  <si>
    <t>Applicability of Reconciling Item (Y/N)</t>
  </si>
  <si>
    <t>Remove GA balances pertaining to Class A customers</t>
  </si>
  <si>
    <t>3a</t>
  </si>
  <si>
    <t>3b</t>
  </si>
  <si>
    <t>Remove difference between prior year accrual to forecast from long term load transfers</t>
  </si>
  <si>
    <t>Add difference between current year accrual to forecast from long term load transfers</t>
  </si>
  <si>
    <t>Unresolved Difference as % of Expected GA Payments to IESO</t>
  </si>
  <si>
    <t xml:space="preserve">Cumulative Balance </t>
  </si>
  <si>
    <t xml:space="preserve">Note 7 </t>
  </si>
  <si>
    <t>$ Consumption at Actual Rate Paid</t>
  </si>
  <si>
    <t>*Non-RPP Class B consumption reported in this table is not expected to directly agree with the Non-RPP Class B Including Loss Adjusted Billed Consumption in the GA Analysis of Expected Balance table below.  The difference should be equal to the loss factor.</t>
  </si>
  <si>
    <t>Expected GA Variance ($)</t>
  </si>
  <si>
    <t>Add impacts to GA from current year RPP Settlement true up process that are booked in subsequent year</t>
  </si>
  <si>
    <t>N/A</t>
  </si>
  <si>
    <t>Significant prior period billing adjustments included in current year GL balance but would not be included in the billing consumption used in the GA Analysis</t>
  </si>
  <si>
    <t>Consumption Data Excluding for Loss Factor (Data to agree with RRR as applicable)</t>
  </si>
  <si>
    <t>Deduct Previous Month Unbilled Loss Adjusted Consumption (kWh)</t>
  </si>
  <si>
    <t>Add Current Month Unbilled Loss Adjusted Consumption (kWh)</t>
  </si>
  <si>
    <t>Note that this is a generic analysis template, utilities may need to alter the analysis as needed for their specific circumstances. Any alternations to the analysis must be clearly disclosed and explained.</t>
  </si>
  <si>
    <t>Complete the Consumption Data Table for consumption (unadjusted for the loss factor) for each year that is being requested for disposition. The data should agree to the RRR data reported, where applicable (i.e. Total Metered excluding WMP, RPP and non-RPP).</t>
  </si>
  <si>
    <t>The consumption column is for monthly non-RPP Class B (loss adjusted) consumption billed. Total annual consumption is expected to differ from the Consumption Data Table (note 2) by the loss factor. Utilities are expected to ensure that the difference in consumption between that in column F and the Consumption Data Table are reasonable.</t>
  </si>
  <si>
    <t>For each reconciling item, indicate whether the item is a reconciling item to the utility's specific circumstances using the column "Applicability of Reconciling Item". Explain how each item applies or does not apply as a reconciling item.  Assess if each reconciling item is significant, if so they must be quantified.</t>
  </si>
  <si>
    <t>Reconciling items may include:</t>
  </si>
  <si>
    <t xml:space="preserve">1) </t>
  </si>
  <si>
    <t>Impacts to GA from RPP settlement true up amounts</t>
  </si>
  <si>
    <t xml:space="preserve">a.    Prior year impacts should be removed, </t>
  </si>
  <si>
    <t>b.    Current year impacts should be added.</t>
  </si>
  <si>
    <t xml:space="preserve">Analyses may have to be performed to identify the portion of the billed amounts that corresponded to the amount that was unbilled and recorded in the general ledger.  </t>
  </si>
  <si>
    <t xml:space="preserve">Unbilled revenue differences between the unbilled and actual billed amounts, which could relate to rate used or consumption volumes </t>
  </si>
  <si>
    <t>2)</t>
  </si>
  <si>
    <t xml:space="preserve">a.    Prior year end unbilled revenue differences should be removed, </t>
  </si>
  <si>
    <t>b.    Current year end unbilled revenue differences should be added.</t>
  </si>
  <si>
    <t xml:space="preserve">Accrual to actual differences in long term load transfers </t>
  </si>
  <si>
    <t xml:space="preserve">3) </t>
  </si>
  <si>
    <t>Amounts pertaining to load transfers may be unknown at the end of the year and therefore, are accrued based on an estimate. A true-up to actuals would then be done in the following year. Note that per the December 21, 2015 Distribution System Code Amendment, all load transfer arrangements shall be eliminated by transferring the load transfer customers to the physical distributor by June 21, 2017.</t>
  </si>
  <si>
    <t>a.    Prior year end differences should be removed</t>
  </si>
  <si>
    <t xml:space="preserve">GA balances pertaining to Class A customers must be excluded from the GA balance as the GA balance should only relate to Class B. </t>
  </si>
  <si>
    <t>4)</t>
  </si>
  <si>
    <t>Significant prior period billing adjustments</t>
  </si>
  <si>
    <t>5)</t>
  </si>
  <si>
    <t>Cancel and rebills for billing adjustments may be recorded in the current year revenue GL balance but would not be included in the current year consumption charged by the IESO.</t>
  </si>
  <si>
    <t>Please provide any additional details in the Additional Notes and Comments textbox.</t>
  </si>
  <si>
    <t xml:space="preserve">GA Billing Rate </t>
  </si>
  <si>
    <t>Column F :</t>
  </si>
  <si>
    <t>Prior month unbilled consumption is to be deducted and current month unbilled consumption is to be added. Note that monthly non-RPP Class B unbilled consumption may not be readily available and may require estimates or allocations to be done.</t>
  </si>
  <si>
    <t>Column G, H :</t>
  </si>
  <si>
    <t xml:space="preserve">Fill in the GA rate billed by linking the cells to the applicable cells in the GA Rates Per IESO Website Table. </t>
  </si>
  <si>
    <t>Fill in the actual GA rate paid by linking the cells to the applicable cells in the GA Rates Per IESO Website Table.</t>
  </si>
  <si>
    <t>Column J :</t>
  </si>
  <si>
    <t xml:space="preserve">Column L: </t>
  </si>
  <si>
    <t xml:space="preserve"> • Indicate the GA rate that is used to bill customers (also used for unbilled revenue) in the drop down box. Note that the “Other” rate is to represent a combination of the first estimate, second estimate and/or actual rate.</t>
  </si>
  <si>
    <t>• Where a distributor does not apply the same GA rate to all non-RPP Class B customers, the distributor must adapt the GA Analysis for this and breakdown the monthly non-RPP Class B volumes for each GA rate that was applied.</t>
  </si>
  <si>
    <t>Reconciling Items</t>
  </si>
  <si>
    <t xml:space="preserve">The purpose of this section is to ensure that reconciling items have been appropriately factored into the GA Analysis. Reconciling items must be considered for each year requested for disposition. </t>
  </si>
  <si>
    <t>Amount (Quantify if it is a significant reconciling item)</t>
  </si>
  <si>
    <t>Instructions on Account 1589 RSVA - Global Adjustment (GA) Analysis Workform</t>
  </si>
  <si>
    <t>• This methodology expects volume differences would not be significant. However, if unbilled consumption is not estimated with adequate precision by a distributor, this could impact the expected balance in Account 1589 RSVA-GA, which may have to be considered in the analysis by the distributor.</t>
  </si>
  <si>
    <t xml:space="preserve">• Once calendar/load month kWh volumes are determined, the monthly GA rate(s) used to bill non-RPP Class B customers for each month as posted by the IESO can be multiplied by the consumption to determine expected GA revenue amounts. Therefore, a blended GA rate will not be required as the kWh volumes for revenues have been approximated on a calendar/load month basis as well. The expected GA revenues can then be compared to the actual GA rate charged by the IESO for each month multiplied by the consumption to determine a balance that can be expected in Account 1589 RSVA-GA. </t>
  </si>
  <si>
    <t>• Note that distributors who have more precise monthly kWh volume data available based on allocation of billing data by calendar/load month may propose to use this data in the GA Analysis to calculate the expected GA balance. However, any such methodology that differs from the one described above must be disclosed and explained.</t>
  </si>
  <si>
    <t>b.    Current year end differences should be added.</t>
  </si>
  <si>
    <t>Any remaining unreconciled balance that is greater than +/- 1% of the GA payments to the IESO annually must be analyzed and investigated to identify any additional reconciling items or to identify corrections to the balance requested for disposition.</t>
  </si>
  <si>
    <t>Non-RPP Class B Including Loss Adjusted Consumption, Adjusted for Unbilled (kWh)</t>
  </si>
  <si>
    <t xml:space="preserve">• In the GA Billing Rate Description textbox, provide a description of the GA billing rate that is used, i.e. first estimate, second estimate, or actual.  Explain how the GA billing rate is determined for billing cycles that span more than one load month. Confirm that the GA rate that is used is applied consistently for all billing and unbilled revenue transactions for non-RPP Class B customers in each customer class.* In addition, where the same GA rate is not used for non-RPP Class B customers in all customer classes, explain what GA rate is applied to each customer class.  </t>
  </si>
  <si>
    <t>Year(s) Requested for Disposition</t>
  </si>
  <si>
    <t>Adjusted Net Change in Principal Balance in the GL</t>
  </si>
  <si>
    <t>Net Change in Expected GA Balance in the Year Per Analysis</t>
  </si>
  <si>
    <t>Net Change in Expected GA Balance in the Year (i.e. Transactions in the Year)</t>
  </si>
  <si>
    <t xml:space="preserve"> Net Change in Principal Balance in the GL (i.e. Transactions in the Year)</t>
  </si>
  <si>
    <t>Enter the  net change in principal balance in the GL. This will equal to the transactions recorded in the account for the year. If multiple years are requested for disposition, the sum of the net changes in principal balance will equal the cumulative principal balance requested for disposition.</t>
  </si>
  <si>
    <t xml:space="preserve">Reconciling Items </t>
  </si>
  <si>
    <t>Differences in GA IESO posted rate and rate charged on IESO invoice</t>
  </si>
  <si>
    <t>Summary of GA  (if multiple years requested for disposition)</t>
  </si>
  <si>
    <t>Non-RPP Class B Including Loss Factor Billed Consumption (kWh)</t>
  </si>
  <si>
    <t>Indicate which years the balance requested for disposition pertains to (e.g. 2016, or 2016 and 2015)</t>
  </si>
  <si>
    <t>Analysis of Expected GA Amount</t>
  </si>
  <si>
    <t xml:space="preserve">• The analysis calculates a balance in Account 1589 RSVA- GA that can be reasonably expected. Distributors are charged by the IESO on a calendar/load month basis at the actual GA rate for relevant volumes each month. The methodology used in the GA Analysis is based on the calendar/load month consumption from revenue amounts (derived from billed and unbilled consumption). This is done by taking the billed kWh volumes (which would not be expected to align with the calendar/load month) and deducting the unbilled kWh consumption from the prior month and adding the unbilled kWh consumption of the current month. This approach to calculating monthly kWh volumes is used to represent calendar/load month consumption. </t>
  </si>
  <si>
    <t xml:space="preserve">Note 5 </t>
  </si>
  <si>
    <t xml:space="preserve">Transactions pertaining to Class A customers are recorded in Account 1589 RSVA-GA and should net to zero. However, there may be balances pertaining to Class A included in the account at the end of the year due to timing issues. For example, a balance pertaining to Class A customers may exist if revenues are not accrued on the same basis as expenses. </t>
  </si>
  <si>
    <t>If any such balances pertaining to Class A exist, the distributor must also ensure that these amounts are excluded from the Account 1589 RSVA-GA balance requested for disposition.</t>
  </si>
  <si>
    <t>6)</t>
  </si>
  <si>
    <t>7-10)</t>
  </si>
  <si>
    <t>If there are any differences between the GA IESO posted rate used in the Analysis of Expected GA Amount table above (note 4) and the GA rate that is actually charged per a distributor's invoice for non-RPP volumes Class B, the impact of this may need to be quantified. The monthly difference in rate should be multiplied by non-RPP Class B volumes.</t>
  </si>
  <si>
    <t>Any other items that cause differences between the expected GA amount and the GA recorded in the general ledger.</t>
  </si>
  <si>
    <t>Note 6</t>
  </si>
  <si>
    <t>Materiaility Threshold</t>
  </si>
  <si>
    <t>The net change in principal balance in the GL should be summed with the reconciling items to determine the adjusted net change in principal balance in the GL. This amount will be compared to the expected net change in the principal balance as calculated in the Analysis of Expected GA Amount table (note 4). The difference between the two will be compared to the annual GA payments to the IESO.  If the difference is greater than +/-1%, then distributors may reassess the reconciling items to determine if there are additional reconciling items that could impact the difference.</t>
  </si>
  <si>
    <t xml:space="preserve">Complete the table to obtain the annual GA expected transactions and cumulative GA balance in the GL using each of the Analysis of Expected GA Amount table (note 4) and Reconciling Items tables (note 6) completed for each year. </t>
  </si>
  <si>
    <t xml:space="preserve">To calculate an approximate expected balance in Account 1589 RSVA - GA and compare the expected amount to the amount in the general ledger. Material differences between the two need to be reconciled and explained on an annual basis. Materiality is assessed on an annual basis based on a threshold of +/- 1% of the annual IESO GA charges. </t>
  </si>
  <si>
    <t>Note: Distributors should create a copy of the Analysis of Expected GA Amount table in a separate tab for each year that is being requested for disposition, calculate the net change in expected GA balance in the year, determine the reconciliation adjustments (see note 6) and assess materiality for each year requested for disposition.</t>
  </si>
  <si>
    <r>
      <t>Note that effective May 23, 2017, per the OEB’s letter titled</t>
    </r>
    <r>
      <rPr>
        <i/>
        <sz val="12"/>
        <rFont val="Arial"/>
        <family val="2"/>
      </rPr>
      <t xml:space="preserve"> Guidance on Disposition of Accounts 1588 and 1589</t>
    </r>
    <r>
      <rPr>
        <sz val="12"/>
        <rFont val="Arial"/>
        <family val="2"/>
      </rPr>
      <t xml:space="preserve">, applicants must reflect RPP Settlement true-up claims pertaining to the period that is being requested for disposition in Account 1588 and Account 1589.  This would include true ups to the pro-ration of the GA charge based on RPP vs. non-RPP volumes, true up of GA accrual expense to the actual expense per invoice. </t>
    </r>
  </si>
  <si>
    <t>Annual Net Change in Expected GA Balance from GA Analysis (cell K59)</t>
  </si>
  <si>
    <t xml:space="preserve"> Net Change in Principal Balance in the  GL (cell D65)</t>
  </si>
  <si>
    <t>Reconciling Items (sum of cells D66 to D78)</t>
  </si>
  <si>
    <t>Payments to IESO (cell J59)</t>
  </si>
  <si>
    <t>version 1.4</t>
  </si>
  <si>
    <t>1st Estimate</t>
  </si>
  <si>
    <t>Adjustment for lower actual loss factor than billed</t>
  </si>
  <si>
    <t>All settlement true-up adjustments for 2016 were booked in the 2016 year.</t>
  </si>
  <si>
    <t>Y</t>
  </si>
  <si>
    <t>N</t>
  </si>
  <si>
    <t>IESO made minimal adjustments to actual invoices.</t>
  </si>
  <si>
    <t>2015 load transfer revenue recorded in 2016</t>
  </si>
  <si>
    <t>2016 load transfer revenue recorded in 2017</t>
  </si>
  <si>
    <t>Difference between the loss factor used to bill and the actual loss factor</t>
  </si>
  <si>
    <t>Difference is a result of using a significantly lower GA rate to calculate accrual than GA rate used to bill</t>
  </si>
  <si>
    <t>Settlement true-up of $109,356 for October, November, and December 2015 was disposed of in the 2017 COS (EB-2016-0110).  This adjustment was refelcted in Tab 3 Cell AV29 of the IRM Rate Generator Model.</t>
  </si>
  <si>
    <r>
      <t>Non-RPP Class B</t>
    </r>
    <r>
      <rPr>
        <sz val="11"/>
        <color rgb="FFFF0000"/>
        <rFont val="Calibri"/>
        <family val="2"/>
        <scheme val="minor"/>
      </rPr>
      <t>*</t>
    </r>
  </si>
  <si>
    <t>Difference is a result of using a significantly higher GA rate to calculate accrual than GA rate used to bill</t>
  </si>
  <si>
    <t>December 2016 unbilled revenue for Class A Global Adjustment was higher than the actual December GA paid (per IESO invoice). Class A customer was billed for December consumption in January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</si>
</sst>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quot;$&quot;* #,##0.00_-;\-&quot;$&quot;* #,##0.00_-;_-&quot;$&quot;* &quot;-&quot;??_-;_-@_-"/>
    <numFmt numFmtId="43" formatCode="_-* #,##0.00_-;\-* #,##0.00_-;_-* &quot;-&quot;??_-;_-@_-"/>
    <numFmt numFmtId="164" formatCode="0.0%"/>
    <numFmt numFmtId="165" formatCode="_-&quot;$&quot;* #,##0_-;\-&quot;$&quot;* #,##0_-;_-&quot;$&quot;* &quot;-&quot;??_-;_-@_-"/>
    <numFmt numFmtId="166" formatCode="0.00000"/>
    <numFmt numFmtId="167" formatCode="_-* #,##0_-;\-* #,##0_-;_-* &quot;-&quot;??_-;_-@_-"/>
    <numFmt numFmtId="168" formatCode="_-* #,##0.00000_-;\-* #,##0.00000_-;_-* &quot;-&quot;??_-;_-@_-"/>
    <numFmt numFmtId="169" formatCode="_-* #,##0.0000_-;\-* #,##0.0000_-;_-* &quot;-&quot;??_-;_-@_-"/>
  </numFmts>
  <fonts count="17" x14ac:knownFonts="1">
    <font>
      <sz val="11"/>
      <color theme="1"/>
      <name val="Calibri"/>
      <family val="2"/>
      <scheme val="minor"/>
    </font>
    <font>
      <sz val="11"/>
      <color theme="1"/>
      <name val="Calibri"/>
      <family val="2"/>
      <scheme val="minor"/>
    </font>
    <font>
      <sz val="10"/>
      <name val="Arial"/>
      <family val="2"/>
    </font>
    <font>
      <b/>
      <u/>
      <sz val="12"/>
      <name val="Arial"/>
      <family val="2"/>
    </font>
    <font>
      <sz val="12"/>
      <name val="Arial"/>
      <family val="2"/>
    </font>
    <font>
      <b/>
      <sz val="12"/>
      <name val="Arial"/>
      <family val="2"/>
    </font>
    <font>
      <u/>
      <sz val="12"/>
      <name val="Arial"/>
      <family val="2"/>
    </font>
    <font>
      <i/>
      <sz val="12"/>
      <name val="Arial"/>
      <family val="2"/>
    </font>
    <font>
      <sz val="11"/>
      <color rgb="FFFF0000"/>
      <name val="Calibri"/>
      <family val="2"/>
      <scheme val="minor"/>
    </font>
    <font>
      <b/>
      <u/>
      <sz val="11"/>
      <name val="Arial"/>
      <family val="2"/>
    </font>
    <font>
      <sz val="11"/>
      <name val="Arial"/>
      <family val="2"/>
    </font>
    <font>
      <sz val="11"/>
      <color theme="1"/>
      <name val="Arial"/>
      <family val="2"/>
    </font>
    <font>
      <b/>
      <sz val="11"/>
      <name val="Arial"/>
      <family val="2"/>
    </font>
    <font>
      <b/>
      <u/>
      <sz val="11"/>
      <color theme="1"/>
      <name val="Arial"/>
      <family val="2"/>
    </font>
    <font>
      <b/>
      <sz val="11"/>
      <color theme="1"/>
      <name val="Arial"/>
      <family val="2"/>
    </font>
    <font>
      <sz val="11"/>
      <color rgb="FFFF0000"/>
      <name val="Arial"/>
      <family val="2"/>
    </font>
    <font>
      <b/>
      <u/>
      <sz val="11"/>
      <color rgb="FFFF0000"/>
      <name val="Arial"/>
      <family val="2"/>
    </font>
  </fonts>
  <fills count="5">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
      <patternFill patternType="solid">
        <fgColor theme="0"/>
        <bgColor indexed="64"/>
      </patternFill>
    </fill>
  </fills>
  <borders count="2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bottom style="medium">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0" fontId="2" fillId="0" borderId="0"/>
    <xf numFmtId="9" fontId="2"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68">
    <xf numFmtId="0" fontId="0" fillId="0" borderId="0" xfId="0"/>
    <xf numFmtId="0" fontId="4" fillId="0" borderId="0" xfId="0" applyFont="1"/>
    <xf numFmtId="0" fontId="4" fillId="0" borderId="0" xfId="0" applyFont="1" applyAlignment="1">
      <alignment wrapText="1"/>
    </xf>
    <xf numFmtId="0" fontId="4" fillId="0" borderId="0" xfId="0" applyFont="1" applyAlignment="1">
      <alignment vertical="top"/>
    </xf>
    <xf numFmtId="0" fontId="3" fillId="0" borderId="0" xfId="0" applyFont="1" applyAlignment="1">
      <alignment vertical="top"/>
    </xf>
    <xf numFmtId="0" fontId="5" fillId="0" borderId="0" xfId="0" applyFont="1" applyAlignment="1">
      <alignment vertical="top"/>
    </xf>
    <xf numFmtId="0" fontId="4" fillId="0" borderId="0" xfId="0" applyFont="1" applyFill="1" applyAlignment="1"/>
    <xf numFmtId="0" fontId="4" fillId="0" borderId="0" xfId="0" applyFont="1" applyAlignment="1">
      <alignment horizontal="center"/>
    </xf>
    <xf numFmtId="0" fontId="4" fillId="0" borderId="0" xfId="0" applyFont="1" applyAlignment="1"/>
    <xf numFmtId="0" fontId="2" fillId="0" borderId="0" xfId="0" applyFont="1" applyAlignment="1">
      <alignment horizontal="center"/>
    </xf>
    <xf numFmtId="0" fontId="2" fillId="0" borderId="0" xfId="0" applyFont="1" applyAlignment="1">
      <alignment horizontal="left"/>
    </xf>
    <xf numFmtId="0" fontId="4" fillId="0" borderId="0" xfId="0" applyFont="1" applyAlignment="1">
      <alignment horizontal="right"/>
    </xf>
    <xf numFmtId="0" fontId="7" fillId="0" borderId="0" xfId="0" applyFont="1" applyAlignment="1"/>
    <xf numFmtId="0" fontId="6" fillId="0" borderId="0" xfId="0" applyFont="1" applyAlignment="1">
      <alignment horizontal="left"/>
    </xf>
    <xf numFmtId="0" fontId="7" fillId="0" borderId="0" xfId="0" applyFont="1" applyAlignment="1">
      <alignment vertical="top" wrapText="1"/>
    </xf>
    <xf numFmtId="0" fontId="7" fillId="0" borderId="0" xfId="0" applyFont="1" applyAlignment="1">
      <alignment vertical="top"/>
    </xf>
    <xf numFmtId="0" fontId="4" fillId="0" borderId="0" xfId="0" applyFont="1" applyAlignment="1">
      <alignment horizontal="right" vertical="top" wrapText="1"/>
    </xf>
    <xf numFmtId="0" fontId="4" fillId="0" borderId="0" xfId="0" applyFont="1" applyAlignment="1">
      <alignment horizontal="right" vertical="top"/>
    </xf>
    <xf numFmtId="0" fontId="4" fillId="0" borderId="0" xfId="0" applyFont="1" applyAlignment="1">
      <alignment horizontal="left" wrapText="1"/>
    </xf>
    <xf numFmtId="0" fontId="4" fillId="0" borderId="0" xfId="0" applyFont="1" applyAlignment="1">
      <alignment horizontal="left"/>
    </xf>
    <xf numFmtId="0" fontId="4" fillId="0" borderId="0" xfId="0" applyFont="1" applyAlignment="1">
      <alignment horizontal="left" vertical="center"/>
    </xf>
    <xf numFmtId="0" fontId="6" fillId="0" borderId="0" xfId="0" applyFont="1" applyAlignment="1">
      <alignment horizontal="left" vertical="top"/>
    </xf>
    <xf numFmtId="0" fontId="5" fillId="0" borderId="0" xfId="0" applyFont="1" applyAlignment="1">
      <alignment horizontal="right"/>
    </xf>
    <xf numFmtId="0" fontId="9" fillId="0" borderId="0" xfId="0" applyFont="1"/>
    <xf numFmtId="0" fontId="10" fillId="0" borderId="0" xfId="0" applyFont="1"/>
    <xf numFmtId="0" fontId="11" fillId="0" borderId="0" xfId="0" applyFont="1"/>
    <xf numFmtId="0" fontId="12" fillId="2" borderId="2" xfId="0" applyFont="1" applyFill="1" applyBorder="1" applyAlignment="1">
      <alignment horizontal="left" vertical="center"/>
    </xf>
    <xf numFmtId="0" fontId="12" fillId="3" borderId="2" xfId="0" applyFont="1" applyFill="1" applyBorder="1" applyAlignment="1">
      <alignment horizontal="left" vertical="center"/>
    </xf>
    <xf numFmtId="0" fontId="12" fillId="0" borderId="0" xfId="0" applyFont="1" applyFill="1" applyBorder="1" applyAlignment="1">
      <alignment horizontal="left" vertical="center"/>
    </xf>
    <xf numFmtId="0" fontId="12" fillId="2" borderId="2" xfId="0" applyFont="1" applyFill="1" applyBorder="1" applyAlignment="1">
      <alignment horizontal="center" vertical="center"/>
    </xf>
    <xf numFmtId="0" fontId="9" fillId="0" borderId="0" xfId="0" applyFont="1" applyBorder="1" applyAlignment="1">
      <alignment vertical="center"/>
    </xf>
    <xf numFmtId="0" fontId="12" fillId="0" borderId="0" xfId="0" applyFont="1" applyBorder="1" applyAlignment="1">
      <alignment vertical="center"/>
    </xf>
    <xf numFmtId="0" fontId="10" fillId="0" borderId="0" xfId="0" applyFont="1" applyFill="1"/>
    <xf numFmtId="0" fontId="10" fillId="0" borderId="2" xfId="0" applyFont="1" applyBorder="1" applyAlignment="1">
      <alignment horizontal="left" vertical="center"/>
    </xf>
    <xf numFmtId="167" fontId="10" fillId="0" borderId="16" xfId="5" applyNumberFormat="1" applyFont="1" applyFill="1" applyBorder="1" applyAlignment="1">
      <alignment vertical="center"/>
    </xf>
    <xf numFmtId="0" fontId="10" fillId="0" borderId="2" xfId="0" applyFont="1" applyBorder="1" applyAlignment="1">
      <alignment horizontal="center" vertical="center"/>
    </xf>
    <xf numFmtId="9" fontId="10" fillId="0" borderId="2" xfId="3" applyFont="1" applyBorder="1" applyAlignment="1">
      <alignment horizontal="right" vertical="center"/>
    </xf>
    <xf numFmtId="167" fontId="10" fillId="0" borderId="0" xfId="5" applyNumberFormat="1" applyFont="1" applyFill="1"/>
    <xf numFmtId="167" fontId="10" fillId="2" borderId="25" xfId="5" applyNumberFormat="1" applyFont="1" applyFill="1" applyBorder="1" applyAlignment="1">
      <alignment vertical="center"/>
    </xf>
    <xf numFmtId="164" fontId="10" fillId="0" borderId="2" xfId="3" applyNumberFormat="1" applyFont="1" applyBorder="1" applyAlignment="1">
      <alignment horizontal="right" vertical="center"/>
    </xf>
    <xf numFmtId="0" fontId="11" fillId="0" borderId="0" xfId="0" applyFont="1" applyFill="1"/>
    <xf numFmtId="167" fontId="11" fillId="0" borderId="0" xfId="0" applyNumberFormat="1" applyFont="1"/>
    <xf numFmtId="167" fontId="10" fillId="2" borderId="2" xfId="5" applyNumberFormat="1" applyFont="1" applyFill="1" applyBorder="1" applyAlignment="1">
      <alignment vertical="center"/>
    </xf>
    <xf numFmtId="0" fontId="11" fillId="0" borderId="0" xfId="0" applyFont="1" applyBorder="1"/>
    <xf numFmtId="167" fontId="11" fillId="0" borderId="0" xfId="0" applyNumberFormat="1" applyFont="1" applyFill="1"/>
    <xf numFmtId="0" fontId="13" fillId="0" borderId="0" xfId="0" applyFont="1"/>
    <xf numFmtId="0" fontId="14" fillId="0" borderId="0" xfId="0" applyFont="1"/>
    <xf numFmtId="0" fontId="11" fillId="3" borderId="2" xfId="0" applyFont="1" applyFill="1" applyBorder="1"/>
    <xf numFmtId="0" fontId="14" fillId="0" borderId="0" xfId="0" applyFont="1" applyFill="1" applyBorder="1" applyAlignment="1">
      <alignment wrapText="1"/>
    </xf>
    <xf numFmtId="0" fontId="14" fillId="2" borderId="3" xfId="0" applyFont="1" applyFill="1" applyBorder="1" applyAlignment="1">
      <alignment horizontal="center"/>
    </xf>
    <xf numFmtId="0" fontId="10" fillId="0" borderId="22" xfId="0" applyFont="1" applyFill="1" applyBorder="1" applyAlignment="1"/>
    <xf numFmtId="0" fontId="14" fillId="0" borderId="0" xfId="0" applyFont="1" applyFill="1" applyBorder="1" applyAlignment="1"/>
    <xf numFmtId="0" fontId="14" fillId="0" borderId="0" xfId="0" applyFont="1" applyAlignment="1">
      <alignment wrapText="1"/>
    </xf>
    <xf numFmtId="0" fontId="14" fillId="0" borderId="18" xfId="0" applyFont="1" applyBorder="1" applyAlignment="1">
      <alignment wrapText="1"/>
    </xf>
    <xf numFmtId="0" fontId="12" fillId="0" borderId="12" xfId="0" applyFont="1" applyBorder="1" applyAlignment="1">
      <alignment horizontal="center" wrapText="1"/>
    </xf>
    <xf numFmtId="0" fontId="12" fillId="0" borderId="20" xfId="0" applyFont="1" applyFill="1" applyBorder="1" applyAlignment="1">
      <alignment horizontal="center" wrapText="1"/>
    </xf>
    <xf numFmtId="0" fontId="12" fillId="0" borderId="19" xfId="0" applyFont="1" applyFill="1" applyBorder="1" applyAlignment="1">
      <alignment horizontal="center" wrapText="1"/>
    </xf>
    <xf numFmtId="0" fontId="12" fillId="0" borderId="13" xfId="0" applyFont="1" applyBorder="1" applyAlignment="1">
      <alignment horizontal="center" wrapText="1"/>
    </xf>
    <xf numFmtId="0" fontId="14" fillId="0" borderId="13" xfId="0" applyFont="1" applyBorder="1" applyAlignment="1">
      <alignment horizontal="center" wrapText="1"/>
    </xf>
    <xf numFmtId="0" fontId="12" fillId="0" borderId="14" xfId="0" applyFont="1" applyBorder="1" applyAlignment="1">
      <alignment horizontal="center" wrapText="1"/>
    </xf>
    <xf numFmtId="0" fontId="11" fillId="0" borderId="2" xfId="0" applyFont="1" applyBorder="1"/>
    <xf numFmtId="0" fontId="14" fillId="0" borderId="4" xfId="0" applyFont="1" applyBorder="1" applyAlignment="1">
      <alignment horizontal="center" wrapText="1"/>
    </xf>
    <xf numFmtId="0" fontId="12" fillId="0" borderId="21" xfId="0" applyFont="1" applyBorder="1" applyAlignment="1">
      <alignment horizontal="center" wrapText="1"/>
    </xf>
    <xf numFmtId="0" fontId="12" fillId="0" borderId="5" xfId="0" applyFont="1" applyBorder="1" applyAlignment="1">
      <alignment horizontal="center" wrapText="1"/>
    </xf>
    <xf numFmtId="0" fontId="12" fillId="0" borderId="5" xfId="0" quotePrefix="1" applyFont="1" applyBorder="1" applyAlignment="1">
      <alignment horizontal="center" wrapText="1"/>
    </xf>
    <xf numFmtId="0" fontId="12" fillId="0" borderId="6" xfId="0" quotePrefix="1" applyFont="1" applyBorder="1" applyAlignment="1">
      <alignment horizontal="center" wrapText="1"/>
    </xf>
    <xf numFmtId="43" fontId="14" fillId="0" borderId="0" xfId="5" applyFont="1" applyAlignment="1">
      <alignment wrapText="1"/>
    </xf>
    <xf numFmtId="0" fontId="14" fillId="0" borderId="2" xfId="0" applyFont="1" applyBorder="1" applyAlignment="1">
      <alignment wrapText="1"/>
    </xf>
    <xf numFmtId="0" fontId="14" fillId="0" borderId="2" xfId="0" applyFont="1" applyFill="1" applyBorder="1" applyAlignment="1">
      <alignment horizontal="center" wrapText="1"/>
    </xf>
    <xf numFmtId="0" fontId="11" fillId="0" borderId="7" xfId="0" applyFont="1" applyBorder="1"/>
    <xf numFmtId="167" fontId="11" fillId="2" borderId="1" xfId="5" applyNumberFormat="1" applyFont="1" applyFill="1" applyBorder="1"/>
    <xf numFmtId="167" fontId="11" fillId="2" borderId="2" xfId="5" applyNumberFormat="1" applyFont="1" applyFill="1" applyBorder="1"/>
    <xf numFmtId="167" fontId="11" fillId="0" borderId="2" xfId="5" applyNumberFormat="1" applyFont="1" applyFill="1" applyBorder="1"/>
    <xf numFmtId="166" fontId="11" fillId="2" borderId="2" xfId="0" applyNumberFormat="1" applyFont="1" applyFill="1" applyBorder="1"/>
    <xf numFmtId="165" fontId="11" fillId="0" borderId="2" xfId="1" applyNumberFormat="1" applyFont="1" applyFill="1" applyBorder="1"/>
    <xf numFmtId="165" fontId="11" fillId="0" borderId="2" xfId="1" applyNumberFormat="1" applyFont="1" applyBorder="1"/>
    <xf numFmtId="165" fontId="11" fillId="0" borderId="8" xfId="1" applyNumberFormat="1" applyFont="1" applyBorder="1"/>
    <xf numFmtId="43" fontId="11" fillId="0" borderId="0" xfId="5" applyFont="1"/>
    <xf numFmtId="166" fontId="11" fillId="0" borderId="2" xfId="0" applyNumberFormat="1" applyFont="1" applyBorder="1" applyAlignment="1">
      <alignment wrapText="1"/>
    </xf>
    <xf numFmtId="166" fontId="11" fillId="0" borderId="2" xfId="0" applyNumberFormat="1" applyFont="1" applyBorder="1"/>
    <xf numFmtId="167" fontId="11" fillId="2" borderId="11" xfId="5" applyNumberFormat="1" applyFont="1" applyFill="1" applyBorder="1"/>
    <xf numFmtId="0" fontId="11" fillId="0" borderId="3" xfId="0" applyFont="1" applyBorder="1"/>
    <xf numFmtId="166" fontId="11" fillId="0" borderId="3" xfId="0" applyNumberFormat="1" applyFont="1" applyBorder="1"/>
    <xf numFmtId="0" fontId="12" fillId="0" borderId="15" xfId="0" applyFont="1" applyBorder="1" applyAlignment="1">
      <alignment wrapText="1"/>
    </xf>
    <xf numFmtId="167" fontId="14" fillId="0" borderId="16" xfId="5" applyNumberFormat="1" applyFont="1" applyBorder="1"/>
    <xf numFmtId="0" fontId="14" fillId="0" borderId="16" xfId="0" applyFont="1" applyBorder="1"/>
    <xf numFmtId="165" fontId="14" fillId="0" borderId="16" xfId="1" applyNumberFormat="1" applyFont="1" applyBorder="1"/>
    <xf numFmtId="165" fontId="14" fillId="0" borderId="17" xfId="1" applyNumberFormat="1" applyFont="1" applyBorder="1"/>
    <xf numFmtId="0" fontId="11" fillId="0" borderId="10" xfId="0" applyFont="1" applyBorder="1"/>
    <xf numFmtId="166" fontId="11" fillId="0" borderId="10" xfId="0" applyNumberFormat="1" applyFont="1" applyBorder="1"/>
    <xf numFmtId="168" fontId="10" fillId="0" borderId="0" xfId="0" applyNumberFormat="1" applyFont="1"/>
    <xf numFmtId="0" fontId="10" fillId="0" borderId="0" xfId="0" applyFont="1" applyAlignment="1">
      <alignment horizontal="right"/>
    </xf>
    <xf numFmtId="165" fontId="11" fillId="0" borderId="0" xfId="1" applyNumberFormat="1" applyFont="1" applyFill="1"/>
    <xf numFmtId="166" fontId="11" fillId="0" borderId="0" xfId="0" applyNumberFormat="1" applyFont="1" applyBorder="1"/>
    <xf numFmtId="168" fontId="11" fillId="0" borderId="0" xfId="0" applyNumberFormat="1" applyFont="1"/>
    <xf numFmtId="169" fontId="11" fillId="0" borderId="0" xfId="0" applyNumberFormat="1" applyFont="1"/>
    <xf numFmtId="169" fontId="14" fillId="0" borderId="0" xfId="0" applyNumberFormat="1" applyFont="1"/>
    <xf numFmtId="43" fontId="11" fillId="0" borderId="0" xfId="0" applyNumberFormat="1" applyFont="1"/>
    <xf numFmtId="44" fontId="11" fillId="0" borderId="0" xfId="0" applyNumberFormat="1" applyFont="1"/>
    <xf numFmtId="0" fontId="14" fillId="0" borderId="2" xfId="0" applyFont="1" applyBorder="1" applyAlignment="1">
      <alignment horizontal="center"/>
    </xf>
    <xf numFmtId="0" fontId="12" fillId="0" borderId="2" xfId="0" applyFont="1" applyBorder="1" applyAlignment="1">
      <alignment horizontal="center" wrapText="1"/>
    </xf>
    <xf numFmtId="165" fontId="11" fillId="0" borderId="0" xfId="0" applyNumberFormat="1" applyFont="1"/>
    <xf numFmtId="165" fontId="14" fillId="2" borderId="2" xfId="1" applyNumberFormat="1" applyFont="1" applyFill="1" applyBorder="1"/>
    <xf numFmtId="0" fontId="10" fillId="0" borderId="2" xfId="0" applyFont="1" applyFill="1" applyBorder="1" applyAlignment="1">
      <alignment horizontal="right"/>
    </xf>
    <xf numFmtId="0" fontId="10" fillId="0" borderId="2" xfId="0" applyFont="1" applyFill="1" applyBorder="1" applyAlignment="1">
      <alignment wrapText="1"/>
    </xf>
    <xf numFmtId="0" fontId="11" fillId="2" borderId="2" xfId="0" applyFont="1" applyFill="1" applyBorder="1" applyAlignment="1">
      <alignment horizontal="center"/>
    </xf>
    <xf numFmtId="165" fontId="11" fillId="2" borderId="2" xfId="1" applyNumberFormat="1" applyFont="1" applyFill="1" applyBorder="1"/>
    <xf numFmtId="0" fontId="11" fillId="2" borderId="9" xfId="0" applyFont="1" applyFill="1" applyBorder="1" applyAlignment="1">
      <alignment horizontal="center"/>
    </xf>
    <xf numFmtId="165" fontId="11" fillId="2" borderId="2" xfId="1" applyNumberFormat="1" applyFont="1" applyFill="1" applyBorder="1" applyAlignment="1">
      <alignment horizontal="center"/>
    </xf>
    <xf numFmtId="165" fontId="10" fillId="0" borderId="0" xfId="0" applyNumberFormat="1" applyFont="1" applyFill="1"/>
    <xf numFmtId="165" fontId="10" fillId="0" borderId="0" xfId="0" applyNumberFormat="1" applyFont="1" applyFill="1" applyBorder="1"/>
    <xf numFmtId="0" fontId="11" fillId="0" borderId="2" xfId="0" applyFont="1" applyBorder="1" applyAlignment="1">
      <alignment horizontal="right"/>
    </xf>
    <xf numFmtId="0" fontId="10" fillId="4" borderId="2" xfId="0" applyFont="1" applyFill="1" applyBorder="1" applyAlignment="1">
      <alignment wrapText="1"/>
    </xf>
    <xf numFmtId="0" fontId="11" fillId="2" borderId="2" xfId="0" applyFont="1" applyFill="1" applyBorder="1" applyAlignment="1">
      <alignment wrapText="1"/>
    </xf>
    <xf numFmtId="0" fontId="11" fillId="2" borderId="2" xfId="0" applyFont="1" applyFill="1" applyBorder="1"/>
    <xf numFmtId="165" fontId="11" fillId="0" borderId="0" xfId="1" applyNumberFormat="1" applyFont="1"/>
    <xf numFmtId="44" fontId="11" fillId="0" borderId="0" xfId="1" applyFont="1"/>
    <xf numFmtId="0" fontId="12" fillId="0" borderId="0" xfId="0" applyFont="1" applyBorder="1"/>
    <xf numFmtId="0" fontId="12" fillId="0" borderId="0" xfId="0" applyFont="1"/>
    <xf numFmtId="165" fontId="11" fillId="0" borderId="10" xfId="1" applyNumberFormat="1" applyFont="1" applyBorder="1"/>
    <xf numFmtId="0" fontId="12" fillId="0" borderId="0" xfId="0" applyFont="1" applyAlignment="1"/>
    <xf numFmtId="0" fontId="12" fillId="0" borderId="0" xfId="0" applyFont="1" applyAlignment="1">
      <alignment wrapText="1"/>
    </xf>
    <xf numFmtId="164" fontId="11" fillId="0" borderId="24" xfId="4" applyNumberFormat="1" applyFont="1" applyBorder="1"/>
    <xf numFmtId="0" fontId="15" fillId="0" borderId="0" xfId="0" applyFont="1"/>
    <xf numFmtId="44" fontId="11" fillId="0" borderId="0" xfId="1" applyFont="1" applyBorder="1"/>
    <xf numFmtId="9" fontId="15" fillId="0" borderId="0" xfId="4" applyFont="1" applyBorder="1"/>
    <xf numFmtId="9" fontId="11" fillId="0" borderId="0" xfId="4" applyFont="1" applyBorder="1"/>
    <xf numFmtId="0" fontId="9" fillId="0" borderId="0" xfId="0" applyFont="1" applyBorder="1"/>
    <xf numFmtId="44" fontId="15" fillId="0" borderId="0" xfId="1" applyFont="1" applyBorder="1"/>
    <xf numFmtId="0" fontId="16" fillId="0" borderId="0" xfId="0" applyFont="1" applyBorder="1"/>
    <xf numFmtId="0" fontId="12" fillId="0" borderId="2" xfId="0" applyFont="1" applyBorder="1" applyAlignment="1">
      <alignment horizontal="center"/>
    </xf>
    <xf numFmtId="9" fontId="12" fillId="0" borderId="2" xfId="4" applyFont="1" applyBorder="1" applyAlignment="1">
      <alignment horizontal="center" wrapText="1"/>
    </xf>
    <xf numFmtId="0" fontId="14" fillId="0" borderId="2" xfId="0" applyFont="1" applyBorder="1" applyAlignment="1">
      <alignment horizontal="center" wrapText="1"/>
    </xf>
    <xf numFmtId="0" fontId="10" fillId="2" borderId="2" xfId="0" applyFont="1" applyFill="1" applyBorder="1" applyAlignment="1">
      <alignment horizontal="left"/>
    </xf>
    <xf numFmtId="165" fontId="10" fillId="2" borderId="2" xfId="1" applyNumberFormat="1" applyFont="1" applyFill="1" applyBorder="1" applyAlignment="1">
      <alignment wrapText="1"/>
    </xf>
    <xf numFmtId="165" fontId="10" fillId="2" borderId="2" xfId="1" applyNumberFormat="1" applyFont="1" applyFill="1" applyBorder="1"/>
    <xf numFmtId="165" fontId="10" fillId="4" borderId="2" xfId="1" applyNumberFormat="1" applyFont="1" applyFill="1" applyBorder="1"/>
    <xf numFmtId="165" fontId="10" fillId="0" borderId="2" xfId="1" applyNumberFormat="1" applyFont="1" applyFill="1" applyBorder="1"/>
    <xf numFmtId="164" fontId="10" fillId="0" borderId="2" xfId="4" applyNumberFormat="1" applyFont="1" applyFill="1" applyBorder="1"/>
    <xf numFmtId="165" fontId="10" fillId="2" borderId="16" xfId="1" applyNumberFormat="1" applyFont="1" applyFill="1" applyBorder="1"/>
    <xf numFmtId="164" fontId="10" fillId="0" borderId="16" xfId="4" applyNumberFormat="1" applyFont="1" applyFill="1" applyBorder="1"/>
    <xf numFmtId="0" fontId="12" fillId="0" borderId="2" xfId="0" applyFont="1" applyBorder="1"/>
    <xf numFmtId="165" fontId="12" fillId="0" borderId="13" xfId="1" applyNumberFormat="1" applyFont="1" applyBorder="1"/>
    <xf numFmtId="165" fontId="12" fillId="4" borderId="13" xfId="1" applyNumberFormat="1" applyFont="1" applyFill="1" applyBorder="1"/>
    <xf numFmtId="44" fontId="12" fillId="0" borderId="13" xfId="1" applyFont="1" applyBorder="1"/>
    <xf numFmtId="44" fontId="12" fillId="0" borderId="13" xfId="1" applyFont="1" applyBorder="1" applyAlignment="1">
      <alignment horizontal="center"/>
    </xf>
    <xf numFmtId="0" fontId="11" fillId="0" borderId="0" xfId="0" applyFont="1" applyFill="1" applyBorder="1" applyAlignment="1">
      <alignment wrapText="1"/>
    </xf>
    <xf numFmtId="0" fontId="4" fillId="0" borderId="0" xfId="0" applyFont="1" applyAlignment="1">
      <alignment horizontal="left" wrapText="1"/>
    </xf>
    <xf numFmtId="0" fontId="4" fillId="0" borderId="0" xfId="0" applyFont="1" applyAlignment="1">
      <alignment horizontal="left" vertical="top" wrapText="1"/>
    </xf>
    <xf numFmtId="0" fontId="6" fillId="0" borderId="0" xfId="0" applyFont="1" applyAlignment="1">
      <alignment horizontal="left" wrapText="1"/>
    </xf>
    <xf numFmtId="0" fontId="4" fillId="0" borderId="0" xfId="0" applyFont="1" applyAlignment="1">
      <alignment horizontal="left"/>
    </xf>
    <xf numFmtId="0" fontId="11" fillId="2" borderId="9" xfId="0" applyFont="1" applyFill="1" applyBorder="1" applyAlignment="1">
      <alignment horizontal="left" wrapText="1"/>
    </xf>
    <xf numFmtId="0" fontId="11" fillId="2" borderId="23" xfId="0" applyFont="1" applyFill="1" applyBorder="1" applyAlignment="1">
      <alignment horizontal="left" wrapText="1"/>
    </xf>
    <xf numFmtId="0" fontId="11" fillId="2" borderId="1" xfId="0" applyFont="1" applyFill="1" applyBorder="1" applyAlignment="1">
      <alignment horizontal="left" wrapText="1"/>
    </xf>
    <xf numFmtId="0" fontId="11" fillId="2" borderId="2" xfId="0" applyFont="1" applyFill="1" applyBorder="1" applyAlignment="1">
      <alignment horizontal="left" wrapText="1"/>
    </xf>
    <xf numFmtId="0" fontId="14" fillId="0" borderId="2" xfId="0" applyFont="1" applyBorder="1" applyAlignment="1">
      <alignment horizontal="center"/>
    </xf>
    <xf numFmtId="0" fontId="12" fillId="0" borderId="9" xfId="0" applyFont="1" applyBorder="1" applyAlignment="1">
      <alignment horizontal="center"/>
    </xf>
    <xf numFmtId="0" fontId="12" fillId="0" borderId="23" xfId="0" applyFont="1" applyBorder="1" applyAlignment="1">
      <alignment horizontal="center"/>
    </xf>
    <xf numFmtId="0" fontId="12" fillId="0" borderId="1" xfId="0" applyFont="1" applyBorder="1" applyAlignment="1">
      <alignment horizontal="center"/>
    </xf>
    <xf numFmtId="0" fontId="12" fillId="0" borderId="2" xfId="0" applyFont="1" applyBorder="1" applyAlignment="1">
      <alignment horizontal="left" vertical="center"/>
    </xf>
    <xf numFmtId="0" fontId="11" fillId="0" borderId="9" xfId="0" applyFont="1" applyBorder="1" applyAlignment="1">
      <alignment horizontal="center"/>
    </xf>
    <xf numFmtId="0" fontId="11" fillId="0" borderId="1" xfId="0" applyFont="1" applyBorder="1" applyAlignment="1">
      <alignment horizontal="center"/>
    </xf>
    <xf numFmtId="0" fontId="10" fillId="0" borderId="10" xfId="0" applyFont="1" applyBorder="1" applyAlignment="1">
      <alignment horizontal="left" vertical="center" wrapText="1"/>
    </xf>
    <xf numFmtId="0" fontId="10" fillId="0" borderId="0" xfId="0" applyFont="1" applyBorder="1" applyAlignment="1">
      <alignment horizontal="left" vertical="center" wrapText="1"/>
    </xf>
    <xf numFmtId="0" fontId="12" fillId="0" borderId="2" xfId="0" applyFont="1" applyBorder="1" applyAlignment="1">
      <alignment horizontal="center"/>
    </xf>
    <xf numFmtId="0" fontId="14" fillId="0" borderId="9" xfId="0" applyFont="1" applyBorder="1" applyAlignment="1">
      <alignment horizontal="left" wrapText="1"/>
    </xf>
    <xf numFmtId="0" fontId="14" fillId="0" borderId="23" xfId="0" applyFont="1" applyBorder="1" applyAlignment="1">
      <alignment horizontal="left" wrapText="1"/>
    </xf>
    <xf numFmtId="0" fontId="14" fillId="0" borderId="1" xfId="0" applyFont="1" applyBorder="1" applyAlignment="1">
      <alignment horizontal="left" wrapText="1"/>
    </xf>
  </cellXfs>
  <cellStyles count="6">
    <cellStyle name="Comma" xfId="5" builtinId="3"/>
    <cellStyle name="Currency" xfId="1" builtinId="4"/>
    <cellStyle name="Normal" xfId="0" builtinId="0"/>
    <cellStyle name="Normal 2" xfId="2"/>
    <cellStyle name="Percent" xfId="4"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7409620</xdr:colOff>
      <xdr:row>8</xdr:row>
      <xdr:rowOff>104775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123826</xdr:rowOff>
    </xdr:from>
    <xdr:to>
      <xdr:col>2</xdr:col>
      <xdr:colOff>7200900</xdr:colOff>
      <xdr:row>7</xdr:row>
      <xdr:rowOff>47626</xdr:rowOff>
    </xdr:to>
    <xdr:sp macro="" textlink="">
      <xdr:nvSpPr>
        <xdr:cNvPr id="3" name="Rectangle 2">
          <a:extLst>
            <a:ext uri="{FF2B5EF4-FFF2-40B4-BE49-F238E27FC236}">
              <a16:creationId xmlns:a16="http://schemas.microsoft.com/office/drawing/2014/main" id="{00000000-0008-0000-0000-000003000000}"/>
            </a:ext>
          </a:extLst>
        </xdr:cNvPr>
        <xdr:cNvSpPr/>
      </xdr:nvSpPr>
      <xdr:spPr>
        <a:xfrm>
          <a:off x="28575" y="695326"/>
          <a:ext cx="8620125" cy="685800"/>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1</xdr:col>
      <xdr:colOff>266700</xdr:colOff>
      <xdr:row>0</xdr:row>
      <xdr:rowOff>123825</xdr:rowOff>
    </xdr:from>
    <xdr:to>
      <xdr:col>2</xdr:col>
      <xdr:colOff>3749831</xdr:colOff>
      <xdr:row>1</xdr:row>
      <xdr:rowOff>184276</xdr:rowOff>
    </xdr:to>
    <xdr:sp macro="" textlink="">
      <xdr:nvSpPr>
        <xdr:cNvPr id="4" name="Rectangle 3">
          <a:extLst>
            <a:ext uri="{FF2B5EF4-FFF2-40B4-BE49-F238E27FC236}">
              <a16:creationId xmlns:a16="http://schemas.microsoft.com/office/drawing/2014/main" id="{00000000-0008-0000-0000-000004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1</xdr:col>
      <xdr:colOff>227357</xdr:colOff>
      <xdr:row>2</xdr:row>
      <xdr:rowOff>57388</xdr:rowOff>
    </xdr:to>
    <xdr:pic>
      <xdr:nvPicPr>
        <xdr:cNvPr id="5" name="Picture 4">
          <a:extLst>
            <a:ext uri="{FF2B5EF4-FFF2-40B4-BE49-F238E27FC236}">
              <a16:creationId xmlns:a16="http://schemas.microsoft.com/office/drawing/2014/main"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57150</xdr:colOff>
      <xdr:row>32</xdr:row>
      <xdr:rowOff>180974</xdr:rowOff>
    </xdr:from>
    <xdr:to>
      <xdr:col>8</xdr:col>
      <xdr:colOff>57150</xdr:colOff>
      <xdr:row>40</xdr:row>
      <xdr:rowOff>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8650" y="4371974"/>
          <a:ext cx="12182475" cy="1314451"/>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CA" sz="1100">
              <a:latin typeface="Arial" panose="020B0604020202020204" pitchFamily="34" charset="0"/>
              <a:cs typeface="Arial" panose="020B0604020202020204" pitchFamily="34" charset="0"/>
            </a:rPr>
            <a:t>Welland Hydro bills its</a:t>
          </a:r>
          <a:r>
            <a:rPr lang="en-CA" sz="1100" baseline="0">
              <a:latin typeface="Arial" panose="020B0604020202020204" pitchFamily="34" charset="0"/>
              <a:cs typeface="Arial" panose="020B0604020202020204" pitchFamily="34" charset="0"/>
            </a:rPr>
            <a:t> Class B non-RPP customers using the IESO's 1st estimate for GA for the month. For billing cycles that span more than one load month, consumption is prorated so that the correct GA 1st estimate rate is applied to the corresponding consumption for that month. The GA rate that is used for billing (1st estimate) is not the same rate that is applied to our unbilled revenue. Unbilled revenue is based on previous GA rates and not the actual rates. This will be reviewed in more detail going forward to ensure that the GA rate used in our unbilled revenue is more closely aligned with the actual GA rate.</a:t>
          </a:r>
          <a:endParaRPr lang="en-CA" sz="1100">
            <a:latin typeface="Arial" panose="020B0604020202020204" pitchFamily="34" charset="0"/>
            <a:cs typeface="Arial" panose="020B0604020202020204" pitchFamily="34" charset="0"/>
          </a:endParaRPr>
        </a:p>
      </xdr:txBody>
    </xdr:sp>
    <xdr:clientData/>
  </xdr:twoCellAnchor>
  <xdr:twoCellAnchor>
    <xdr:from>
      <xdr:col>1</xdr:col>
      <xdr:colOff>38100</xdr:colOff>
      <xdr:row>95</xdr:row>
      <xdr:rowOff>123825</xdr:rowOff>
    </xdr:from>
    <xdr:to>
      <xdr:col>8</xdr:col>
      <xdr:colOff>0</xdr:colOff>
      <xdr:row>107</xdr:row>
      <xdr:rowOff>0</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09600" y="20431125"/>
          <a:ext cx="12144375" cy="2047875"/>
        </a:xfrm>
        <a:prstGeom prst="rect">
          <a:avLst/>
        </a:prstGeom>
        <a:solidFill>
          <a:schemeClr val="accent3">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CA" sz="1100">
            <a:latin typeface="Arial" panose="020B0604020202020204" pitchFamily="34" charset="0"/>
            <a:cs typeface="Arial" panose="020B0604020202020204" pitchFamily="34" charset="0"/>
          </a:endParaRPr>
        </a:p>
      </xdr:txBody>
    </xdr:sp>
    <xdr:clientData/>
  </xdr:twoCellAnchor>
  <xdr:twoCellAnchor>
    <xdr:from>
      <xdr:col>0</xdr:col>
      <xdr:colOff>0</xdr:colOff>
      <xdr:row>0</xdr:row>
      <xdr:rowOff>0</xdr:rowOff>
    </xdr:from>
    <xdr:to>
      <xdr:col>4</xdr:col>
      <xdr:colOff>1161220</xdr:colOff>
      <xdr:row>9</xdr:row>
      <xdr:rowOff>0</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8857420" cy="1628775"/>
        </a:xfrm>
        <a:prstGeom prst="rect">
          <a:avLst/>
        </a:prstGeom>
        <a:ln>
          <a:noFill/>
        </a:ln>
        <a:effectLst>
          <a:softEdge rad="112500"/>
        </a:effectLst>
      </xdr:spPr>
    </xdr:pic>
    <xdr:clientData/>
  </xdr:twoCellAnchor>
  <xdr:twoCellAnchor>
    <xdr:from>
      <xdr:col>0</xdr:col>
      <xdr:colOff>28575</xdr:colOff>
      <xdr:row>3</xdr:row>
      <xdr:rowOff>152400</xdr:rowOff>
    </xdr:from>
    <xdr:to>
      <xdr:col>4</xdr:col>
      <xdr:colOff>952500</xdr:colOff>
      <xdr:row>7</xdr:row>
      <xdr:rowOff>161925</xdr:rowOff>
    </xdr:to>
    <xdr:sp macro="" textlink="">
      <xdr:nvSpPr>
        <xdr:cNvPr id="5" name="Rectangle 4">
          <a:extLst>
            <a:ext uri="{FF2B5EF4-FFF2-40B4-BE49-F238E27FC236}">
              <a16:creationId xmlns:a16="http://schemas.microsoft.com/office/drawing/2014/main" id="{00000000-0008-0000-0100-000005000000}"/>
            </a:ext>
          </a:extLst>
        </xdr:cNvPr>
        <xdr:cNvSpPr/>
      </xdr:nvSpPr>
      <xdr:spPr>
        <a:xfrm>
          <a:off x="28575" y="695325"/>
          <a:ext cx="8620125" cy="733425"/>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36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GA Analysis Workform</a:t>
          </a:r>
          <a:endParaRPr lang="en-CA" sz="3600" b="1" cap="none" spc="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endParaRPr>
        </a:p>
      </xdr:txBody>
    </xdr:sp>
    <xdr:clientData/>
  </xdr:twoCellAnchor>
  <xdr:twoCellAnchor>
    <xdr:from>
      <xdr:col>0</xdr:col>
      <xdr:colOff>638175</xdr:colOff>
      <xdr:row>0</xdr:row>
      <xdr:rowOff>123825</xdr:rowOff>
    </xdr:from>
    <xdr:to>
      <xdr:col>2</xdr:col>
      <xdr:colOff>920906</xdr:colOff>
      <xdr:row>2</xdr:row>
      <xdr:rowOff>12826</xdr:rowOff>
    </xdr:to>
    <xdr:sp macro="" textlink="">
      <xdr:nvSpPr>
        <xdr:cNvPr id="6" name="Rectangle 5">
          <a:extLst>
            <a:ext uri="{FF2B5EF4-FFF2-40B4-BE49-F238E27FC236}">
              <a16:creationId xmlns:a16="http://schemas.microsoft.com/office/drawing/2014/main" id="{00000000-0008-0000-0100-000006000000}"/>
            </a:ext>
          </a:extLst>
        </xdr:cNvPr>
        <xdr:cNvSpPr/>
      </xdr:nvSpPr>
      <xdr:spPr>
        <a:xfrm>
          <a:off x="638175" y="123825"/>
          <a:ext cx="4559456" cy="25095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0</xdr:col>
      <xdr:colOff>209550</xdr:colOff>
      <xdr:row>0</xdr:row>
      <xdr:rowOff>142875</xdr:rowOff>
    </xdr:from>
    <xdr:to>
      <xdr:col>0</xdr:col>
      <xdr:colOff>598832</xdr:colOff>
      <xdr:row>2</xdr:row>
      <xdr:rowOff>76438</xdr:rowOff>
    </xdr:to>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209550" y="142875"/>
          <a:ext cx="389282" cy="2955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923925</xdr:colOff>
      <xdr:row>2</xdr:row>
      <xdr:rowOff>66675</xdr:rowOff>
    </xdr:from>
    <xdr:to>
      <xdr:col>8</xdr:col>
      <xdr:colOff>85725</xdr:colOff>
      <xdr:row>7</xdr:row>
      <xdr:rowOff>28576</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9896475" y="428625"/>
          <a:ext cx="3057525" cy="866776"/>
        </a:xfrm>
        <a:prstGeom prst="rect">
          <a:avLst/>
        </a:prstGeom>
        <a:solidFill>
          <a:srgbClr val="FFC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CA" sz="1100" b="1" u="sng">
              <a:latin typeface="Arial" panose="020B0604020202020204" pitchFamily="34" charset="0"/>
              <a:cs typeface="Arial" panose="020B0604020202020204" pitchFamily="34" charset="0"/>
            </a:rPr>
            <a:t>Update from July 20th Workform</a:t>
          </a:r>
          <a:r>
            <a:rPr lang="en-CA" sz="1100" b="1" u="sng" baseline="0">
              <a:latin typeface="Arial" panose="020B0604020202020204" pitchFamily="34" charset="0"/>
              <a:cs typeface="Arial" panose="020B0604020202020204" pitchFamily="34" charset="0"/>
            </a:rPr>
            <a:t> </a:t>
          </a:r>
          <a:r>
            <a:rPr lang="en-CA" sz="1100" b="1" u="sng">
              <a:latin typeface="Arial" panose="020B0604020202020204" pitchFamily="34" charset="0"/>
              <a:cs typeface="Arial" panose="020B0604020202020204" pitchFamily="34" charset="0"/>
            </a:rPr>
            <a:t>version:</a:t>
          </a:r>
        </a:p>
        <a:p>
          <a:r>
            <a:rPr lang="en-CA" sz="1100">
              <a:latin typeface="Arial" panose="020B0604020202020204" pitchFamily="34" charset="0"/>
              <a:cs typeface="Arial" panose="020B0604020202020204" pitchFamily="34" charset="0"/>
            </a:rPr>
            <a:t>-Cells</a:t>
          </a:r>
          <a:r>
            <a:rPr lang="en-CA" sz="1100" baseline="0">
              <a:latin typeface="Arial" panose="020B0604020202020204" pitchFamily="34" charset="0"/>
              <a:cs typeface="Arial" panose="020B0604020202020204" pitchFamily="34" charset="0"/>
            </a:rPr>
            <a:t> C87,D87,E87, H87 - name of cells updated for cell reference</a:t>
          </a:r>
        </a:p>
        <a:p>
          <a:r>
            <a:rPr lang="en-CA" sz="1100" baseline="0">
              <a:latin typeface="Arial" panose="020B0604020202020204" pitchFamily="34" charset="0"/>
              <a:cs typeface="Arial" panose="020B0604020202020204" pitchFamily="34" charset="0"/>
            </a:rPr>
            <a:t>-Cells F88 to F91 and G88 to G91 - formula of cells updated</a:t>
          </a:r>
          <a:endParaRPr lang="en-CA" sz="1100">
            <a:latin typeface="Arial" panose="020B0604020202020204" pitchFamily="34" charset="0"/>
            <a:cs typeface="Arial"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0:Z83"/>
  <sheetViews>
    <sheetView topLeftCell="A46" zoomScaleNormal="100" zoomScaleSheetLayoutView="85" workbookViewId="0">
      <selection activeCell="C10" sqref="A10:C84"/>
    </sheetView>
  </sheetViews>
  <sheetFormatPr defaultColWidth="9.140625" defaultRowHeight="15" x14ac:dyDescent="0.2"/>
  <cols>
    <col min="1" max="1" width="5.5703125" style="3" customWidth="1"/>
    <col min="2" max="2" width="16.140625" style="7" customWidth="1"/>
    <col min="3" max="3" width="164.5703125" style="1" customWidth="1"/>
    <col min="4" max="16384" width="9.140625" style="1"/>
  </cols>
  <sheetData>
    <row r="10" spans="1:3" ht="15.75" x14ac:dyDescent="0.25">
      <c r="C10" s="22" t="s">
        <v>160</v>
      </c>
    </row>
    <row r="11" spans="1:3" ht="15.75" x14ac:dyDescent="0.2">
      <c r="A11" s="4" t="s">
        <v>121</v>
      </c>
    </row>
    <row r="13" spans="1:3" ht="15.75" x14ac:dyDescent="0.2">
      <c r="A13" s="5" t="s">
        <v>31</v>
      </c>
    </row>
    <row r="14" spans="1:3" ht="34.5" customHeight="1" x14ac:dyDescent="0.2">
      <c r="A14" s="147" t="s">
        <v>153</v>
      </c>
      <c r="B14" s="147"/>
      <c r="C14" s="147"/>
    </row>
    <row r="16" spans="1:3" ht="15.75" x14ac:dyDescent="0.2">
      <c r="A16" s="5" t="s">
        <v>46</v>
      </c>
    </row>
    <row r="17" spans="1:26" x14ac:dyDescent="0.2">
      <c r="A17" s="3" t="s">
        <v>47</v>
      </c>
    </row>
    <row r="18" spans="1:26" ht="33" customHeight="1" x14ac:dyDescent="0.2">
      <c r="A18" s="148" t="s">
        <v>84</v>
      </c>
      <c r="B18" s="148"/>
      <c r="C18" s="148"/>
    </row>
    <row r="20" spans="1:26" x14ac:dyDescent="0.2">
      <c r="A20" s="3">
        <v>1</v>
      </c>
      <c r="B20" s="150" t="s">
        <v>139</v>
      </c>
      <c r="C20" s="150"/>
    </row>
    <row r="21" spans="1:26" x14ac:dyDescent="0.2">
      <c r="B21" s="19"/>
      <c r="C21" s="19"/>
    </row>
    <row r="23" spans="1:26" ht="31.5" customHeight="1" x14ac:dyDescent="0.2">
      <c r="A23" s="3">
        <v>2</v>
      </c>
      <c r="B23" s="147" t="s">
        <v>85</v>
      </c>
      <c r="C23" s="147"/>
    </row>
    <row r="24" spans="1:26" x14ac:dyDescent="0.2">
      <c r="B24" s="18"/>
      <c r="C24" s="18"/>
    </row>
    <row r="26" spans="1:26" x14ac:dyDescent="0.2">
      <c r="A26" s="3">
        <v>3</v>
      </c>
      <c r="B26" s="149" t="s">
        <v>108</v>
      </c>
      <c r="C26" s="149"/>
    </row>
    <row r="27" spans="1:26" ht="32.25" customHeight="1" x14ac:dyDescent="0.2">
      <c r="B27" s="147" t="s">
        <v>116</v>
      </c>
      <c r="C27" s="147"/>
    </row>
    <row r="28" spans="1:26" ht="63" customHeight="1" x14ac:dyDescent="0.2">
      <c r="B28" s="147" t="s">
        <v>128</v>
      </c>
      <c r="C28" s="147"/>
      <c r="D28" s="6"/>
      <c r="E28" s="2"/>
      <c r="F28" s="2"/>
      <c r="G28" s="2"/>
      <c r="H28" s="2"/>
      <c r="I28" s="2"/>
      <c r="J28" s="2"/>
      <c r="K28" s="2"/>
      <c r="L28" s="2"/>
      <c r="M28" s="2"/>
      <c r="N28" s="2"/>
      <c r="O28" s="2"/>
      <c r="P28" s="2"/>
      <c r="Q28" s="2"/>
      <c r="R28" s="2"/>
      <c r="S28" s="2"/>
      <c r="T28" s="2"/>
      <c r="U28" s="2"/>
      <c r="V28" s="2"/>
      <c r="W28" s="2"/>
      <c r="X28" s="2"/>
      <c r="Y28" s="2"/>
      <c r="Z28" s="2"/>
    </row>
    <row r="29" spans="1:26" ht="30" customHeight="1" x14ac:dyDescent="0.2">
      <c r="B29" s="147" t="s">
        <v>117</v>
      </c>
      <c r="C29" s="147"/>
      <c r="D29" s="6"/>
      <c r="E29" s="2"/>
      <c r="F29" s="2"/>
      <c r="G29" s="2"/>
      <c r="H29" s="2"/>
      <c r="I29" s="2"/>
      <c r="J29" s="2"/>
      <c r="K29" s="2"/>
      <c r="L29" s="2"/>
      <c r="M29" s="2"/>
      <c r="N29" s="2"/>
      <c r="O29" s="2"/>
      <c r="P29" s="2"/>
      <c r="Q29" s="2"/>
      <c r="R29" s="2"/>
      <c r="S29" s="2"/>
      <c r="T29" s="2"/>
      <c r="U29" s="2"/>
      <c r="V29" s="2"/>
      <c r="W29" s="2"/>
      <c r="X29" s="2"/>
      <c r="Y29" s="2"/>
      <c r="Z29" s="2"/>
    </row>
    <row r="30" spans="1:26" x14ac:dyDescent="0.2">
      <c r="B30" s="10" t="s">
        <v>43</v>
      </c>
    </row>
    <row r="31" spans="1:26" x14ac:dyDescent="0.2">
      <c r="B31" s="10"/>
    </row>
    <row r="32" spans="1:26" x14ac:dyDescent="0.2">
      <c r="B32" s="10"/>
    </row>
    <row r="33" spans="1:3" ht="35.25" customHeight="1" x14ac:dyDescent="0.2">
      <c r="A33" s="147" t="s">
        <v>154</v>
      </c>
      <c r="B33" s="147"/>
      <c r="C33" s="147"/>
    </row>
    <row r="34" spans="1:3" x14ac:dyDescent="0.2">
      <c r="B34" s="18"/>
      <c r="C34" s="18"/>
    </row>
    <row r="35" spans="1:3" x14ac:dyDescent="0.2">
      <c r="B35" s="9"/>
    </row>
    <row r="36" spans="1:3" x14ac:dyDescent="0.2">
      <c r="A36" s="3">
        <v>4</v>
      </c>
      <c r="B36" s="149" t="s">
        <v>140</v>
      </c>
      <c r="C36" s="149"/>
    </row>
    <row r="37" spans="1:3" ht="78.75" customHeight="1" x14ac:dyDescent="0.2">
      <c r="B37" s="147" t="s">
        <v>141</v>
      </c>
      <c r="C37" s="147"/>
    </row>
    <row r="38" spans="1:3" ht="65.25" customHeight="1" x14ac:dyDescent="0.2">
      <c r="B38" s="147" t="s">
        <v>123</v>
      </c>
      <c r="C38" s="147"/>
    </row>
    <row r="39" spans="1:3" ht="31.5" customHeight="1" x14ac:dyDescent="0.2">
      <c r="B39" s="147" t="s">
        <v>122</v>
      </c>
      <c r="C39" s="147"/>
    </row>
    <row r="40" spans="1:3" ht="30" customHeight="1" x14ac:dyDescent="0.2">
      <c r="B40" s="147" t="s">
        <v>124</v>
      </c>
      <c r="C40" s="147"/>
    </row>
    <row r="41" spans="1:3" x14ac:dyDescent="0.2">
      <c r="B41" s="18"/>
      <c r="C41" s="18"/>
    </row>
    <row r="42" spans="1:3" ht="47.25" customHeight="1" x14ac:dyDescent="0.2">
      <c r="B42" s="14" t="s">
        <v>109</v>
      </c>
      <c r="C42" s="2" t="s">
        <v>86</v>
      </c>
    </row>
    <row r="43" spans="1:3" ht="33.75" customHeight="1" x14ac:dyDescent="0.2">
      <c r="B43" s="14" t="s">
        <v>111</v>
      </c>
      <c r="C43" s="2" t="s">
        <v>110</v>
      </c>
    </row>
    <row r="44" spans="1:3" x14ac:dyDescent="0.2">
      <c r="B44" s="14" t="s">
        <v>114</v>
      </c>
      <c r="C44" s="2" t="s">
        <v>112</v>
      </c>
    </row>
    <row r="45" spans="1:3" x14ac:dyDescent="0.2">
      <c r="B45" s="15" t="s">
        <v>115</v>
      </c>
      <c r="C45" s="8" t="s">
        <v>113</v>
      </c>
    </row>
    <row r="46" spans="1:3" x14ac:dyDescent="0.2">
      <c r="B46" s="12"/>
      <c r="C46" s="8"/>
    </row>
    <row r="48" spans="1:3" x14ac:dyDescent="0.2">
      <c r="A48" s="3">
        <v>5</v>
      </c>
      <c r="B48" s="13" t="s">
        <v>118</v>
      </c>
    </row>
    <row r="49" spans="2:3" ht="29.25" customHeight="1" x14ac:dyDescent="0.2">
      <c r="B49" s="147" t="s">
        <v>134</v>
      </c>
      <c r="C49" s="147"/>
    </row>
    <row r="51" spans="2:3" ht="30" customHeight="1" x14ac:dyDescent="0.2">
      <c r="B51" s="147" t="s">
        <v>119</v>
      </c>
      <c r="C51" s="147"/>
    </row>
    <row r="52" spans="2:3" ht="30" customHeight="1" x14ac:dyDescent="0.2">
      <c r="B52" s="147" t="s">
        <v>87</v>
      </c>
      <c r="C52" s="147"/>
    </row>
    <row r="53" spans="2:3" x14ac:dyDescent="0.2">
      <c r="B53" s="18"/>
      <c r="C53" s="18"/>
    </row>
    <row r="54" spans="2:3" x14ac:dyDescent="0.2">
      <c r="B54" s="20" t="s">
        <v>88</v>
      </c>
    </row>
    <row r="55" spans="2:3" x14ac:dyDescent="0.2">
      <c r="B55" s="16" t="s">
        <v>89</v>
      </c>
      <c r="C55" s="2" t="s">
        <v>90</v>
      </c>
    </row>
    <row r="56" spans="2:3" ht="45" x14ac:dyDescent="0.2">
      <c r="B56" s="16"/>
      <c r="C56" s="2" t="s">
        <v>155</v>
      </c>
    </row>
    <row r="57" spans="2:3" x14ac:dyDescent="0.2">
      <c r="B57" s="16"/>
      <c r="C57" s="1" t="s">
        <v>91</v>
      </c>
    </row>
    <row r="58" spans="2:3" x14ac:dyDescent="0.2">
      <c r="B58" s="16"/>
      <c r="C58" s="1" t="s">
        <v>92</v>
      </c>
    </row>
    <row r="59" spans="2:3" ht="21" customHeight="1" x14ac:dyDescent="0.2">
      <c r="B59" s="17" t="s">
        <v>95</v>
      </c>
      <c r="C59" s="1" t="s">
        <v>94</v>
      </c>
    </row>
    <row r="60" spans="2:3" ht="18.75" customHeight="1" x14ac:dyDescent="0.2">
      <c r="B60" s="17"/>
      <c r="C60" s="2" t="s">
        <v>93</v>
      </c>
    </row>
    <row r="61" spans="2:3" x14ac:dyDescent="0.2">
      <c r="B61" s="17"/>
      <c r="C61" s="1" t="s">
        <v>96</v>
      </c>
    </row>
    <row r="62" spans="2:3" x14ac:dyDescent="0.2">
      <c r="B62" s="17"/>
      <c r="C62" s="1" t="s">
        <v>97</v>
      </c>
    </row>
    <row r="63" spans="2:3" x14ac:dyDescent="0.2">
      <c r="B63" s="17" t="s">
        <v>99</v>
      </c>
      <c r="C63" s="1" t="s">
        <v>98</v>
      </c>
    </row>
    <row r="64" spans="2:3" ht="45" x14ac:dyDescent="0.2">
      <c r="B64" s="17"/>
      <c r="C64" s="18" t="s">
        <v>100</v>
      </c>
    </row>
    <row r="65" spans="1:3" x14ac:dyDescent="0.2">
      <c r="B65" s="17"/>
      <c r="C65" s="1" t="s">
        <v>101</v>
      </c>
    </row>
    <row r="66" spans="1:3" x14ac:dyDescent="0.2">
      <c r="B66" s="17"/>
      <c r="C66" s="1" t="s">
        <v>125</v>
      </c>
    </row>
    <row r="67" spans="1:3" x14ac:dyDescent="0.2">
      <c r="B67" s="17" t="s">
        <v>103</v>
      </c>
      <c r="C67" s="1" t="s">
        <v>102</v>
      </c>
    </row>
    <row r="68" spans="1:3" ht="45" x14ac:dyDescent="0.2">
      <c r="B68" s="17"/>
      <c r="C68" s="18" t="s">
        <v>143</v>
      </c>
    </row>
    <row r="69" spans="1:3" ht="30" x14ac:dyDescent="0.2">
      <c r="B69" s="17"/>
      <c r="C69" s="18" t="s">
        <v>144</v>
      </c>
    </row>
    <row r="70" spans="1:3" x14ac:dyDescent="0.2">
      <c r="B70" s="17" t="s">
        <v>105</v>
      </c>
      <c r="C70" s="1" t="s">
        <v>104</v>
      </c>
    </row>
    <row r="71" spans="1:3" ht="30" x14ac:dyDescent="0.2">
      <c r="B71" s="17"/>
      <c r="C71" s="18" t="s">
        <v>106</v>
      </c>
    </row>
    <row r="72" spans="1:3" x14ac:dyDescent="0.2">
      <c r="B72" s="17" t="s">
        <v>145</v>
      </c>
      <c r="C72" s="18" t="s">
        <v>136</v>
      </c>
    </row>
    <row r="73" spans="1:3" ht="45" x14ac:dyDescent="0.2">
      <c r="B73" s="17"/>
      <c r="C73" s="18" t="s">
        <v>147</v>
      </c>
    </row>
    <row r="74" spans="1:3" x14ac:dyDescent="0.2">
      <c r="B74" s="17" t="s">
        <v>146</v>
      </c>
      <c r="C74" s="18" t="s">
        <v>148</v>
      </c>
    </row>
    <row r="75" spans="1:3" ht="30" x14ac:dyDescent="0.2">
      <c r="B75" s="17"/>
      <c r="C75" s="18" t="s">
        <v>126</v>
      </c>
    </row>
    <row r="76" spans="1:3" x14ac:dyDescent="0.2">
      <c r="B76" s="17"/>
      <c r="C76" s="18"/>
    </row>
    <row r="77" spans="1:3" x14ac:dyDescent="0.2">
      <c r="A77" s="3">
        <v>6</v>
      </c>
      <c r="B77" s="21" t="s">
        <v>150</v>
      </c>
      <c r="C77" s="18"/>
    </row>
    <row r="78" spans="1:3" ht="59.25" customHeight="1" x14ac:dyDescent="0.2">
      <c r="B78" s="148" t="s">
        <v>151</v>
      </c>
      <c r="C78" s="148"/>
    </row>
    <row r="79" spans="1:3" x14ac:dyDescent="0.2">
      <c r="B79" s="11"/>
      <c r="C79" s="18"/>
    </row>
    <row r="81" spans="1:3" ht="30.75" customHeight="1" x14ac:dyDescent="0.2">
      <c r="A81" s="3">
        <v>7</v>
      </c>
      <c r="B81" s="147" t="s">
        <v>152</v>
      </c>
      <c r="C81" s="147"/>
    </row>
    <row r="82" spans="1:3" x14ac:dyDescent="0.2">
      <c r="B82" s="18"/>
      <c r="C82" s="18"/>
    </row>
    <row r="83" spans="1:3" ht="15.75" customHeight="1" x14ac:dyDescent="0.2">
      <c r="B83" s="150" t="s">
        <v>107</v>
      </c>
      <c r="C83" s="150"/>
    </row>
  </sheetData>
  <mergeCells count="20">
    <mergeCell ref="B83:C83"/>
    <mergeCell ref="B27:C27"/>
    <mergeCell ref="B36:C36"/>
    <mergeCell ref="B81:C81"/>
    <mergeCell ref="B49:C49"/>
    <mergeCell ref="B51:C51"/>
    <mergeCell ref="B52:C52"/>
    <mergeCell ref="B40:C40"/>
    <mergeCell ref="B28:C28"/>
    <mergeCell ref="B29:C29"/>
    <mergeCell ref="B37:C37"/>
    <mergeCell ref="B38:C38"/>
    <mergeCell ref="B39:C39"/>
    <mergeCell ref="A33:C33"/>
    <mergeCell ref="B78:C78"/>
    <mergeCell ref="A14:C14"/>
    <mergeCell ref="A18:C18"/>
    <mergeCell ref="B23:C23"/>
    <mergeCell ref="B26:C26"/>
    <mergeCell ref="B20:C20"/>
  </mergeCells>
  <pageMargins left="0.70866141732283472" right="0.70866141732283472" top="0.74803149606299213" bottom="0.74803149606299213" header="0.31496062992125984" footer="0.31496062992125984"/>
  <pageSetup scale="60"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2:X103"/>
  <sheetViews>
    <sheetView tabSelected="1" topLeftCell="A61" zoomScaleNormal="100" zoomScaleSheetLayoutView="100" workbookViewId="0">
      <selection activeCell="D72" sqref="D72"/>
    </sheetView>
  </sheetViews>
  <sheetFormatPr defaultColWidth="9.140625" defaultRowHeight="14.25" x14ac:dyDescent="0.2"/>
  <cols>
    <col min="1" max="1" width="10.28515625" style="25" customWidth="1"/>
    <col min="2" max="2" width="53.85546875" style="25" customWidth="1"/>
    <col min="3" max="3" width="28.140625" style="25" customWidth="1"/>
    <col min="4" max="4" width="23.140625" style="25" customWidth="1"/>
    <col min="5" max="5" width="19.140625" style="25" customWidth="1"/>
    <col min="6" max="6" width="24.42578125" style="25" customWidth="1"/>
    <col min="7" max="7" width="15.85546875" style="25" customWidth="1"/>
    <col min="8" max="8" width="18.140625" style="25" customWidth="1"/>
    <col min="9" max="9" width="17.7109375" style="25" customWidth="1"/>
    <col min="10" max="10" width="17.28515625" style="25" customWidth="1"/>
    <col min="11" max="11" width="18.140625" style="25" customWidth="1"/>
    <col min="12" max="12" width="16.85546875" style="25" bestFit="1" customWidth="1"/>
    <col min="13" max="13" width="14.5703125" style="25" bestFit="1" customWidth="1"/>
    <col min="14" max="14" width="11.85546875" style="25" customWidth="1"/>
    <col min="15" max="15" width="10.7109375" style="25" customWidth="1"/>
    <col min="16" max="16" width="10.28515625" style="25" customWidth="1"/>
    <col min="17" max="17" width="10.7109375" style="25" customWidth="1"/>
    <col min="18" max="18" width="10.5703125" style="25" customWidth="1"/>
    <col min="19" max="19" width="11" style="25" customWidth="1"/>
    <col min="20" max="20" width="13" style="25" customWidth="1"/>
    <col min="21" max="21" width="10.85546875" style="25" customWidth="1"/>
    <col min="22" max="22" width="11.28515625" style="25" customWidth="1"/>
    <col min="23" max="16384" width="9.140625" style="25"/>
  </cols>
  <sheetData>
    <row r="12" spans="1:24" ht="15" x14ac:dyDescent="0.25">
      <c r="A12" s="23" t="s">
        <v>48</v>
      </c>
      <c r="B12" s="24"/>
      <c r="C12" s="23"/>
    </row>
    <row r="13" spans="1:24" x14ac:dyDescent="0.2">
      <c r="A13" s="24"/>
      <c r="B13" s="24"/>
      <c r="C13" s="24"/>
    </row>
    <row r="14" spans="1:24" ht="15" x14ac:dyDescent="0.2">
      <c r="A14" s="24"/>
      <c r="B14" s="24" t="s">
        <v>32</v>
      </c>
      <c r="C14" s="26"/>
      <c r="D14" s="24"/>
      <c r="E14" s="24"/>
      <c r="F14" s="24"/>
      <c r="X14" s="25">
        <v>2014</v>
      </c>
    </row>
    <row r="15" spans="1:24" ht="15" x14ac:dyDescent="0.2">
      <c r="A15" s="24"/>
      <c r="B15" s="24" t="s">
        <v>60</v>
      </c>
      <c r="C15" s="27"/>
      <c r="D15" s="24"/>
      <c r="E15" s="24"/>
      <c r="F15" s="24"/>
    </row>
    <row r="16" spans="1:24" ht="15" x14ac:dyDescent="0.2">
      <c r="A16" s="24"/>
      <c r="B16" s="28"/>
      <c r="C16" s="28"/>
      <c r="D16" s="24"/>
      <c r="E16" s="24"/>
      <c r="F16" s="24"/>
      <c r="X16" s="25">
        <v>2015</v>
      </c>
    </row>
    <row r="17" spans="1:24" ht="15" x14ac:dyDescent="0.2">
      <c r="A17" s="24" t="s">
        <v>33</v>
      </c>
      <c r="B17" s="28" t="s">
        <v>129</v>
      </c>
      <c r="C17" s="29">
        <v>2016</v>
      </c>
      <c r="D17" s="24"/>
      <c r="E17" s="24"/>
      <c r="F17" s="24"/>
      <c r="X17" s="25">
        <v>2016</v>
      </c>
    </row>
    <row r="18" spans="1:24" ht="15" x14ac:dyDescent="0.2">
      <c r="A18" s="24"/>
      <c r="B18" s="28"/>
      <c r="C18" s="28"/>
      <c r="D18" s="24"/>
      <c r="E18" s="24"/>
      <c r="F18" s="24"/>
    </row>
    <row r="19" spans="1:24" ht="15" x14ac:dyDescent="0.2">
      <c r="A19" s="24"/>
      <c r="B19" s="28"/>
      <c r="C19" s="28"/>
      <c r="D19" s="24"/>
      <c r="E19" s="24"/>
      <c r="F19" s="24"/>
    </row>
    <row r="20" spans="1:24" ht="15" x14ac:dyDescent="0.2">
      <c r="A20" s="24" t="s">
        <v>34</v>
      </c>
      <c r="B20" s="30" t="s">
        <v>81</v>
      </c>
      <c r="C20" s="31"/>
      <c r="D20" s="31"/>
      <c r="E20" s="31"/>
      <c r="F20" s="31"/>
      <c r="I20" s="32"/>
      <c r="J20" s="32"/>
      <c r="K20" s="32"/>
      <c r="L20" s="32"/>
      <c r="M20" s="32"/>
      <c r="N20" s="32"/>
      <c r="O20" s="32"/>
      <c r="P20" s="32"/>
      <c r="Q20" s="32"/>
      <c r="R20" s="32"/>
      <c r="S20" s="32"/>
    </row>
    <row r="21" spans="1:24" ht="15" x14ac:dyDescent="0.2">
      <c r="A21" s="24"/>
      <c r="B21" s="159" t="s">
        <v>25</v>
      </c>
      <c r="C21" s="159"/>
      <c r="D21" s="29">
        <v>2016</v>
      </c>
      <c r="E21" s="160"/>
      <c r="F21" s="161"/>
      <c r="G21" s="32"/>
      <c r="H21" s="32"/>
      <c r="I21" s="32"/>
      <c r="J21" s="32"/>
      <c r="K21" s="32"/>
      <c r="L21" s="32"/>
      <c r="M21" s="32"/>
      <c r="N21" s="32"/>
      <c r="O21" s="32"/>
      <c r="P21" s="32"/>
      <c r="Q21" s="32"/>
    </row>
    <row r="22" spans="1:24" ht="15" thickBot="1" x14ac:dyDescent="0.25">
      <c r="A22" s="24"/>
      <c r="B22" s="33" t="s">
        <v>3</v>
      </c>
      <c r="C22" s="33" t="s">
        <v>2</v>
      </c>
      <c r="D22" s="34">
        <f>D23+D24</f>
        <v>360224251</v>
      </c>
      <c r="E22" s="35" t="s">
        <v>0</v>
      </c>
      <c r="F22" s="36">
        <v>1</v>
      </c>
      <c r="G22" s="32"/>
      <c r="H22" s="32"/>
      <c r="I22" s="32"/>
      <c r="J22" s="37"/>
      <c r="K22" s="32"/>
      <c r="L22" s="32"/>
      <c r="M22" s="32"/>
      <c r="N22" s="32"/>
      <c r="O22" s="32"/>
      <c r="P22" s="32"/>
      <c r="Q22" s="32"/>
    </row>
    <row r="23" spans="1:24" x14ac:dyDescent="0.2">
      <c r="B23" s="33" t="s">
        <v>7</v>
      </c>
      <c r="C23" s="33" t="s">
        <v>1</v>
      </c>
      <c r="D23" s="38">
        <f>360224251-142213241</f>
        <v>218011010</v>
      </c>
      <c r="E23" s="35" t="s">
        <v>0</v>
      </c>
      <c r="F23" s="39">
        <f>IFERROR(D23/$D$22,0)</f>
        <v>0.60520914234616596</v>
      </c>
    </row>
    <row r="24" spans="1:24" ht="15" thickBot="1" x14ac:dyDescent="0.25">
      <c r="B24" s="33" t="s">
        <v>8</v>
      </c>
      <c r="C24" s="33" t="s">
        <v>6</v>
      </c>
      <c r="D24" s="34">
        <f>D25+D26</f>
        <v>142213241</v>
      </c>
      <c r="E24" s="35" t="s">
        <v>0</v>
      </c>
      <c r="F24" s="39">
        <f>IFERROR(D24/$D$22,0)</f>
        <v>0.39479085765383409</v>
      </c>
    </row>
    <row r="25" spans="1:24" x14ac:dyDescent="0.2">
      <c r="B25" s="33" t="s">
        <v>9</v>
      </c>
      <c r="C25" s="33" t="s">
        <v>4</v>
      </c>
      <c r="D25" s="38">
        <v>6237976</v>
      </c>
      <c r="E25" s="35" t="s">
        <v>0</v>
      </c>
      <c r="F25" s="39">
        <f>IFERROR(D25/$D$22,0)</f>
        <v>1.7316924062394677E-2</v>
      </c>
      <c r="G25" s="40"/>
      <c r="H25" s="41"/>
    </row>
    <row r="26" spans="1:24" ht="15" x14ac:dyDescent="0.2">
      <c r="B26" s="33" t="s">
        <v>172</v>
      </c>
      <c r="C26" s="33" t="s">
        <v>5</v>
      </c>
      <c r="D26" s="42">
        <v>135975265</v>
      </c>
      <c r="E26" s="35" t="s">
        <v>0</v>
      </c>
      <c r="F26" s="39">
        <f>IFERROR(D26/$D$22,0)</f>
        <v>0.37747393359143938</v>
      </c>
      <c r="G26" s="43"/>
      <c r="H26" s="43"/>
    </row>
    <row r="27" spans="1:24" ht="34.5" customHeight="1" x14ac:dyDescent="0.2">
      <c r="B27" s="162" t="s">
        <v>76</v>
      </c>
      <c r="C27" s="162"/>
      <c r="D27" s="162"/>
      <c r="E27" s="162"/>
      <c r="F27" s="162"/>
      <c r="G27" s="163"/>
      <c r="H27" s="163"/>
    </row>
    <row r="28" spans="1:24" x14ac:dyDescent="0.2">
      <c r="D28" s="44"/>
      <c r="E28" s="40"/>
      <c r="F28" s="40"/>
      <c r="G28" s="40"/>
    </row>
    <row r="29" spans="1:24" ht="15" x14ac:dyDescent="0.25">
      <c r="A29" s="25" t="s">
        <v>35</v>
      </c>
      <c r="B29" s="45" t="s">
        <v>41</v>
      </c>
    </row>
    <row r="30" spans="1:24" ht="15" x14ac:dyDescent="0.25">
      <c r="B30" s="45"/>
    </row>
    <row r="31" spans="1:24" ht="15" x14ac:dyDescent="0.25">
      <c r="B31" s="46" t="s">
        <v>22</v>
      </c>
      <c r="C31" s="47" t="s">
        <v>161</v>
      </c>
      <c r="E31" s="32"/>
      <c r="F31" s="40"/>
      <c r="G31" s="40"/>
      <c r="H31" s="40"/>
      <c r="I31" s="40"/>
      <c r="J31" s="40"/>
      <c r="K31" s="40"/>
    </row>
    <row r="32" spans="1:24" x14ac:dyDescent="0.2">
      <c r="E32" s="32"/>
      <c r="F32" s="40"/>
      <c r="G32" s="40"/>
      <c r="H32" s="40"/>
      <c r="I32" s="40"/>
      <c r="J32" s="40"/>
      <c r="K32" s="40"/>
    </row>
    <row r="33" spans="1:23" ht="15" x14ac:dyDescent="0.25">
      <c r="B33" s="46" t="s">
        <v>42</v>
      </c>
    </row>
    <row r="34" spans="1:23" ht="15" customHeight="1" x14ac:dyDescent="0.25">
      <c r="B34" s="48"/>
      <c r="C34" s="48"/>
      <c r="D34" s="48"/>
      <c r="E34" s="48"/>
      <c r="F34" s="48"/>
      <c r="G34" s="48"/>
      <c r="H34" s="48"/>
    </row>
    <row r="35" spans="1:23" ht="15" customHeight="1" x14ac:dyDescent="0.25">
      <c r="B35" s="48"/>
      <c r="C35" s="48"/>
      <c r="D35" s="48"/>
      <c r="E35" s="48"/>
      <c r="F35" s="48"/>
      <c r="G35" s="48"/>
      <c r="H35" s="48"/>
    </row>
    <row r="36" spans="1:23" ht="15" customHeight="1" x14ac:dyDescent="0.25">
      <c r="B36" s="48"/>
      <c r="C36" s="48"/>
      <c r="D36" s="48"/>
      <c r="E36" s="48"/>
      <c r="F36" s="48"/>
      <c r="G36" s="48"/>
      <c r="H36" s="48"/>
    </row>
    <row r="37" spans="1:23" ht="15" customHeight="1" x14ac:dyDescent="0.25">
      <c r="B37" s="48"/>
      <c r="C37" s="48"/>
      <c r="D37" s="48"/>
      <c r="E37" s="48"/>
      <c r="F37" s="48"/>
      <c r="G37" s="48"/>
      <c r="H37" s="48"/>
    </row>
    <row r="38" spans="1:23" ht="14.25" customHeight="1" x14ac:dyDescent="0.25">
      <c r="B38" s="48"/>
      <c r="C38" s="48"/>
      <c r="D38" s="48"/>
      <c r="E38" s="48"/>
      <c r="F38" s="48"/>
      <c r="G38" s="48"/>
      <c r="H38" s="48"/>
    </row>
    <row r="39" spans="1:23" ht="14.25" customHeight="1" x14ac:dyDescent="0.25">
      <c r="B39" s="48"/>
      <c r="C39" s="48"/>
      <c r="D39" s="48"/>
      <c r="E39" s="48"/>
      <c r="F39" s="48"/>
      <c r="G39" s="48"/>
      <c r="H39" s="48"/>
    </row>
    <row r="40" spans="1:23" s="40" customFormat="1" ht="14.25" customHeight="1" x14ac:dyDescent="0.25">
      <c r="B40" s="48"/>
      <c r="C40" s="48"/>
      <c r="D40" s="48"/>
      <c r="E40" s="48"/>
      <c r="F40" s="48"/>
      <c r="G40" s="48"/>
      <c r="H40" s="48"/>
    </row>
    <row r="41" spans="1:23" s="40" customFormat="1" ht="14.25" customHeight="1" x14ac:dyDescent="0.25">
      <c r="B41" s="48"/>
      <c r="C41" s="48"/>
      <c r="D41" s="48"/>
      <c r="E41" s="48"/>
      <c r="F41" s="48"/>
      <c r="G41" s="48"/>
      <c r="H41" s="48"/>
    </row>
    <row r="43" spans="1:23" ht="15" x14ac:dyDescent="0.25">
      <c r="A43" s="25" t="s">
        <v>36</v>
      </c>
      <c r="B43" s="23" t="s">
        <v>140</v>
      </c>
      <c r="C43" s="45"/>
    </row>
    <row r="44" spans="1:23" ht="15.75" thickBot="1" x14ac:dyDescent="0.3">
      <c r="B44" s="46" t="s">
        <v>25</v>
      </c>
      <c r="C44" s="49">
        <v>2016</v>
      </c>
      <c r="D44" s="32"/>
      <c r="E44" s="32"/>
      <c r="F44" s="50"/>
      <c r="G44" s="51"/>
      <c r="H44" s="51"/>
      <c r="I44" s="51"/>
      <c r="J44" s="51"/>
      <c r="K44" s="51"/>
      <c r="N44" s="45" t="s">
        <v>29</v>
      </c>
    </row>
    <row r="45" spans="1:23" s="52" customFormat="1" ht="80.25" customHeight="1" thickBot="1" x14ac:dyDescent="0.3">
      <c r="B45" s="53" t="s">
        <v>39</v>
      </c>
      <c r="C45" s="54" t="s">
        <v>138</v>
      </c>
      <c r="D45" s="55" t="s">
        <v>82</v>
      </c>
      <c r="E45" s="56" t="s">
        <v>83</v>
      </c>
      <c r="F45" s="57" t="s">
        <v>127</v>
      </c>
      <c r="G45" s="58" t="s">
        <v>49</v>
      </c>
      <c r="H45" s="58" t="s">
        <v>23</v>
      </c>
      <c r="I45" s="58" t="s">
        <v>50</v>
      </c>
      <c r="J45" s="58" t="s">
        <v>75</v>
      </c>
      <c r="K45" s="59" t="s">
        <v>77</v>
      </c>
      <c r="N45" s="60"/>
      <c r="O45" s="155">
        <v>2016</v>
      </c>
      <c r="P45" s="155"/>
      <c r="Q45" s="155"/>
      <c r="R45" s="155">
        <v>2015</v>
      </c>
      <c r="S45" s="155"/>
      <c r="T45" s="155"/>
      <c r="U45" s="155">
        <v>2014</v>
      </c>
      <c r="V45" s="155"/>
      <c r="W45" s="155"/>
    </row>
    <row r="46" spans="1:23" s="52" customFormat="1" ht="30" x14ac:dyDescent="0.25">
      <c r="B46" s="61"/>
      <c r="C46" s="62" t="s">
        <v>40</v>
      </c>
      <c r="D46" s="62" t="s">
        <v>38</v>
      </c>
      <c r="E46" s="63" t="s">
        <v>53</v>
      </c>
      <c r="F46" s="63" t="s">
        <v>54</v>
      </c>
      <c r="G46" s="63" t="s">
        <v>55</v>
      </c>
      <c r="H46" s="64" t="s">
        <v>56</v>
      </c>
      <c r="I46" s="63" t="s">
        <v>57</v>
      </c>
      <c r="J46" s="64" t="s">
        <v>58</v>
      </c>
      <c r="K46" s="65" t="s">
        <v>59</v>
      </c>
      <c r="L46" s="66"/>
      <c r="N46" s="67" t="s">
        <v>30</v>
      </c>
      <c r="O46" s="68" t="s">
        <v>26</v>
      </c>
      <c r="P46" s="68" t="s">
        <v>27</v>
      </c>
      <c r="Q46" s="68" t="s">
        <v>28</v>
      </c>
      <c r="R46" s="68" t="s">
        <v>26</v>
      </c>
      <c r="S46" s="68" t="s">
        <v>27</v>
      </c>
      <c r="T46" s="68" t="s">
        <v>28</v>
      </c>
      <c r="U46" s="68" t="s">
        <v>26</v>
      </c>
      <c r="V46" s="68" t="s">
        <v>27</v>
      </c>
      <c r="W46" s="68" t="s">
        <v>28</v>
      </c>
    </row>
    <row r="47" spans="1:23" x14ac:dyDescent="0.2">
      <c r="B47" s="69" t="s">
        <v>10</v>
      </c>
      <c r="C47" s="70">
        <v>11783388</v>
      </c>
      <c r="D47" s="70">
        <v>13311533</v>
      </c>
      <c r="E47" s="71">
        <f>13311533+651704</f>
        <v>13963237</v>
      </c>
      <c r="F47" s="72">
        <f>C47-D47+E47</f>
        <v>12435092</v>
      </c>
      <c r="G47" s="73">
        <f>O47</f>
        <v>8.4229999999999999E-2</v>
      </c>
      <c r="H47" s="74">
        <f>F47*G47</f>
        <v>1047407.7991599999</v>
      </c>
      <c r="I47" s="73">
        <f>Q47</f>
        <v>9.1789999999999997E-2</v>
      </c>
      <c r="J47" s="75">
        <f>F47*I47</f>
        <v>1141417.0946799999</v>
      </c>
      <c r="K47" s="76">
        <f>J47-H47</f>
        <v>94009.295519999927</v>
      </c>
      <c r="L47" s="77"/>
      <c r="M47" s="77"/>
      <c r="N47" s="60" t="s">
        <v>10</v>
      </c>
      <c r="O47" s="78">
        <v>8.4229999999999999E-2</v>
      </c>
      <c r="P47" s="78">
        <v>9.214E-2</v>
      </c>
      <c r="Q47" s="78">
        <v>9.1789999999999997E-2</v>
      </c>
      <c r="R47" s="78">
        <v>5.5490000000000005E-2</v>
      </c>
      <c r="S47" s="78">
        <v>6.1609999999999998E-2</v>
      </c>
      <c r="T47" s="78">
        <v>5.0680000000000003E-2</v>
      </c>
      <c r="U47" s="78">
        <v>3.6260000000000001E-2</v>
      </c>
      <c r="V47" s="78">
        <v>1.806E-2</v>
      </c>
      <c r="W47" s="78">
        <v>1.261E-2</v>
      </c>
    </row>
    <row r="48" spans="1:23" x14ac:dyDescent="0.2">
      <c r="B48" s="69" t="s">
        <v>11</v>
      </c>
      <c r="C48" s="70">
        <v>12400446</v>
      </c>
      <c r="D48" s="70">
        <f t="shared" ref="D48:D58" si="0">E47</f>
        <v>13963237</v>
      </c>
      <c r="E48" s="71">
        <f>1562791+11916696</f>
        <v>13479487</v>
      </c>
      <c r="F48" s="72">
        <f t="shared" ref="F48:F58" si="1">C48-D48+E48</f>
        <v>11916696</v>
      </c>
      <c r="G48" s="73">
        <f t="shared" ref="G48:G58" si="2">O48</f>
        <v>0.10384</v>
      </c>
      <c r="H48" s="74">
        <f>F48*G48</f>
        <v>1237429.71264</v>
      </c>
      <c r="I48" s="73">
        <f t="shared" ref="I48:I58" si="3">Q48</f>
        <v>9.851E-2</v>
      </c>
      <c r="J48" s="75">
        <f t="shared" ref="J48:J58" si="4">F48*I48</f>
        <v>1173913.7229599999</v>
      </c>
      <c r="K48" s="76">
        <f t="shared" ref="K48:K58" si="5">J48-H48</f>
        <v>-63515.989680000115</v>
      </c>
      <c r="L48" s="77"/>
      <c r="M48" s="77"/>
      <c r="N48" s="60" t="s">
        <v>11</v>
      </c>
      <c r="O48" s="79">
        <v>0.10384</v>
      </c>
      <c r="P48" s="79">
        <v>9.6780000000000005E-2</v>
      </c>
      <c r="Q48" s="79">
        <v>9.851E-2</v>
      </c>
      <c r="R48" s="79">
        <v>6.9809999999999997E-2</v>
      </c>
      <c r="S48" s="79">
        <v>4.095E-2</v>
      </c>
      <c r="T48" s="79">
        <v>3.9609999999999999E-2</v>
      </c>
      <c r="U48" s="79">
        <v>2.231E-2</v>
      </c>
      <c r="V48" s="79">
        <v>1.1180000000000001E-2</v>
      </c>
      <c r="W48" s="79">
        <v>1.3300000000000001E-2</v>
      </c>
    </row>
    <row r="49" spans="1:24" x14ac:dyDescent="0.2">
      <c r="B49" s="69" t="s">
        <v>12</v>
      </c>
      <c r="C49" s="70">
        <v>12741316</v>
      </c>
      <c r="D49" s="70">
        <f t="shared" si="0"/>
        <v>13479487</v>
      </c>
      <c r="E49" s="71">
        <f>738171+11727166</f>
        <v>12465337</v>
      </c>
      <c r="F49" s="72">
        <f t="shared" si="1"/>
        <v>11727166</v>
      </c>
      <c r="G49" s="73">
        <f t="shared" si="2"/>
        <v>9.0219999999999995E-2</v>
      </c>
      <c r="H49" s="74">
        <f t="shared" ref="H49:H58" si="6">F49*G49</f>
        <v>1058024.91652</v>
      </c>
      <c r="I49" s="73">
        <f t="shared" si="3"/>
        <v>0.1061</v>
      </c>
      <c r="J49" s="75">
        <f t="shared" si="4"/>
        <v>1244252.3126000001</v>
      </c>
      <c r="K49" s="76">
        <f t="shared" si="5"/>
        <v>186227.39608000009</v>
      </c>
      <c r="L49" s="77"/>
      <c r="M49" s="77"/>
      <c r="N49" s="60" t="s">
        <v>12</v>
      </c>
      <c r="O49" s="79">
        <v>9.0219999999999995E-2</v>
      </c>
      <c r="P49" s="79">
        <v>0.10299</v>
      </c>
      <c r="Q49" s="79">
        <v>0.1061</v>
      </c>
      <c r="R49" s="79">
        <v>3.6040000000000003E-2</v>
      </c>
      <c r="S49" s="79">
        <v>5.74E-2</v>
      </c>
      <c r="T49" s="79">
        <v>6.2899999999999998E-2</v>
      </c>
      <c r="U49" s="79">
        <v>1.103E-2</v>
      </c>
      <c r="V49" s="79">
        <v>-8.0000000000000002E-3</v>
      </c>
      <c r="W49" s="79">
        <v>-2.7E-4</v>
      </c>
    </row>
    <row r="50" spans="1:24" x14ac:dyDescent="0.2">
      <c r="B50" s="69" t="s">
        <v>13</v>
      </c>
      <c r="C50" s="70">
        <v>11488257</v>
      </c>
      <c r="D50" s="70">
        <f t="shared" si="0"/>
        <v>12465337</v>
      </c>
      <c r="E50" s="71">
        <f>977080+11359566</f>
        <v>12336646</v>
      </c>
      <c r="F50" s="72">
        <f t="shared" si="1"/>
        <v>11359566</v>
      </c>
      <c r="G50" s="73">
        <f t="shared" si="2"/>
        <v>0.12114999999999999</v>
      </c>
      <c r="H50" s="74">
        <f t="shared" si="6"/>
        <v>1376211.4209</v>
      </c>
      <c r="I50" s="73">
        <f t="shared" si="3"/>
        <v>0.11132</v>
      </c>
      <c r="J50" s="75">
        <f t="shared" si="4"/>
        <v>1264546.8871200001</v>
      </c>
      <c r="K50" s="76">
        <f t="shared" si="5"/>
        <v>-111664.53377999994</v>
      </c>
      <c r="L50" s="77"/>
      <c r="M50" s="77"/>
      <c r="N50" s="60" t="s">
        <v>13</v>
      </c>
      <c r="O50" s="79">
        <v>0.12114999999999999</v>
      </c>
      <c r="P50" s="79">
        <v>0.11176999999999999</v>
      </c>
      <c r="Q50" s="79">
        <v>0.11132</v>
      </c>
      <c r="R50" s="79">
        <v>6.7049999999999998E-2</v>
      </c>
      <c r="S50" s="79">
        <v>9.2679999999999998E-2</v>
      </c>
      <c r="T50" s="79">
        <v>9.5590000000000008E-2</v>
      </c>
      <c r="U50" s="79">
        <v>-9.6500000000000006E-3</v>
      </c>
      <c r="V50" s="79">
        <v>5.4530000000000002E-2</v>
      </c>
      <c r="W50" s="79">
        <v>5.1979999999999998E-2</v>
      </c>
    </row>
    <row r="51" spans="1:24" x14ac:dyDescent="0.2">
      <c r="B51" s="69" t="s">
        <v>14</v>
      </c>
      <c r="C51" s="70">
        <v>11685993</v>
      </c>
      <c r="D51" s="70">
        <f t="shared" si="0"/>
        <v>12336646</v>
      </c>
      <c r="E51" s="71">
        <f>650653+11571449</f>
        <v>12222102</v>
      </c>
      <c r="F51" s="72">
        <f t="shared" si="1"/>
        <v>11571449</v>
      </c>
      <c r="G51" s="73">
        <f t="shared" si="2"/>
        <v>0.10405</v>
      </c>
      <c r="H51" s="74">
        <f t="shared" si="6"/>
        <v>1204009.2684500001</v>
      </c>
      <c r="I51" s="73">
        <f t="shared" si="3"/>
        <v>0.10749</v>
      </c>
      <c r="J51" s="75">
        <f t="shared" si="4"/>
        <v>1243815.0530099999</v>
      </c>
      <c r="K51" s="76">
        <f t="shared" si="5"/>
        <v>39805.784559999825</v>
      </c>
      <c r="L51" s="77"/>
      <c r="M51" s="77"/>
      <c r="N51" s="60" t="s">
        <v>14</v>
      </c>
      <c r="O51" s="79">
        <v>0.10405</v>
      </c>
      <c r="P51" s="79">
        <v>0.11493</v>
      </c>
      <c r="Q51" s="79">
        <v>0.10749</v>
      </c>
      <c r="R51" s="79">
        <v>9.4159999999999994E-2</v>
      </c>
      <c r="S51" s="79">
        <v>9.7299999999999998E-2</v>
      </c>
      <c r="T51" s="79">
        <v>9.6680000000000002E-2</v>
      </c>
      <c r="U51" s="79">
        <v>5.3560000000000003E-2</v>
      </c>
      <c r="V51" s="79">
        <v>7.3520000000000002E-2</v>
      </c>
      <c r="W51" s="79">
        <v>7.1959999999999996E-2</v>
      </c>
    </row>
    <row r="52" spans="1:24" x14ac:dyDescent="0.2">
      <c r="B52" s="69" t="s">
        <v>15</v>
      </c>
      <c r="C52" s="70">
        <v>11313890</v>
      </c>
      <c r="D52" s="70">
        <f t="shared" si="0"/>
        <v>12222102</v>
      </c>
      <c r="E52" s="71">
        <f>908212+12289131</f>
        <v>13197343</v>
      </c>
      <c r="F52" s="72">
        <f t="shared" si="1"/>
        <v>12289131</v>
      </c>
      <c r="G52" s="73">
        <f t="shared" si="2"/>
        <v>0.11650000000000001</v>
      </c>
      <c r="H52" s="74">
        <f t="shared" si="6"/>
        <v>1431683.7615</v>
      </c>
      <c r="I52" s="73">
        <f t="shared" si="3"/>
        <v>9.5449999999999993E-2</v>
      </c>
      <c r="J52" s="75">
        <f t="shared" si="4"/>
        <v>1172997.5539499999</v>
      </c>
      <c r="K52" s="76">
        <f t="shared" si="5"/>
        <v>-258686.20755000017</v>
      </c>
      <c r="L52" s="77"/>
      <c r="M52" s="77"/>
      <c r="N52" s="60" t="s">
        <v>15</v>
      </c>
      <c r="O52" s="79">
        <v>0.11650000000000001</v>
      </c>
      <c r="P52" s="79">
        <v>9.3600000000000003E-2</v>
      </c>
      <c r="Q52" s="79">
        <v>9.5449999999999993E-2</v>
      </c>
      <c r="R52" s="79">
        <v>9.2280000000000001E-2</v>
      </c>
      <c r="S52" s="79">
        <v>9.7680000000000003E-2</v>
      </c>
      <c r="T52" s="79">
        <v>9.5400000000000013E-2</v>
      </c>
      <c r="U52" s="79">
        <v>7.1900000000000006E-2</v>
      </c>
      <c r="V52" s="79">
        <v>6.6640000000000005E-2</v>
      </c>
      <c r="W52" s="79">
        <v>6.0249999999999998E-2</v>
      </c>
    </row>
    <row r="53" spans="1:24" x14ac:dyDescent="0.2">
      <c r="B53" s="69" t="s">
        <v>16</v>
      </c>
      <c r="C53" s="71">
        <f>12623202-1053906</f>
        <v>11569296</v>
      </c>
      <c r="D53" s="70">
        <f t="shared" si="0"/>
        <v>13197343</v>
      </c>
      <c r="E53" s="71">
        <f>1628047+12197383</f>
        <v>13825430</v>
      </c>
      <c r="F53" s="72">
        <f t="shared" si="1"/>
        <v>12197383</v>
      </c>
      <c r="G53" s="73">
        <f t="shared" si="2"/>
        <v>7.6670000000000002E-2</v>
      </c>
      <c r="H53" s="74">
        <f t="shared" si="6"/>
        <v>935173.35461000004</v>
      </c>
      <c r="I53" s="73">
        <f t="shared" si="3"/>
        <v>8.3059999999999995E-2</v>
      </c>
      <c r="J53" s="75">
        <f t="shared" si="4"/>
        <v>1013114.6319799999</v>
      </c>
      <c r="K53" s="76">
        <f t="shared" si="5"/>
        <v>77941.277369999909</v>
      </c>
      <c r="L53" s="77"/>
      <c r="M53" s="77"/>
      <c r="N53" s="60" t="s">
        <v>16</v>
      </c>
      <c r="O53" s="79">
        <v>7.6670000000000002E-2</v>
      </c>
      <c r="P53" s="79">
        <v>8.412E-2</v>
      </c>
      <c r="Q53" s="79">
        <v>8.3059999999999995E-2</v>
      </c>
      <c r="R53" s="79">
        <v>8.8880000000000001E-2</v>
      </c>
      <c r="S53" s="79">
        <v>8.4129999999999996E-2</v>
      </c>
      <c r="T53" s="79">
        <v>7.8829999999999997E-2</v>
      </c>
      <c r="U53" s="79">
        <v>5.9760000000000001E-2</v>
      </c>
      <c r="V53" s="79">
        <v>5.7529999999999998E-2</v>
      </c>
      <c r="W53" s="79">
        <v>6.2560000000000004E-2</v>
      </c>
    </row>
    <row r="54" spans="1:24" x14ac:dyDescent="0.2">
      <c r="B54" s="69" t="s">
        <v>17</v>
      </c>
      <c r="C54" s="71">
        <v>12607894</v>
      </c>
      <c r="D54" s="70">
        <f t="shared" si="0"/>
        <v>13825430</v>
      </c>
      <c r="E54" s="71">
        <f>1217536+12850664</f>
        <v>14068200</v>
      </c>
      <c r="F54" s="72">
        <f t="shared" si="1"/>
        <v>12850664</v>
      </c>
      <c r="G54" s="73">
        <f t="shared" si="2"/>
        <v>8.5690000000000002E-2</v>
      </c>
      <c r="H54" s="74">
        <f t="shared" si="6"/>
        <v>1101173.3981600001</v>
      </c>
      <c r="I54" s="73">
        <f t="shared" si="3"/>
        <v>7.1029999999999996E-2</v>
      </c>
      <c r="J54" s="75">
        <f t="shared" si="4"/>
        <v>912782.66391999996</v>
      </c>
      <c r="K54" s="76">
        <f t="shared" si="5"/>
        <v>-188390.73424000014</v>
      </c>
      <c r="L54" s="77"/>
      <c r="M54" s="77"/>
      <c r="N54" s="60" t="s">
        <v>17</v>
      </c>
      <c r="O54" s="79">
        <v>8.5690000000000002E-2</v>
      </c>
      <c r="P54" s="79">
        <v>7.0499999999999993E-2</v>
      </c>
      <c r="Q54" s="79">
        <v>7.1029999999999996E-2</v>
      </c>
      <c r="R54" s="79">
        <v>8.8050000000000003E-2</v>
      </c>
      <c r="S54" s="79">
        <v>7.3550000000000004E-2</v>
      </c>
      <c r="T54" s="79">
        <v>8.0099999999999991E-2</v>
      </c>
      <c r="U54" s="79">
        <v>6.1079999999999995E-2</v>
      </c>
      <c r="V54" s="79">
        <v>6.8970000000000004E-2</v>
      </c>
      <c r="W54" s="79">
        <v>6.7610000000000003E-2</v>
      </c>
    </row>
    <row r="55" spans="1:24" x14ac:dyDescent="0.2">
      <c r="B55" s="69" t="s">
        <v>18</v>
      </c>
      <c r="C55" s="71">
        <v>12935522</v>
      </c>
      <c r="D55" s="70">
        <f t="shared" si="0"/>
        <v>14068200</v>
      </c>
      <c r="E55" s="71">
        <f>1132678+11488748</f>
        <v>12621426</v>
      </c>
      <c r="F55" s="72">
        <f t="shared" si="1"/>
        <v>11488748</v>
      </c>
      <c r="G55" s="73">
        <f t="shared" si="2"/>
        <v>7.0599999999999996E-2</v>
      </c>
      <c r="H55" s="74">
        <f t="shared" si="6"/>
        <v>811105.60879999993</v>
      </c>
      <c r="I55" s="73">
        <f t="shared" si="3"/>
        <v>9.5310000000000006E-2</v>
      </c>
      <c r="J55" s="75">
        <f t="shared" si="4"/>
        <v>1094992.5718800002</v>
      </c>
      <c r="K55" s="76">
        <f t="shared" si="5"/>
        <v>283886.96308000025</v>
      </c>
      <c r="L55" s="77"/>
      <c r="M55" s="77"/>
      <c r="N55" s="60" t="s">
        <v>18</v>
      </c>
      <c r="O55" s="79">
        <v>7.0599999999999996E-2</v>
      </c>
      <c r="P55" s="79">
        <v>9.1480000000000006E-2</v>
      </c>
      <c r="Q55" s="79">
        <v>9.5310000000000006E-2</v>
      </c>
      <c r="R55" s="79">
        <v>8.270000000000001E-2</v>
      </c>
      <c r="S55" s="79">
        <v>7.1910000000000002E-2</v>
      </c>
      <c r="T55" s="79">
        <v>6.7030000000000006E-2</v>
      </c>
      <c r="U55" s="79">
        <v>8.0489999999999992E-2</v>
      </c>
      <c r="V55" s="79">
        <v>8.072E-2</v>
      </c>
      <c r="W55" s="79">
        <v>7.9629999999999992E-2</v>
      </c>
    </row>
    <row r="56" spans="1:24" x14ac:dyDescent="0.2">
      <c r="B56" s="69" t="s">
        <v>19</v>
      </c>
      <c r="C56" s="71">
        <v>11786453</v>
      </c>
      <c r="D56" s="70">
        <f t="shared" si="0"/>
        <v>12621426</v>
      </c>
      <c r="E56" s="71">
        <f>834973+10972985</f>
        <v>11807958</v>
      </c>
      <c r="F56" s="72">
        <f t="shared" si="1"/>
        <v>10972985</v>
      </c>
      <c r="G56" s="73">
        <f t="shared" si="2"/>
        <v>9.7199999999999995E-2</v>
      </c>
      <c r="H56" s="74">
        <f t="shared" si="6"/>
        <v>1066574.142</v>
      </c>
      <c r="I56" s="73">
        <f t="shared" si="3"/>
        <v>0.11226</v>
      </c>
      <c r="J56" s="75">
        <f t="shared" si="4"/>
        <v>1231827.2960999999</v>
      </c>
      <c r="K56" s="76">
        <f t="shared" si="5"/>
        <v>165253.15409999993</v>
      </c>
      <c r="L56" s="77"/>
      <c r="M56" s="77"/>
      <c r="N56" s="60" t="s">
        <v>19</v>
      </c>
      <c r="O56" s="79">
        <v>9.7199999999999995E-2</v>
      </c>
      <c r="P56" s="79">
        <v>0.1178</v>
      </c>
      <c r="Q56" s="79">
        <v>0.11226</v>
      </c>
      <c r="R56" s="79">
        <v>6.3710000000000003E-2</v>
      </c>
      <c r="S56" s="79">
        <v>7.1929999999999994E-2</v>
      </c>
      <c r="T56" s="79">
        <v>7.5439999999999993E-2</v>
      </c>
      <c r="U56" s="79">
        <v>7.492E-2</v>
      </c>
      <c r="V56" s="79">
        <v>0.10135</v>
      </c>
      <c r="W56" s="79">
        <v>0.10014000000000001</v>
      </c>
    </row>
    <row r="57" spans="1:24" x14ac:dyDescent="0.2">
      <c r="B57" s="69" t="s">
        <v>20</v>
      </c>
      <c r="C57" s="71">
        <v>10971599</v>
      </c>
      <c r="D57" s="70">
        <f t="shared" si="0"/>
        <v>11807958</v>
      </c>
      <c r="E57" s="71">
        <f>836359+10990050</f>
        <v>11826409</v>
      </c>
      <c r="F57" s="72">
        <f t="shared" si="1"/>
        <v>10990050</v>
      </c>
      <c r="G57" s="73">
        <f t="shared" si="2"/>
        <v>0.12271</v>
      </c>
      <c r="H57" s="74">
        <f t="shared" si="6"/>
        <v>1348589.0355</v>
      </c>
      <c r="I57" s="73">
        <f t="shared" si="3"/>
        <v>0.11108999999999999</v>
      </c>
      <c r="J57" s="75">
        <f t="shared" si="4"/>
        <v>1220884.6544999999</v>
      </c>
      <c r="K57" s="76">
        <f t="shared" si="5"/>
        <v>-127704.38100000005</v>
      </c>
      <c r="L57" s="77"/>
      <c r="M57" s="77"/>
      <c r="N57" s="60" t="s">
        <v>20</v>
      </c>
      <c r="O57" s="79">
        <v>0.12271</v>
      </c>
      <c r="P57" s="79">
        <v>0.115</v>
      </c>
      <c r="Q57" s="79">
        <v>0.11108999999999999</v>
      </c>
      <c r="R57" s="79">
        <v>7.6230000000000006E-2</v>
      </c>
      <c r="S57" s="79">
        <v>0.12447999999999999</v>
      </c>
      <c r="T57" s="79">
        <v>0.11320000000000001</v>
      </c>
      <c r="U57" s="79">
        <v>9.9010000000000001E-2</v>
      </c>
      <c r="V57" s="79">
        <v>8.5040000000000004E-2</v>
      </c>
      <c r="W57" s="79">
        <v>8.231999999999999E-2</v>
      </c>
    </row>
    <row r="58" spans="1:24" x14ac:dyDescent="0.2">
      <c r="B58" s="69" t="s">
        <v>21</v>
      </c>
      <c r="C58" s="80">
        <v>11382837</v>
      </c>
      <c r="D58" s="70">
        <f t="shared" si="0"/>
        <v>11826409</v>
      </c>
      <c r="E58" s="71">
        <f>443572+11097597</f>
        <v>11541169</v>
      </c>
      <c r="F58" s="72">
        <f t="shared" si="1"/>
        <v>11097597</v>
      </c>
      <c r="G58" s="73">
        <f t="shared" si="2"/>
        <v>0.10594000000000001</v>
      </c>
      <c r="H58" s="74">
        <f t="shared" si="6"/>
        <v>1175679.4261800002</v>
      </c>
      <c r="I58" s="73">
        <f t="shared" si="3"/>
        <v>8.7080000000000005E-2</v>
      </c>
      <c r="J58" s="75">
        <f t="shared" si="4"/>
        <v>966378.74676000001</v>
      </c>
      <c r="K58" s="76">
        <f t="shared" si="5"/>
        <v>-209300.67942000018</v>
      </c>
      <c r="L58" s="77"/>
      <c r="M58" s="77"/>
      <c r="N58" s="81" t="s">
        <v>21</v>
      </c>
      <c r="O58" s="82">
        <v>0.10594000000000001</v>
      </c>
      <c r="P58" s="82">
        <v>7.8719999999999998E-2</v>
      </c>
      <c r="Q58" s="82">
        <v>8.7080000000000005E-2</v>
      </c>
      <c r="R58" s="82">
        <v>0.11462</v>
      </c>
      <c r="S58" s="82">
        <v>8.8090000000000002E-2</v>
      </c>
      <c r="T58" s="82">
        <v>9.4709999999999989E-2</v>
      </c>
      <c r="U58" s="82">
        <v>7.3180000000000009E-2</v>
      </c>
      <c r="V58" s="82">
        <v>5.7889999999999997E-2</v>
      </c>
      <c r="W58" s="82">
        <v>7.4439999999999992E-2</v>
      </c>
    </row>
    <row r="59" spans="1:24" ht="30.75" thickBot="1" x14ac:dyDescent="0.3">
      <c r="B59" s="83" t="s">
        <v>132</v>
      </c>
      <c r="C59" s="84">
        <f>SUM(C47:C58)</f>
        <v>142666891</v>
      </c>
      <c r="D59" s="84">
        <f>SUM(D47:D58)</f>
        <v>155125108</v>
      </c>
      <c r="E59" s="84">
        <f>SUM(E47:E58)</f>
        <v>153354744</v>
      </c>
      <c r="F59" s="84">
        <f>SUM(F47:F58)</f>
        <v>140896527</v>
      </c>
      <c r="G59" s="85"/>
      <c r="H59" s="86">
        <f>SUM(H47:H58)</f>
        <v>13793061.844419997</v>
      </c>
      <c r="I59" s="85"/>
      <c r="J59" s="86">
        <f>SUM(J47:J58)</f>
        <v>13680923.189459998</v>
      </c>
      <c r="K59" s="87">
        <f>SUM(K47:K58)</f>
        <v>-112138.65496000065</v>
      </c>
      <c r="L59" s="77"/>
      <c r="M59" s="77"/>
      <c r="N59" s="88"/>
      <c r="O59" s="89"/>
      <c r="P59" s="89"/>
      <c r="Q59" s="89"/>
      <c r="R59" s="89"/>
      <c r="S59" s="89"/>
      <c r="T59" s="89"/>
      <c r="U59" s="89"/>
      <c r="V59" s="89"/>
      <c r="W59" s="89"/>
    </row>
    <row r="60" spans="1:24" x14ac:dyDescent="0.2">
      <c r="G60" s="24"/>
      <c r="H60" s="90"/>
      <c r="I60" s="24"/>
      <c r="J60" s="91"/>
      <c r="K60" s="92"/>
      <c r="L60" s="77"/>
      <c r="N60" s="43"/>
      <c r="O60" s="93"/>
      <c r="P60" s="93"/>
      <c r="Q60" s="93"/>
      <c r="R60" s="93"/>
      <c r="S60" s="93"/>
      <c r="T60" s="93"/>
      <c r="U60" s="93"/>
      <c r="V60" s="93"/>
      <c r="W60" s="93"/>
    </row>
    <row r="61" spans="1:24" x14ac:dyDescent="0.2">
      <c r="C61" s="94"/>
      <c r="F61" s="95"/>
      <c r="N61" s="43"/>
      <c r="O61" s="93"/>
      <c r="P61" s="93"/>
      <c r="Q61" s="93"/>
      <c r="R61" s="93"/>
      <c r="S61" s="93"/>
      <c r="T61" s="93"/>
      <c r="U61" s="93"/>
      <c r="V61" s="93"/>
      <c r="W61" s="93"/>
    </row>
    <row r="62" spans="1:24" ht="15" x14ac:dyDescent="0.25">
      <c r="A62" s="25" t="s">
        <v>142</v>
      </c>
      <c r="B62" s="23" t="s">
        <v>135</v>
      </c>
      <c r="C62" s="96"/>
      <c r="F62" s="97"/>
      <c r="K62" s="77"/>
      <c r="N62" s="43"/>
      <c r="O62" s="93"/>
      <c r="P62" s="93"/>
      <c r="Q62" s="93"/>
      <c r="R62" s="93"/>
      <c r="S62" s="93"/>
      <c r="T62" s="93"/>
      <c r="U62" s="93"/>
      <c r="V62" s="93"/>
      <c r="W62" s="93"/>
    </row>
    <row r="63" spans="1:24" ht="15" x14ac:dyDescent="0.25">
      <c r="B63" s="45"/>
      <c r="C63" s="46"/>
      <c r="K63" s="98"/>
      <c r="N63" s="43"/>
      <c r="O63" s="43"/>
      <c r="P63" s="43"/>
      <c r="Q63" s="43"/>
      <c r="R63" s="43"/>
      <c r="S63" s="43"/>
      <c r="T63" s="43"/>
      <c r="U63" s="43"/>
      <c r="V63" s="43"/>
      <c r="W63" s="43"/>
    </row>
    <row r="64" spans="1:24" ht="45" x14ac:dyDescent="0.25">
      <c r="A64" s="60"/>
      <c r="B64" s="99" t="s">
        <v>45</v>
      </c>
      <c r="C64" s="100" t="s">
        <v>66</v>
      </c>
      <c r="D64" s="100" t="s">
        <v>120</v>
      </c>
      <c r="E64" s="164" t="s">
        <v>44</v>
      </c>
      <c r="F64" s="164"/>
      <c r="G64" s="164"/>
      <c r="H64" s="164"/>
      <c r="I64" s="164"/>
      <c r="K64" s="101"/>
      <c r="O64" s="43"/>
      <c r="P64" s="43"/>
      <c r="Q64" s="43"/>
      <c r="R64" s="43"/>
      <c r="S64" s="43"/>
      <c r="T64" s="43"/>
      <c r="U64" s="43"/>
      <c r="V64" s="43"/>
      <c r="W64" s="43"/>
      <c r="X64" s="43"/>
    </row>
    <row r="65" spans="1:24" ht="30.75" customHeight="1" x14ac:dyDescent="0.25">
      <c r="A65" s="165" t="s">
        <v>133</v>
      </c>
      <c r="B65" s="166"/>
      <c r="C65" s="167"/>
      <c r="D65" s="102">
        <v>-996288</v>
      </c>
      <c r="E65" s="156"/>
      <c r="F65" s="157"/>
      <c r="G65" s="157"/>
      <c r="H65" s="157"/>
      <c r="I65" s="158"/>
      <c r="K65" s="101"/>
      <c r="O65" s="43"/>
      <c r="P65" s="43"/>
      <c r="Q65" s="43"/>
      <c r="R65" s="43"/>
      <c r="S65" s="43"/>
      <c r="T65" s="43"/>
      <c r="U65" s="43"/>
      <c r="V65" s="43"/>
      <c r="W65" s="43"/>
      <c r="X65" s="43"/>
    </row>
    <row r="66" spans="1:24" ht="47.25" customHeight="1" x14ac:dyDescent="0.2">
      <c r="A66" s="103" t="s">
        <v>51</v>
      </c>
      <c r="B66" s="104" t="s">
        <v>61</v>
      </c>
      <c r="C66" s="105" t="s">
        <v>165</v>
      </c>
      <c r="D66" s="106">
        <v>0</v>
      </c>
      <c r="E66" s="154" t="s">
        <v>171</v>
      </c>
      <c r="F66" s="154"/>
      <c r="G66" s="154"/>
      <c r="H66" s="154"/>
      <c r="I66" s="154"/>
      <c r="K66" s="101"/>
      <c r="O66" s="43"/>
      <c r="P66" s="43"/>
      <c r="Q66" s="43"/>
      <c r="R66" s="43"/>
      <c r="S66" s="43"/>
      <c r="T66" s="43"/>
      <c r="U66" s="43"/>
      <c r="V66" s="43"/>
      <c r="W66" s="43"/>
      <c r="X66" s="43"/>
    </row>
    <row r="67" spans="1:24" ht="28.5" x14ac:dyDescent="0.2">
      <c r="A67" s="103" t="s">
        <v>52</v>
      </c>
      <c r="B67" s="104" t="s">
        <v>78</v>
      </c>
      <c r="C67" s="107" t="s">
        <v>165</v>
      </c>
      <c r="D67" s="108">
        <v>0</v>
      </c>
      <c r="E67" s="151" t="s">
        <v>163</v>
      </c>
      <c r="F67" s="152"/>
      <c r="G67" s="152"/>
      <c r="H67" s="152"/>
      <c r="I67" s="153"/>
      <c r="J67" s="32"/>
      <c r="K67" s="109"/>
      <c r="L67" s="32"/>
      <c r="M67" s="32"/>
      <c r="N67" s="32"/>
      <c r="O67" s="32"/>
      <c r="P67" s="32"/>
      <c r="Q67" s="32"/>
    </row>
    <row r="68" spans="1:24" ht="28.5" x14ac:dyDescent="0.2">
      <c r="A68" s="103" t="s">
        <v>64</v>
      </c>
      <c r="B68" s="104" t="s">
        <v>63</v>
      </c>
      <c r="C68" s="105" t="s">
        <v>164</v>
      </c>
      <c r="D68" s="108">
        <v>533174</v>
      </c>
      <c r="E68" s="151" t="s">
        <v>170</v>
      </c>
      <c r="F68" s="152"/>
      <c r="G68" s="152"/>
      <c r="H68" s="152"/>
      <c r="I68" s="153"/>
      <c r="J68" s="32"/>
      <c r="K68" s="109"/>
      <c r="L68" s="32"/>
      <c r="M68" s="32"/>
      <c r="N68" s="32"/>
      <c r="O68" s="32"/>
      <c r="P68" s="32"/>
      <c r="Q68" s="32"/>
    </row>
    <row r="69" spans="1:24" ht="28.5" customHeight="1" x14ac:dyDescent="0.2">
      <c r="A69" s="103" t="s">
        <v>65</v>
      </c>
      <c r="B69" s="104" t="s">
        <v>62</v>
      </c>
      <c r="C69" s="107" t="s">
        <v>164</v>
      </c>
      <c r="D69" s="108">
        <v>162028</v>
      </c>
      <c r="E69" s="151" t="s">
        <v>173</v>
      </c>
      <c r="F69" s="152"/>
      <c r="G69" s="152"/>
      <c r="H69" s="152"/>
      <c r="I69" s="153"/>
      <c r="J69" s="32"/>
      <c r="K69" s="110"/>
      <c r="L69" s="32"/>
      <c r="M69" s="32"/>
      <c r="N69" s="32"/>
      <c r="O69" s="32"/>
      <c r="P69" s="32"/>
      <c r="Q69" s="32"/>
    </row>
    <row r="70" spans="1:24" ht="28.5" x14ac:dyDescent="0.2">
      <c r="A70" s="103" t="s">
        <v>68</v>
      </c>
      <c r="B70" s="104" t="s">
        <v>70</v>
      </c>
      <c r="C70" s="105" t="s">
        <v>164</v>
      </c>
      <c r="D70" s="106">
        <v>15322</v>
      </c>
      <c r="E70" s="154" t="s">
        <v>167</v>
      </c>
      <c r="F70" s="154"/>
      <c r="G70" s="154"/>
      <c r="H70" s="154"/>
      <c r="I70" s="154"/>
      <c r="J70" s="32"/>
      <c r="K70" s="110"/>
      <c r="L70" s="32"/>
      <c r="M70" s="32"/>
      <c r="N70" s="32"/>
      <c r="O70" s="32"/>
      <c r="P70" s="32"/>
      <c r="Q70" s="32"/>
    </row>
    <row r="71" spans="1:24" ht="28.5" x14ac:dyDescent="0.2">
      <c r="A71" s="103" t="s">
        <v>69</v>
      </c>
      <c r="B71" s="104" t="s">
        <v>71</v>
      </c>
      <c r="C71" s="105" t="s">
        <v>164</v>
      </c>
      <c r="D71" s="106">
        <v>-18932</v>
      </c>
      <c r="E71" s="154" t="s">
        <v>168</v>
      </c>
      <c r="F71" s="154"/>
      <c r="G71" s="154"/>
      <c r="H71" s="154"/>
      <c r="I71" s="154"/>
      <c r="J71" s="32"/>
      <c r="K71" s="110"/>
      <c r="L71" s="32"/>
      <c r="M71" s="32"/>
      <c r="N71" s="32"/>
      <c r="O71" s="32"/>
      <c r="P71" s="32"/>
      <c r="Q71" s="32"/>
    </row>
    <row r="72" spans="1:24" ht="33.75" customHeight="1" x14ac:dyDescent="0.2">
      <c r="A72" s="103">
        <v>4</v>
      </c>
      <c r="B72" s="104" t="s">
        <v>67</v>
      </c>
      <c r="C72" s="105" t="s">
        <v>164</v>
      </c>
      <c r="D72" s="106">
        <f>59844-51965</f>
        <v>7879</v>
      </c>
      <c r="E72" s="154" t="s">
        <v>174</v>
      </c>
      <c r="F72" s="154"/>
      <c r="G72" s="154"/>
      <c r="H72" s="154"/>
      <c r="I72" s="154"/>
      <c r="J72" s="32"/>
      <c r="K72" s="110"/>
      <c r="L72" s="32"/>
      <c r="M72" s="32"/>
      <c r="N72" s="32"/>
      <c r="O72" s="32"/>
      <c r="P72" s="32"/>
      <c r="Q72" s="32"/>
    </row>
    <row r="73" spans="1:24" ht="42.75" x14ac:dyDescent="0.2">
      <c r="A73" s="103">
        <v>5</v>
      </c>
      <c r="B73" s="104" t="s">
        <v>80</v>
      </c>
      <c r="C73" s="105" t="s">
        <v>165</v>
      </c>
      <c r="D73" s="106"/>
      <c r="E73" s="154"/>
      <c r="F73" s="154"/>
      <c r="G73" s="154"/>
      <c r="H73" s="154"/>
      <c r="I73" s="154"/>
      <c r="J73" s="32"/>
      <c r="K73" s="110"/>
      <c r="L73" s="32"/>
      <c r="M73" s="32"/>
      <c r="N73" s="32"/>
      <c r="O73" s="32"/>
      <c r="P73" s="32"/>
      <c r="Q73" s="32"/>
    </row>
    <row r="74" spans="1:24" ht="28.5" x14ac:dyDescent="0.2">
      <c r="A74" s="111">
        <v>6</v>
      </c>
      <c r="B74" s="112" t="s">
        <v>136</v>
      </c>
      <c r="C74" s="105" t="s">
        <v>164</v>
      </c>
      <c r="D74" s="106">
        <v>5176</v>
      </c>
      <c r="E74" s="154" t="s">
        <v>166</v>
      </c>
      <c r="F74" s="154"/>
      <c r="G74" s="154"/>
      <c r="H74" s="154"/>
      <c r="I74" s="154"/>
      <c r="K74" s="43"/>
    </row>
    <row r="75" spans="1:24" x14ac:dyDescent="0.2">
      <c r="A75" s="111">
        <v>7</v>
      </c>
      <c r="B75" s="113" t="s">
        <v>162</v>
      </c>
      <c r="C75" s="105" t="s">
        <v>164</v>
      </c>
      <c r="D75" s="106">
        <v>222535</v>
      </c>
      <c r="E75" s="154" t="s">
        <v>169</v>
      </c>
      <c r="F75" s="154"/>
      <c r="G75" s="154"/>
      <c r="H75" s="154"/>
      <c r="I75" s="154"/>
    </row>
    <row r="76" spans="1:24" x14ac:dyDescent="0.2">
      <c r="A76" s="111">
        <v>8</v>
      </c>
      <c r="B76" s="113"/>
      <c r="C76" s="114"/>
      <c r="D76" s="106"/>
      <c r="E76" s="154"/>
      <c r="F76" s="154"/>
      <c r="G76" s="154"/>
      <c r="H76" s="154"/>
      <c r="I76" s="154"/>
    </row>
    <row r="77" spans="1:24" x14ac:dyDescent="0.2">
      <c r="A77" s="111">
        <v>9</v>
      </c>
      <c r="B77" s="113"/>
      <c r="C77" s="114"/>
      <c r="D77" s="106"/>
      <c r="E77" s="151"/>
      <c r="F77" s="152"/>
      <c r="G77" s="152"/>
      <c r="H77" s="152"/>
      <c r="I77" s="153"/>
    </row>
    <row r="78" spans="1:24" x14ac:dyDescent="0.2">
      <c r="A78" s="111">
        <v>10</v>
      </c>
      <c r="B78" s="113"/>
      <c r="C78" s="114"/>
      <c r="D78" s="106"/>
      <c r="E78" s="154"/>
      <c r="F78" s="154"/>
      <c r="G78" s="154"/>
      <c r="H78" s="154"/>
      <c r="I78" s="154"/>
    </row>
    <row r="79" spans="1:24" ht="15" x14ac:dyDescent="0.25">
      <c r="A79" s="25" t="s">
        <v>149</v>
      </c>
      <c r="B79" s="46" t="s">
        <v>130</v>
      </c>
      <c r="C79" s="46"/>
      <c r="D79" s="115">
        <f>SUM(D65:D78)</f>
        <v>-69106</v>
      </c>
      <c r="E79" s="116"/>
      <c r="F79" s="116"/>
      <c r="G79" s="116"/>
      <c r="H79" s="116"/>
    </row>
    <row r="80" spans="1:24" ht="15" x14ac:dyDescent="0.25">
      <c r="B80" s="117" t="s">
        <v>131</v>
      </c>
      <c r="C80" s="118"/>
      <c r="D80" s="115">
        <f>K59</f>
        <v>-112138.65496000065</v>
      </c>
      <c r="E80" s="116"/>
      <c r="F80" s="116"/>
      <c r="G80" s="116"/>
      <c r="H80" s="116"/>
    </row>
    <row r="81" spans="1:19" ht="15" x14ac:dyDescent="0.25">
      <c r="B81" s="118" t="s">
        <v>24</v>
      </c>
      <c r="C81" s="118"/>
      <c r="D81" s="119">
        <f>D79-D80</f>
        <v>43032.654960000655</v>
      </c>
    </row>
    <row r="82" spans="1:19" ht="15.75" thickBot="1" x14ac:dyDescent="0.3">
      <c r="B82" s="120" t="s">
        <v>72</v>
      </c>
      <c r="C82" s="121"/>
      <c r="D82" s="122">
        <f>IF(ISERROR(D81/J59),0,D81/J59)</f>
        <v>3.1454496428394321E-3</v>
      </c>
      <c r="E82" s="123" t="str">
        <f>IF(AND(D82&lt;0.01,D82&gt;-0.01),"","Unresolved differences of greater than + or - 1% should be explained")</f>
        <v/>
      </c>
      <c r="G82" s="32"/>
      <c r="H82" s="40"/>
      <c r="I82" s="40"/>
      <c r="J82" s="40"/>
      <c r="K82" s="40"/>
      <c r="L82" s="40"/>
    </row>
    <row r="83" spans="1:19" ht="15.75" thickTop="1" x14ac:dyDescent="0.25">
      <c r="B83" s="46"/>
      <c r="C83" s="124"/>
      <c r="D83" s="125"/>
      <c r="G83" s="32"/>
    </row>
    <row r="84" spans="1:19" ht="15" x14ac:dyDescent="0.25">
      <c r="B84" s="46"/>
      <c r="C84" s="124"/>
      <c r="D84" s="126"/>
    </row>
    <row r="85" spans="1:19" ht="15" x14ac:dyDescent="0.25">
      <c r="A85" s="25" t="s">
        <v>74</v>
      </c>
      <c r="B85" s="127" t="s">
        <v>137</v>
      </c>
      <c r="C85" s="128"/>
      <c r="D85" s="125"/>
    </row>
    <row r="86" spans="1:19" ht="15" x14ac:dyDescent="0.25">
      <c r="B86" s="129"/>
      <c r="C86" s="128"/>
      <c r="D86" s="125"/>
    </row>
    <row r="87" spans="1:19" ht="75" x14ac:dyDescent="0.25">
      <c r="B87" s="130" t="s">
        <v>25</v>
      </c>
      <c r="C87" s="100" t="s">
        <v>156</v>
      </c>
      <c r="D87" s="100" t="s">
        <v>157</v>
      </c>
      <c r="E87" s="100" t="s">
        <v>158</v>
      </c>
      <c r="F87" s="131" t="s">
        <v>130</v>
      </c>
      <c r="G87" s="100" t="s">
        <v>24</v>
      </c>
      <c r="H87" s="132" t="s">
        <v>159</v>
      </c>
      <c r="I87" s="100" t="s">
        <v>72</v>
      </c>
      <c r="J87" s="32"/>
      <c r="K87" s="32"/>
      <c r="L87" s="40"/>
      <c r="M87" s="40"/>
      <c r="N87" s="40"/>
      <c r="O87" s="40"/>
      <c r="P87" s="40"/>
      <c r="Q87" s="40"/>
      <c r="R87" s="40"/>
      <c r="S87" s="40"/>
    </row>
    <row r="88" spans="1:19" x14ac:dyDescent="0.2">
      <c r="B88" s="133">
        <v>2016</v>
      </c>
      <c r="C88" s="134">
        <f>K59</f>
        <v>-112138.65496000065</v>
      </c>
      <c r="D88" s="134">
        <f>D65</f>
        <v>-996288</v>
      </c>
      <c r="E88" s="135">
        <f>SUM(D66:D78)</f>
        <v>927182</v>
      </c>
      <c r="F88" s="136">
        <f>SUM(D88:E88)</f>
        <v>-69106</v>
      </c>
      <c r="G88" s="137">
        <f>F88-C88</f>
        <v>43032.654960000655</v>
      </c>
      <c r="H88" s="135">
        <f>J59</f>
        <v>13680923.189459998</v>
      </c>
      <c r="I88" s="138">
        <f>IF(ISERROR(G88/H88),0,G88/H88)</f>
        <v>3.1454496428394321E-3</v>
      </c>
      <c r="J88" s="32"/>
      <c r="K88" s="32"/>
      <c r="L88" s="40"/>
      <c r="M88" s="40"/>
      <c r="N88" s="40"/>
      <c r="O88" s="40"/>
      <c r="P88" s="40"/>
      <c r="Q88" s="40"/>
      <c r="R88" s="40"/>
      <c r="S88" s="40"/>
    </row>
    <row r="89" spans="1:19" x14ac:dyDescent="0.2">
      <c r="B89" s="133"/>
      <c r="C89" s="134"/>
      <c r="D89" s="134"/>
      <c r="E89" s="135"/>
      <c r="F89" s="136">
        <f t="shared" ref="F89:F91" si="7">SUM(D89:E89)</f>
        <v>0</v>
      </c>
      <c r="G89" s="137">
        <f>F89-C89</f>
        <v>0</v>
      </c>
      <c r="H89" s="135"/>
      <c r="I89" s="138">
        <f>IF(ISERROR(G89/H89),0,G89/H89)</f>
        <v>0</v>
      </c>
      <c r="J89" s="32"/>
      <c r="K89" s="32"/>
      <c r="L89" s="40"/>
      <c r="M89" s="40"/>
      <c r="N89" s="40"/>
      <c r="O89" s="40"/>
      <c r="P89" s="40"/>
      <c r="Q89" s="40"/>
      <c r="R89" s="40"/>
      <c r="S89" s="40"/>
    </row>
    <row r="90" spans="1:19" x14ac:dyDescent="0.2">
      <c r="B90" s="133"/>
      <c r="C90" s="134"/>
      <c r="D90" s="134"/>
      <c r="E90" s="135"/>
      <c r="F90" s="136">
        <f t="shared" si="7"/>
        <v>0</v>
      </c>
      <c r="G90" s="137">
        <f>F90-C90</f>
        <v>0</v>
      </c>
      <c r="H90" s="135"/>
      <c r="I90" s="138">
        <f>IF(ISERROR(G90/H90),0,G90/H90)</f>
        <v>0</v>
      </c>
      <c r="J90" s="32"/>
      <c r="K90" s="32"/>
      <c r="L90" s="40"/>
      <c r="M90" s="40"/>
      <c r="N90" s="40"/>
      <c r="O90" s="40"/>
      <c r="P90" s="40"/>
      <c r="Q90" s="40"/>
      <c r="R90" s="40"/>
      <c r="S90" s="40"/>
    </row>
    <row r="91" spans="1:19" ht="15" thickBot="1" x14ac:dyDescent="0.25">
      <c r="B91" s="133"/>
      <c r="C91" s="139"/>
      <c r="D91" s="139"/>
      <c r="E91" s="139"/>
      <c r="F91" s="136">
        <f t="shared" si="7"/>
        <v>0</v>
      </c>
      <c r="G91" s="137">
        <f>F91-C91</f>
        <v>0</v>
      </c>
      <c r="H91" s="139"/>
      <c r="I91" s="140">
        <f>IF(ISERROR(G91/H91),0,G91/H91)</f>
        <v>0</v>
      </c>
      <c r="J91" s="32"/>
      <c r="K91" s="32"/>
      <c r="L91" s="40"/>
      <c r="M91" s="40"/>
      <c r="N91" s="40"/>
      <c r="O91" s="40"/>
      <c r="P91" s="40"/>
      <c r="Q91" s="40"/>
      <c r="R91" s="40"/>
      <c r="S91" s="40"/>
    </row>
    <row r="92" spans="1:19" ht="15.75" thickBot="1" x14ac:dyDescent="0.3">
      <c r="B92" s="141" t="s">
        <v>73</v>
      </c>
      <c r="C92" s="142">
        <f t="shared" ref="C92:H92" si="8">SUM(C88:C91)</f>
        <v>-112138.65496000065</v>
      </c>
      <c r="D92" s="142">
        <f t="shared" si="8"/>
        <v>-996288</v>
      </c>
      <c r="E92" s="142">
        <f t="shared" si="8"/>
        <v>927182</v>
      </c>
      <c r="F92" s="143">
        <f t="shared" si="8"/>
        <v>-69106</v>
      </c>
      <c r="G92" s="142">
        <f>SUM(G88:G91)</f>
        <v>43032.654960000655</v>
      </c>
      <c r="H92" s="144">
        <f t="shared" si="8"/>
        <v>13680923.189459998</v>
      </c>
      <c r="I92" s="145" t="s">
        <v>79</v>
      </c>
      <c r="J92" s="32"/>
      <c r="K92" s="32"/>
      <c r="L92" s="40"/>
      <c r="M92" s="40"/>
      <c r="N92" s="40"/>
      <c r="O92" s="40"/>
      <c r="P92" s="40"/>
      <c r="Q92" s="40"/>
      <c r="R92" s="40"/>
      <c r="S92" s="40"/>
    </row>
    <row r="93" spans="1:19" x14ac:dyDescent="0.2">
      <c r="B93" s="24"/>
      <c r="C93" s="24"/>
      <c r="D93" s="24"/>
      <c r="E93" s="24"/>
      <c r="F93" s="24"/>
      <c r="G93" s="24"/>
      <c r="J93" s="32"/>
      <c r="K93" s="32"/>
      <c r="L93" s="40"/>
      <c r="M93" s="40"/>
      <c r="N93" s="40"/>
      <c r="O93" s="40"/>
      <c r="P93" s="40"/>
      <c r="Q93" s="40"/>
      <c r="R93" s="40"/>
      <c r="S93" s="40"/>
    </row>
    <row r="94" spans="1:19" x14ac:dyDescent="0.2">
      <c r="J94" s="32"/>
      <c r="K94" s="32"/>
      <c r="L94" s="40"/>
      <c r="M94" s="40"/>
      <c r="N94" s="40"/>
      <c r="O94" s="40"/>
      <c r="P94" s="40"/>
      <c r="Q94" s="40"/>
      <c r="R94" s="40"/>
      <c r="S94" s="40"/>
    </row>
    <row r="95" spans="1:19" ht="15" x14ac:dyDescent="0.25">
      <c r="B95" s="45" t="s">
        <v>37</v>
      </c>
      <c r="J95" s="32"/>
      <c r="K95" s="32"/>
    </row>
    <row r="96" spans="1:19" x14ac:dyDescent="0.2">
      <c r="B96" s="146"/>
      <c r="C96" s="146"/>
      <c r="D96" s="146"/>
      <c r="E96" s="146"/>
      <c r="F96" s="146"/>
      <c r="G96" s="146"/>
      <c r="H96" s="146"/>
      <c r="J96" s="32"/>
      <c r="K96" s="32"/>
    </row>
    <row r="97" spans="2:11" x14ac:dyDescent="0.2">
      <c r="B97" s="146"/>
      <c r="C97" s="146"/>
      <c r="D97" s="146"/>
      <c r="E97" s="146"/>
      <c r="F97" s="146"/>
      <c r="G97" s="146"/>
      <c r="H97" s="146"/>
      <c r="J97" s="32"/>
      <c r="K97" s="32"/>
    </row>
    <row r="98" spans="2:11" x14ac:dyDescent="0.2">
      <c r="B98" s="146"/>
      <c r="C98" s="146"/>
      <c r="D98" s="146"/>
      <c r="E98" s="146"/>
      <c r="F98" s="146"/>
      <c r="G98" s="146"/>
      <c r="H98" s="146"/>
    </row>
    <row r="99" spans="2:11" x14ac:dyDescent="0.2">
      <c r="B99" s="146"/>
      <c r="C99" s="146"/>
      <c r="D99" s="146"/>
      <c r="E99" s="146"/>
      <c r="F99" s="146"/>
      <c r="G99" s="146"/>
      <c r="H99" s="146"/>
    </row>
    <row r="100" spans="2:11" x14ac:dyDescent="0.2">
      <c r="B100" s="146"/>
      <c r="C100" s="146"/>
      <c r="D100" s="146"/>
      <c r="E100" s="146"/>
      <c r="F100" s="146"/>
      <c r="G100" s="146"/>
      <c r="H100" s="146"/>
    </row>
    <row r="101" spans="2:11" x14ac:dyDescent="0.2">
      <c r="B101" s="146"/>
      <c r="C101" s="146"/>
      <c r="D101" s="146"/>
      <c r="E101" s="146"/>
      <c r="F101" s="146"/>
      <c r="G101" s="146"/>
      <c r="H101" s="146"/>
    </row>
    <row r="102" spans="2:11" x14ac:dyDescent="0.2">
      <c r="B102" s="146"/>
      <c r="C102" s="146"/>
      <c r="D102" s="146"/>
      <c r="E102" s="146"/>
      <c r="F102" s="146"/>
      <c r="G102" s="146"/>
      <c r="H102" s="146"/>
    </row>
    <row r="103" spans="2:11" x14ac:dyDescent="0.2">
      <c r="B103" s="146"/>
      <c r="C103" s="146"/>
      <c r="D103" s="146"/>
      <c r="E103" s="146"/>
      <c r="F103" s="146"/>
      <c r="G103" s="146"/>
      <c r="H103" s="146"/>
    </row>
  </sheetData>
  <mergeCells count="22">
    <mergeCell ref="R45:T45"/>
    <mergeCell ref="U45:W45"/>
    <mergeCell ref="E65:I65"/>
    <mergeCell ref="E70:I70"/>
    <mergeCell ref="B21:C21"/>
    <mergeCell ref="E21:F21"/>
    <mergeCell ref="B27:H27"/>
    <mergeCell ref="O45:Q45"/>
    <mergeCell ref="E64:I64"/>
    <mergeCell ref="E66:I66"/>
    <mergeCell ref="E67:I67"/>
    <mergeCell ref="E68:I68"/>
    <mergeCell ref="E69:I69"/>
    <mergeCell ref="A65:C65"/>
    <mergeCell ref="E77:I77"/>
    <mergeCell ref="E78:I78"/>
    <mergeCell ref="E71:I71"/>
    <mergeCell ref="E72:I72"/>
    <mergeCell ref="E73:I73"/>
    <mergeCell ref="E74:I74"/>
    <mergeCell ref="E75:I75"/>
    <mergeCell ref="E76:I76"/>
  </mergeCells>
  <dataValidations disablePrompts="1" count="1">
    <dataValidation type="list" sqref="C31">
      <formula1>"1st Estimate, 2nd Estimate, Actual, Other"</formula1>
    </dataValidation>
  </dataValidations>
  <pageMargins left="0.70866141732283472" right="0.70866141732283472" top="0.74803149606299213" bottom="0.74803149606299213" header="0.31496062992125984" footer="0.31496062992125984"/>
  <pageSetup scale="49" fitToHeight="0" orientation="landscape" cellComments="asDisplayed" r:id="rId1"/>
  <rowBreaks count="1" manualBreakCount="1">
    <brk id="61"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GA Analysis </vt:lpstr>
      <vt:lpstr>'GA Analysis '!Print_Area</vt:lpstr>
      <vt:lpstr>Instructions!Print_Area</vt:lpstr>
    </vt:vector>
  </TitlesOfParts>
  <Company>OEB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Kwan</dc:creator>
  <cp:lastModifiedBy>Jennifer Dionne</cp:lastModifiedBy>
  <cp:lastPrinted>2017-10-19T12:33:26Z</cp:lastPrinted>
  <dcterms:created xsi:type="dcterms:W3CDTF">2017-05-01T19:29:01Z</dcterms:created>
  <dcterms:modified xsi:type="dcterms:W3CDTF">2018-02-14T17:53:32Z</dcterms:modified>
</cp:coreProperties>
</file>