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Compare" sheetId="3" r:id="rId1"/>
    <sheet name="Fixed Only" sheetId="5" r:id="rId2"/>
    <sheet name="Variable Only" sheetId="4" r:id="rId3"/>
    <sheet name="Fixed And Variable" sheetId="1" r:id="rId4"/>
    <sheet name="Sheet2" sheetId="2" r:id="rId5"/>
  </sheets>
  <externalReferences>
    <externalReference r:id="rId6"/>
    <externalReference r:id="rId7"/>
    <externalReference r:id="rId8"/>
  </externalReferences>
  <calcPr calcId="145621"/>
</workbook>
</file>

<file path=xl/calcChain.xml><?xml version="1.0" encoding="utf-8"?>
<calcChain xmlns="http://schemas.openxmlformats.org/spreadsheetml/2006/main">
  <c r="H8" i="3" l="1"/>
  <c r="H7" i="3"/>
  <c r="H4" i="3"/>
  <c r="H3" i="3"/>
  <c r="J8" i="3"/>
  <c r="J7" i="3"/>
  <c r="J4" i="3"/>
  <c r="J3" i="3"/>
  <c r="P8" i="3"/>
  <c r="R8" i="3" s="1"/>
  <c r="P7" i="3"/>
  <c r="R7" i="3" s="1"/>
  <c r="P4" i="3"/>
  <c r="R4" i="3" s="1"/>
  <c r="P3" i="3"/>
  <c r="R3" i="3" s="1"/>
  <c r="X8" i="3"/>
  <c r="Z8" i="3" s="1"/>
  <c r="X7" i="3"/>
  <c r="Z7" i="3" s="1"/>
  <c r="X4" i="3"/>
  <c r="Z4" i="3" s="1"/>
  <c r="X3" i="3"/>
  <c r="Z3" i="3" s="1"/>
  <c r="Y8" i="3"/>
  <c r="Y7" i="3"/>
  <c r="Y4" i="3"/>
  <c r="Y3" i="3"/>
  <c r="V8" i="3" l="1"/>
  <c r="U8" i="3"/>
  <c r="W7" i="3"/>
  <c r="AA7" i="3" s="1"/>
  <c r="W4" i="3"/>
  <c r="W3" i="3"/>
  <c r="AA3" i="3"/>
  <c r="AA4" i="3"/>
  <c r="Q8" i="3"/>
  <c r="Q7" i="3"/>
  <c r="Q4" i="3"/>
  <c r="Q3" i="3"/>
  <c r="W8" i="3" l="1"/>
  <c r="AA8" i="3" s="1"/>
  <c r="C8" i="3"/>
  <c r="C7" i="3"/>
  <c r="I8" i="3"/>
  <c r="I7" i="3"/>
  <c r="I4" i="3"/>
  <c r="I3" i="3"/>
  <c r="K3" i="3" s="1"/>
  <c r="O4" i="3"/>
  <c r="O3" i="3"/>
  <c r="S3" i="3" s="1"/>
  <c r="O8" i="3"/>
  <c r="S8" i="3" s="1"/>
  <c r="O7" i="3"/>
  <c r="K8" i="3"/>
  <c r="K7" i="3"/>
  <c r="K4" i="3"/>
  <c r="G8" i="3"/>
  <c r="G7" i="3"/>
  <c r="G4" i="3"/>
  <c r="G3" i="3"/>
  <c r="S4" i="3" l="1"/>
  <c r="S7" i="3"/>
  <c r="D14" i="2"/>
  <c r="E14" i="2"/>
  <c r="C14" i="2"/>
  <c r="L14" i="5"/>
  <c r="M14" i="5" s="1"/>
  <c r="K14" i="5"/>
  <c r="J14" i="5"/>
  <c r="L13" i="5"/>
  <c r="M13" i="5" s="1"/>
  <c r="K13" i="5"/>
  <c r="J13" i="5"/>
  <c r="L12" i="5"/>
  <c r="K12" i="5"/>
  <c r="J12" i="5"/>
  <c r="L11" i="5"/>
  <c r="K11" i="5"/>
  <c r="J11" i="5"/>
  <c r="L10" i="5"/>
  <c r="K10" i="5"/>
  <c r="J10" i="5"/>
  <c r="M9" i="5"/>
  <c r="L9" i="5"/>
  <c r="K9" i="5"/>
  <c r="J9" i="5"/>
  <c r="L8" i="5"/>
  <c r="K8" i="5"/>
  <c r="J8" i="5"/>
  <c r="L7" i="5"/>
  <c r="K7" i="5"/>
  <c r="M7" i="5" s="1"/>
  <c r="J7" i="5"/>
  <c r="K6" i="5"/>
  <c r="J6" i="5"/>
  <c r="L14" i="4"/>
  <c r="K14" i="4"/>
  <c r="J14" i="4"/>
  <c r="L13" i="4"/>
  <c r="K13" i="4"/>
  <c r="M13" i="4" s="1"/>
  <c r="J13" i="4"/>
  <c r="L12" i="4"/>
  <c r="K12" i="4"/>
  <c r="J12" i="4"/>
  <c r="M12" i="4" s="1"/>
  <c r="L11" i="4"/>
  <c r="K11" i="4"/>
  <c r="J11" i="4"/>
  <c r="L10" i="4"/>
  <c r="K10" i="4"/>
  <c r="J10" i="4"/>
  <c r="L9" i="4"/>
  <c r="K9" i="4"/>
  <c r="J9" i="4"/>
  <c r="L8" i="4"/>
  <c r="K8" i="4"/>
  <c r="J8" i="4"/>
  <c r="L7" i="4"/>
  <c r="K7" i="4"/>
  <c r="M7" i="4" s="1"/>
  <c r="J7" i="4"/>
  <c r="K6" i="4"/>
  <c r="J6" i="4"/>
  <c r="N7" i="1"/>
  <c r="N8" i="1"/>
  <c r="N9" i="1"/>
  <c r="N10" i="1"/>
  <c r="N11" i="1"/>
  <c r="N12" i="1"/>
  <c r="N13" i="1"/>
  <c r="N14" i="1"/>
  <c r="N6" i="1"/>
  <c r="M15" i="1"/>
  <c r="M7" i="1"/>
  <c r="M8" i="1"/>
  <c r="M9" i="1"/>
  <c r="M10" i="1"/>
  <c r="M11" i="1"/>
  <c r="M12" i="1"/>
  <c r="M13" i="1"/>
  <c r="M14" i="1"/>
  <c r="M6" i="1"/>
  <c r="K15" i="1"/>
  <c r="L15" i="1"/>
  <c r="L7" i="1"/>
  <c r="L9" i="1"/>
  <c r="L10" i="1"/>
  <c r="L11" i="1"/>
  <c r="L12" i="1"/>
  <c r="L13" i="1"/>
  <c r="L14" i="1"/>
  <c r="L8" i="1"/>
  <c r="K7" i="1"/>
  <c r="K8" i="1"/>
  <c r="K9" i="1"/>
  <c r="K10" i="1"/>
  <c r="K11" i="1"/>
  <c r="K12" i="1"/>
  <c r="K13" i="1"/>
  <c r="K14" i="1"/>
  <c r="K6" i="1"/>
  <c r="J15" i="1"/>
  <c r="J7" i="1"/>
  <c r="J8" i="1"/>
  <c r="J9" i="1"/>
  <c r="J10" i="1"/>
  <c r="J11" i="1"/>
  <c r="J12" i="1"/>
  <c r="J13" i="1"/>
  <c r="J14" i="1"/>
  <c r="J6" i="1"/>
  <c r="K15" i="5" l="1"/>
  <c r="M12" i="5"/>
  <c r="L15" i="5"/>
  <c r="M8" i="5"/>
  <c r="J15" i="5"/>
  <c r="M10" i="5"/>
  <c r="M11" i="5"/>
  <c r="M6" i="5"/>
  <c r="M9" i="4"/>
  <c r="M14" i="4"/>
  <c r="L15" i="4"/>
  <c r="M8" i="4"/>
  <c r="J15" i="4"/>
  <c r="M11" i="4"/>
  <c r="M6" i="4"/>
  <c r="M10" i="4"/>
  <c r="K15" i="4"/>
  <c r="M15" i="5" l="1"/>
  <c r="N6" i="5"/>
  <c r="M15" i="4"/>
  <c r="N6" i="4" s="1"/>
  <c r="N14" i="4"/>
  <c r="N13" i="4"/>
  <c r="N8" i="5" l="1"/>
  <c r="N12" i="5"/>
  <c r="N7" i="5"/>
  <c r="N13" i="5"/>
  <c r="N9" i="5"/>
  <c r="N10" i="5"/>
  <c r="N14" i="5"/>
  <c r="N11" i="5"/>
  <c r="N8" i="4"/>
  <c r="N10" i="4"/>
  <c r="N9" i="4"/>
  <c r="N11" i="4"/>
  <c r="N7" i="4"/>
  <c r="N12" i="4"/>
</calcChain>
</file>

<file path=xl/sharedStrings.xml><?xml version="1.0" encoding="utf-8"?>
<sst xmlns="http://schemas.openxmlformats.org/spreadsheetml/2006/main" count="143" uniqueCount="48">
  <si>
    <t>Rate Class</t>
  </si>
  <si>
    <t>Billed Customers or Connections</t>
  </si>
  <si>
    <t>Billed kWh</t>
  </si>
  <si>
    <t>Billed kW
(if applicable)</t>
  </si>
  <si>
    <t>A</t>
  </si>
  <si>
    <t>B</t>
  </si>
  <si>
    <t>C</t>
  </si>
  <si>
    <t>RESIDENTIAL SERVICE CLASSIFICATION</t>
  </si>
  <si>
    <t>GENERAL SERVICE LESS THAN 50 KW SERVICE CLASSIFICATION</t>
  </si>
  <si>
    <t>GENERAL SERVICE 50 TO 4,999 KW SERVICE CLASSIFICATION</t>
  </si>
  <si>
    <t>GENERAL SERVICE 1,000 TO 4,999 KW (CO-GENERATION) SERVICE CLASSIFICATION</t>
  </si>
  <si>
    <t>STANDBY POWER SERVICE CLASSIFICATION</t>
  </si>
  <si>
    <t>LARGE USE SERVICE CLASSIFICATION</t>
  </si>
  <si>
    <t>STREET LIGHTING SERVICE CLASSIFICATION</t>
  </si>
  <si>
    <t>SENTINEL LIGHTING SERVICE CLASSIFICATION</t>
  </si>
  <si>
    <t>UNMETERED SCATTERED LOAD SERVICE CLASSIFICATION</t>
  </si>
  <si>
    <t>Total</t>
  </si>
  <si>
    <t>Service Charge Rate Rider</t>
  </si>
  <si>
    <t>Distribution Volumetric Rate kWh Rate Rider</t>
  </si>
  <si>
    <t>Distribution Volumetric Rate kW Rate Rider</t>
  </si>
  <si>
    <t>D</t>
  </si>
  <si>
    <t>E</t>
  </si>
  <si>
    <t>F</t>
  </si>
  <si>
    <t>G = A * D * 12</t>
  </si>
  <si>
    <t>H = B * E</t>
  </si>
  <si>
    <t>I = C * F</t>
  </si>
  <si>
    <t>J = G + H + I</t>
  </si>
  <si>
    <t>Fixed Only</t>
  </si>
  <si>
    <t>Variable Only</t>
  </si>
  <si>
    <t>Fixed And Variable</t>
  </si>
  <si>
    <t>2017 Board-Approved Distribution Revenues</t>
  </si>
  <si>
    <t>Re-based Billed Customers or Connections</t>
  </si>
  <si>
    <t>Re-based Billed kWh</t>
  </si>
  <si>
    <t>Re-based Billed kW</t>
  </si>
  <si>
    <t>GS&lt;50</t>
  </si>
  <si>
    <t>kWh</t>
  </si>
  <si>
    <t>kW</t>
  </si>
  <si>
    <t>Fully Fixed</t>
  </si>
  <si>
    <t>Fixed</t>
  </si>
  <si>
    <t>Variable</t>
  </si>
  <si>
    <t>Total Bill</t>
  </si>
  <si>
    <t>% of Total Bill</t>
  </si>
  <si>
    <t>GS&gt;50</t>
  </si>
  <si>
    <t>Total Increase</t>
  </si>
  <si>
    <t>Fully Variable</t>
  </si>
  <si>
    <t>Total Dist</t>
  </si>
  <si>
    <t>% Dist</t>
  </si>
  <si>
    <t>Fixed 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</si>
</sst>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_);_(&quot;$&quot;* \(#,##0.0000\);_(&quot;$&quot;* &quot;-&quot;??_);_(@_)"/>
    <numFmt numFmtId="166" formatCode="0.0%"/>
    <numFmt numFmtId="167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center" wrapText="1"/>
    </xf>
    <xf numFmtId="44" fontId="0" fillId="0" borderId="0" xfId="2" applyFont="1"/>
    <xf numFmtId="165" fontId="0" fillId="0" borderId="0" xfId="2" applyNumberFormat="1" applyFont="1"/>
    <xf numFmtId="43" fontId="0" fillId="0" borderId="1" xfId="1" applyFont="1" applyBorder="1"/>
    <xf numFmtId="43" fontId="0" fillId="0" borderId="0" xfId="0" applyNumberFormat="1"/>
    <xf numFmtId="43" fontId="0" fillId="2" borderId="0" xfId="1" applyFont="1" applyFill="1" applyAlignment="1">
      <alignment horizontal="center" vertical="center"/>
    </xf>
    <xf numFmtId="166" fontId="0" fillId="0" borderId="0" xfId="3" applyNumberFormat="1" applyFont="1"/>
    <xf numFmtId="164" fontId="0" fillId="0" borderId="1" xfId="0" applyNumberFormat="1" applyBorder="1"/>
    <xf numFmtId="44" fontId="0" fillId="0" borderId="0" xfId="0" applyNumberFormat="1"/>
    <xf numFmtId="10" fontId="0" fillId="0" borderId="0" xfId="3" applyNumberFormat="1" applyFont="1"/>
    <xf numFmtId="167" fontId="0" fillId="0" borderId="0" xfId="3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DATEDLondon_Hydro_2018%20IRM%20Rate%20Generator%20Model%20-%20V1.1%20-Fully%20Fixed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PDATEDLondon_Hydro_2018%20IRM%20Rate%20Generator%20Model%20-%20V1.1%20-Fully%20Variable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PDATEDLondon_Hydro_2018%20IRM%20Rate%20Generator%20Model%20-%20V1.1%20-Fixed%20Variable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 GA"/>
      <sheetName val="6.1a GA Allocation"/>
      <sheetName val="6.2 CBR B"/>
      <sheetName val="6.2a CBR B_Allocation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2 1 5 TotalConsumptionData_Dist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32">
          <cell r="K32">
            <v>27360</v>
          </cell>
        </row>
        <row r="40">
          <cell r="K40">
            <v>2334720</v>
          </cell>
        </row>
        <row r="146">
          <cell r="K146">
            <v>44.25</v>
          </cell>
        </row>
        <row r="172">
          <cell r="K172">
            <v>156.26345700000002</v>
          </cell>
        </row>
        <row r="200">
          <cell r="K200">
            <v>374.47</v>
          </cell>
        </row>
        <row r="236">
          <cell r="K236">
            <v>4555.2738088000006</v>
          </cell>
        </row>
        <row r="578">
          <cell r="K578">
            <v>142.35</v>
          </cell>
        </row>
        <row r="604">
          <cell r="K604">
            <v>1237.6490699999997</v>
          </cell>
        </row>
        <row r="632">
          <cell r="K632">
            <v>11163.510000000002</v>
          </cell>
        </row>
        <row r="668">
          <cell r="K668">
            <v>355352.01701760001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 GA"/>
      <sheetName val="6.1a GA Allocation"/>
      <sheetName val="6.2 CBR B"/>
      <sheetName val="6.2a CBR B_Allocation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2 1 5 TotalConsumptionData_Dist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46">
          <cell r="K146">
            <v>43.79</v>
          </cell>
        </row>
        <row r="172">
          <cell r="K172">
            <v>155.78045700000001</v>
          </cell>
        </row>
        <row r="200">
          <cell r="K200">
            <v>368.70500000000004</v>
          </cell>
        </row>
        <row r="236">
          <cell r="K236">
            <v>4548.7593588000009</v>
          </cell>
        </row>
        <row r="578">
          <cell r="K578">
            <v>144.59</v>
          </cell>
        </row>
        <row r="604">
          <cell r="K604">
            <v>1240.0010699999998</v>
          </cell>
        </row>
        <row r="632">
          <cell r="K632">
            <v>11332.800000000001</v>
          </cell>
        </row>
        <row r="668">
          <cell r="K668">
            <v>355543.31471759995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 GA"/>
      <sheetName val="6.1a GA Allocation"/>
      <sheetName val="6.2 CBR B"/>
      <sheetName val="6.2a CBR B_Allocation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2 1 5 TotalConsumptionData_Dist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46">
          <cell r="K146">
            <v>44</v>
          </cell>
        </row>
        <row r="172">
          <cell r="K172">
            <v>156.000957</v>
          </cell>
        </row>
        <row r="200">
          <cell r="K200">
            <v>369.97250000000003</v>
          </cell>
        </row>
        <row r="236">
          <cell r="K236">
            <v>4550.191633800001</v>
          </cell>
        </row>
        <row r="578">
          <cell r="K578">
            <v>143</v>
          </cell>
        </row>
        <row r="604">
          <cell r="K604">
            <v>1238.3315700000001</v>
          </cell>
        </row>
        <row r="632">
          <cell r="K632">
            <v>11295.210000000001</v>
          </cell>
        </row>
        <row r="668">
          <cell r="K668">
            <v>355500.83801760001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8"/>
  <sheetViews>
    <sheetView tabSelected="1" workbookViewId="0">
      <selection activeCell="E16" sqref="E16"/>
    </sheetView>
  </sheetViews>
  <sheetFormatPr defaultRowHeight="15" x14ac:dyDescent="0.25"/>
  <cols>
    <col min="2" max="2" width="8.42578125" customWidth="1"/>
    <col min="3" max="3" width="13.28515625" bestFit="1" customWidth="1"/>
    <col min="4" max="4" width="9.5703125" bestFit="1" customWidth="1"/>
    <col min="5" max="5" width="9.140625" customWidth="1"/>
    <col min="6" max="6" width="10.5703125" customWidth="1"/>
    <col min="7" max="8" width="13.42578125" customWidth="1"/>
    <col min="9" max="10" width="12.5703125" customWidth="1"/>
    <col min="11" max="11" width="13.140625" customWidth="1"/>
    <col min="12" max="12" width="9.140625" customWidth="1"/>
    <col min="13" max="13" width="7" customWidth="1"/>
    <col min="14" max="14" width="9" customWidth="1"/>
    <col min="15" max="16" width="13.42578125" customWidth="1"/>
    <col min="17" max="18" width="12.5703125" customWidth="1"/>
    <col min="19" max="19" width="13.140625" customWidth="1"/>
    <col min="20" max="20" width="9.140625" customWidth="1"/>
    <col min="23" max="23" width="13.42578125" bestFit="1" customWidth="1"/>
    <col min="24" max="24" width="11.5703125" bestFit="1" customWidth="1"/>
    <col min="25" max="25" width="12.5703125" bestFit="1" customWidth="1"/>
    <col min="26" max="26" width="12.5703125" customWidth="1"/>
    <col min="27" max="27" width="13.140625" bestFit="1" customWidth="1"/>
  </cols>
  <sheetData>
    <row r="1" spans="2:27" ht="15.75" thickBot="1" x14ac:dyDescent="0.3">
      <c r="E1" s="16" t="s">
        <v>37</v>
      </c>
      <c r="F1" s="17"/>
      <c r="G1" s="17"/>
      <c r="H1" s="17"/>
      <c r="I1" s="17"/>
      <c r="J1" s="17"/>
      <c r="K1" s="18"/>
      <c r="M1" s="16" t="s">
        <v>44</v>
      </c>
      <c r="N1" s="17"/>
      <c r="O1" s="17"/>
      <c r="P1" s="17"/>
      <c r="Q1" s="17"/>
      <c r="R1" s="17"/>
      <c r="S1" s="18"/>
      <c r="U1" s="16" t="s">
        <v>47</v>
      </c>
      <c r="V1" s="17"/>
      <c r="W1" s="17"/>
      <c r="X1" s="17"/>
      <c r="Y1" s="17"/>
      <c r="Z1" s="17"/>
      <c r="AA1" s="18"/>
    </row>
    <row r="2" spans="2:27" x14ac:dyDescent="0.25">
      <c r="C2" t="s">
        <v>35</v>
      </c>
      <c r="D2" t="s">
        <v>36</v>
      </c>
      <c r="E2" t="s">
        <v>38</v>
      </c>
      <c r="F2" t="s">
        <v>39</v>
      </c>
      <c r="G2" t="s">
        <v>43</v>
      </c>
      <c r="H2" t="s">
        <v>45</v>
      </c>
      <c r="I2" t="s">
        <v>40</v>
      </c>
      <c r="J2" t="s">
        <v>46</v>
      </c>
      <c r="K2" t="s">
        <v>41</v>
      </c>
      <c r="M2" t="s">
        <v>38</v>
      </c>
      <c r="N2" t="s">
        <v>39</v>
      </c>
      <c r="O2" t="s">
        <v>43</v>
      </c>
      <c r="P2" t="s">
        <v>45</v>
      </c>
      <c r="Q2" t="s">
        <v>40</v>
      </c>
      <c r="R2" t="s">
        <v>46</v>
      </c>
      <c r="S2" t="s">
        <v>41</v>
      </c>
      <c r="U2" t="s">
        <v>38</v>
      </c>
      <c r="V2" t="s">
        <v>39</v>
      </c>
      <c r="W2" t="s">
        <v>43</v>
      </c>
      <c r="X2" t="s">
        <v>45</v>
      </c>
      <c r="Y2" t="s">
        <v>40</v>
      </c>
      <c r="Z2" t="s">
        <v>46</v>
      </c>
      <c r="AA2" t="s">
        <v>41</v>
      </c>
    </row>
    <row r="3" spans="2:27" x14ac:dyDescent="0.25">
      <c r="B3" t="s">
        <v>34</v>
      </c>
      <c r="C3" s="2">
        <v>1000</v>
      </c>
      <c r="D3" s="2"/>
      <c r="E3" s="4">
        <v>0.76</v>
      </c>
      <c r="F3" s="4">
        <v>0</v>
      </c>
      <c r="G3" s="4">
        <f>E3</f>
        <v>0.76</v>
      </c>
      <c r="H3" s="4">
        <f>'[1]20. Bill Impacts'!$K$146</f>
        <v>44.25</v>
      </c>
      <c r="I3" s="11">
        <f>'[1]20. Bill Impacts'!$K$172</f>
        <v>156.26345700000002</v>
      </c>
      <c r="J3" s="12">
        <f>G3/H3</f>
        <v>1.7175141242937852E-2</v>
      </c>
      <c r="K3" s="13">
        <f>G3/I3</f>
        <v>4.8635811250483212E-3</v>
      </c>
      <c r="M3" s="4">
        <v>0</v>
      </c>
      <c r="N3" s="5">
        <v>2.9999999999999997E-4</v>
      </c>
      <c r="O3" s="4">
        <f>N3*C3</f>
        <v>0.3</v>
      </c>
      <c r="P3" s="4">
        <f>'[2]20. Bill Impacts'!$K$146</f>
        <v>43.79</v>
      </c>
      <c r="Q3" s="11">
        <f>'[2]20. Bill Impacts'!$K$172</f>
        <v>155.78045700000001</v>
      </c>
      <c r="R3" s="12">
        <f>O3/P3</f>
        <v>6.8508791961635071E-3</v>
      </c>
      <c r="S3" s="13">
        <f>O3/Q3</f>
        <v>1.9257871351603493E-3</v>
      </c>
      <c r="U3" s="4">
        <v>0.41</v>
      </c>
      <c r="V3" s="5">
        <v>1E-4</v>
      </c>
      <c r="W3" s="4">
        <f>(C3*V3)+U3</f>
        <v>0.51</v>
      </c>
      <c r="X3" s="4">
        <f>'[3]20. Bill Impacts'!$K$146</f>
        <v>44</v>
      </c>
      <c r="Y3" s="11">
        <f>'[3]20. Bill Impacts'!$K$172</f>
        <v>156.000957</v>
      </c>
      <c r="Z3" s="12">
        <f>W3/X3</f>
        <v>1.1590909090909091E-2</v>
      </c>
      <c r="AA3" s="13">
        <f>W3/Y3</f>
        <v>3.2692107138804286E-3</v>
      </c>
    </row>
    <row r="4" spans="2:27" x14ac:dyDescent="0.25">
      <c r="B4" t="s">
        <v>34</v>
      </c>
      <c r="C4" s="2">
        <v>10000</v>
      </c>
      <c r="D4" s="2"/>
      <c r="E4" s="4">
        <v>0.76</v>
      </c>
      <c r="F4" s="4">
        <v>0</v>
      </c>
      <c r="G4" s="4">
        <f>E4</f>
        <v>0.76</v>
      </c>
      <c r="H4" s="4">
        <f>'[1]20. Bill Impacts'!$K$578</f>
        <v>142.35</v>
      </c>
      <c r="I4" s="11">
        <f>'[1]20. Bill Impacts'!$K$604</f>
        <v>1237.6490699999997</v>
      </c>
      <c r="J4" s="12">
        <f>G4/H4</f>
        <v>5.3389532841587638E-3</v>
      </c>
      <c r="K4" s="13">
        <f>G4/I4</f>
        <v>6.1406744320504378E-4</v>
      </c>
      <c r="M4" s="4">
        <v>0</v>
      </c>
      <c r="N4" s="5">
        <v>2.9999999999999997E-4</v>
      </c>
      <c r="O4" s="4">
        <f>N4*C4</f>
        <v>2.9999999999999996</v>
      </c>
      <c r="P4" s="4">
        <f>'[2]20. Bill Impacts'!$K$578</f>
        <v>144.59</v>
      </c>
      <c r="Q4" s="11">
        <f>'[2]20. Bill Impacts'!$K$604</f>
        <v>1240.0010699999998</v>
      </c>
      <c r="R4" s="12">
        <f>O4/P4</f>
        <v>2.0748322843903447E-2</v>
      </c>
      <c r="S4" s="13">
        <f>O4/Q4</f>
        <v>2.4193527510423841E-3</v>
      </c>
      <c r="U4" s="4">
        <v>0.41</v>
      </c>
      <c r="V4" s="5">
        <v>2.9999999999999997E-4</v>
      </c>
      <c r="W4" s="4">
        <f>(C4*V4)+U4</f>
        <v>3.4099999999999997</v>
      </c>
      <c r="X4" s="4">
        <f>'[3]20. Bill Impacts'!$K$578</f>
        <v>143</v>
      </c>
      <c r="Y4" s="11">
        <f>'[3]20. Bill Impacts'!$K$604</f>
        <v>1238.3315700000001</v>
      </c>
      <c r="Z4" s="12">
        <f>W4/X4</f>
        <v>2.3846153846153843E-2</v>
      </c>
      <c r="AA4" s="13">
        <f>W4/Y4</f>
        <v>2.7537051324630279E-3</v>
      </c>
    </row>
    <row r="7" spans="2:27" x14ac:dyDescent="0.25">
      <c r="B7" t="s">
        <v>42</v>
      </c>
      <c r="C7" s="2">
        <f>'[1]20. Bill Impacts'!$K$32</f>
        <v>27360</v>
      </c>
      <c r="D7" s="2">
        <v>75</v>
      </c>
      <c r="E7" s="4">
        <v>9.11</v>
      </c>
      <c r="F7" s="4">
        <v>0</v>
      </c>
      <c r="G7" s="4">
        <f>E7</f>
        <v>9.11</v>
      </c>
      <c r="H7" s="4">
        <f>'[1]20. Bill Impacts'!$K$200</f>
        <v>374.47</v>
      </c>
      <c r="I7" s="11">
        <f>'[1]20. Bill Impacts'!$K$236</f>
        <v>4555.2738088000006</v>
      </c>
      <c r="J7" s="12">
        <f>G7/H7</f>
        <v>2.4327716505995137E-2</v>
      </c>
      <c r="K7" s="13">
        <f t="shared" ref="K7:K8" si="0">G7/I7</f>
        <v>1.9998797838235447E-3</v>
      </c>
      <c r="M7" s="4">
        <v>0</v>
      </c>
      <c r="N7" s="5">
        <v>4.4600000000000001E-2</v>
      </c>
      <c r="O7" s="4">
        <f>D7*N7</f>
        <v>3.3450000000000002</v>
      </c>
      <c r="P7" s="4">
        <f>'[2]20. Bill Impacts'!$K$200</f>
        <v>368.70500000000004</v>
      </c>
      <c r="Q7" s="11">
        <f>'[2]20. Bill Impacts'!$K$236</f>
        <v>4548.7593588000009</v>
      </c>
      <c r="R7" s="12">
        <f>O7/P7</f>
        <v>9.0722935680286401E-3</v>
      </c>
      <c r="S7" s="13">
        <f t="shared" ref="S7:S8" si="1">O7/Q7</f>
        <v>7.353653460539267E-4</v>
      </c>
      <c r="U7" s="4">
        <v>2.0099999999999998</v>
      </c>
      <c r="V7" s="5">
        <v>3.4700000000000002E-2</v>
      </c>
      <c r="W7" s="4">
        <f>(V7*D7)+U7</f>
        <v>4.6124999999999998</v>
      </c>
      <c r="X7" s="4">
        <f>'[3]20. Bill Impacts'!$K$200</f>
        <v>369.97250000000003</v>
      </c>
      <c r="Y7" s="11">
        <f>'[3]20. Bill Impacts'!$K$236</f>
        <v>4550.191633800001</v>
      </c>
      <c r="Z7" s="12">
        <f>W7/X7</f>
        <v>1.2467142828183175E-2</v>
      </c>
      <c r="AA7" s="13">
        <f t="shared" ref="AA7:AA8" si="2">W7/Y7</f>
        <v>1.013693569681144E-3</v>
      </c>
    </row>
    <row r="8" spans="2:27" x14ac:dyDescent="0.25">
      <c r="B8" t="s">
        <v>42</v>
      </c>
      <c r="C8" s="2">
        <f>'[1]20. Bill Impacts'!$K$40</f>
        <v>2334720</v>
      </c>
      <c r="D8" s="2">
        <v>4000</v>
      </c>
      <c r="E8" s="4">
        <v>9.11</v>
      </c>
      <c r="F8" s="4">
        <v>0</v>
      </c>
      <c r="G8" s="4">
        <f>E8</f>
        <v>9.11</v>
      </c>
      <c r="H8" s="4">
        <f>'[1]20. Bill Impacts'!$K$632</f>
        <v>11163.510000000002</v>
      </c>
      <c r="I8" s="11">
        <f>'[1]20. Bill Impacts'!$K$668</f>
        <v>355352.01701760001</v>
      </c>
      <c r="J8" s="12">
        <f>G8/H8</f>
        <v>8.1605158234282927E-4</v>
      </c>
      <c r="K8" s="13">
        <f t="shared" si="0"/>
        <v>2.563655069825816E-5</v>
      </c>
      <c r="M8" s="4">
        <v>0</v>
      </c>
      <c r="N8" s="5">
        <v>4.4600000000000001E-2</v>
      </c>
      <c r="O8" s="4">
        <f>D8*N8</f>
        <v>178.4</v>
      </c>
      <c r="P8" s="4">
        <f>'[2]20. Bill Impacts'!$K$632</f>
        <v>11332.800000000001</v>
      </c>
      <c r="Q8" s="11">
        <f>'[2]20. Bill Impacts'!$K$668</f>
        <v>355543.31471759995</v>
      </c>
      <c r="R8" s="12">
        <f>O8/P8</f>
        <v>1.5741917266694903E-2</v>
      </c>
      <c r="S8" s="13">
        <f t="shared" si="1"/>
        <v>5.017672745209655E-4</v>
      </c>
      <c r="U8" s="4">
        <f>U7</f>
        <v>2.0099999999999998</v>
      </c>
      <c r="V8" s="5">
        <f>V7</f>
        <v>3.4700000000000002E-2</v>
      </c>
      <c r="W8" s="4">
        <f>(V8*D8)+U8</f>
        <v>140.81</v>
      </c>
      <c r="X8" s="4">
        <f>'[3]20. Bill Impacts'!$K$632</f>
        <v>11295.210000000001</v>
      </c>
      <c r="Y8" s="11">
        <f>'[3]20. Bill Impacts'!$K$668</f>
        <v>355500.83801760001</v>
      </c>
      <c r="Z8" s="12">
        <f>W8/X8</f>
        <v>1.2466346353896917E-2</v>
      </c>
      <c r="AA8" s="13">
        <f t="shared" si="2"/>
        <v>3.9608908036674963E-4</v>
      </c>
    </row>
  </sheetData>
  <mergeCells count="3">
    <mergeCell ref="E1:K1"/>
    <mergeCell ref="M1:S1"/>
    <mergeCell ref="U1:AA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6"/>
  <sheetViews>
    <sheetView workbookViewId="0">
      <selection activeCell="A16" sqref="A16"/>
    </sheetView>
  </sheetViews>
  <sheetFormatPr defaultRowHeight="15" x14ac:dyDescent="0.25"/>
  <cols>
    <col min="1" max="1" width="74" bestFit="1" customWidth="1"/>
    <col min="2" max="2" width="14" customWidth="1"/>
    <col min="3" max="3" width="14.28515625" customWidth="1"/>
    <col min="4" max="4" width="13.42578125" customWidth="1"/>
    <col min="5" max="5" width="3" customWidth="1"/>
    <col min="6" max="6" width="12.42578125" customWidth="1"/>
    <col min="7" max="7" width="15" customWidth="1"/>
    <col min="8" max="8" width="17.140625" customWidth="1"/>
    <col min="9" max="9" width="3.85546875" customWidth="1"/>
    <col min="10" max="10" width="13" customWidth="1"/>
    <col min="11" max="11" width="12.28515625" customWidth="1"/>
    <col min="12" max="12" width="11.5703125" bestFit="1" customWidth="1"/>
    <col min="13" max="13" width="13.28515625" bestFit="1" customWidth="1"/>
  </cols>
  <sheetData>
    <row r="3" spans="1:14" x14ac:dyDescent="0.25">
      <c r="J3" s="14" t="s">
        <v>27</v>
      </c>
      <c r="K3" s="14"/>
      <c r="L3" s="14"/>
      <c r="M3" s="14"/>
      <c r="N3" s="14"/>
    </row>
    <row r="4" spans="1:14" ht="60" x14ac:dyDescent="0.25">
      <c r="A4" t="s">
        <v>0</v>
      </c>
      <c r="B4" s="3" t="s">
        <v>1</v>
      </c>
      <c r="C4" s="3" t="s">
        <v>2</v>
      </c>
      <c r="D4" s="3" t="s">
        <v>3</v>
      </c>
      <c r="F4" s="3" t="s">
        <v>17</v>
      </c>
      <c r="G4" s="3" t="s">
        <v>18</v>
      </c>
      <c r="H4" s="3" t="s">
        <v>19</v>
      </c>
      <c r="J4" s="3" t="s">
        <v>17</v>
      </c>
      <c r="K4" s="3" t="s">
        <v>18</v>
      </c>
      <c r="L4" s="3" t="s">
        <v>19</v>
      </c>
      <c r="M4" s="3" t="s">
        <v>16</v>
      </c>
    </row>
    <row r="5" spans="1:14" x14ac:dyDescent="0.25">
      <c r="B5" s="3" t="s">
        <v>4</v>
      </c>
      <c r="C5" s="3" t="s">
        <v>5</v>
      </c>
      <c r="D5" s="3" t="s">
        <v>6</v>
      </c>
      <c r="F5" s="3" t="s">
        <v>20</v>
      </c>
      <c r="G5" s="3" t="s">
        <v>21</v>
      </c>
      <c r="H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</row>
    <row r="6" spans="1:14" x14ac:dyDescent="0.25">
      <c r="A6" t="s">
        <v>7</v>
      </c>
      <c r="B6" s="2">
        <v>141991</v>
      </c>
      <c r="C6" s="2">
        <v>1080124093</v>
      </c>
      <c r="D6" s="2">
        <v>0</v>
      </c>
      <c r="F6" s="4">
        <v>0.31</v>
      </c>
      <c r="G6" s="5">
        <v>0</v>
      </c>
      <c r="H6" s="5">
        <v>0</v>
      </c>
      <c r="J6" s="1">
        <f>B6*F6*12</f>
        <v>528206.52</v>
      </c>
      <c r="K6" s="1">
        <f>C6*G6</f>
        <v>0</v>
      </c>
      <c r="L6" s="1"/>
      <c r="M6" s="7">
        <f>SUM(J6:L6)</f>
        <v>528206.52</v>
      </c>
      <c r="N6" s="9">
        <f>M6/$M$15</f>
        <v>0.61880406355950734</v>
      </c>
    </row>
    <row r="7" spans="1:14" x14ac:dyDescent="0.25">
      <c r="A7" t="s">
        <v>8</v>
      </c>
      <c r="B7" s="2">
        <v>12703</v>
      </c>
      <c r="C7" s="2">
        <v>388005727</v>
      </c>
      <c r="D7" s="2">
        <v>0</v>
      </c>
      <c r="F7" s="4">
        <v>0.76</v>
      </c>
      <c r="G7" s="5">
        <v>0</v>
      </c>
      <c r="H7" s="5">
        <v>0</v>
      </c>
      <c r="J7" s="1">
        <f t="shared" ref="J7:J14" si="0">B7*F7*12</f>
        <v>115851.36000000002</v>
      </c>
      <c r="K7" s="1">
        <f t="shared" ref="K7:L14" si="1">C7*G7</f>
        <v>0</v>
      </c>
      <c r="L7" s="1">
        <f>D7*H7</f>
        <v>0</v>
      </c>
      <c r="M7" s="7">
        <f t="shared" ref="M7:M14" si="2">SUM(J7:L7)</f>
        <v>115851.36000000002</v>
      </c>
      <c r="N7" s="9">
        <f t="shared" ref="N7:N14" si="3">M7/$M$15</f>
        <v>0.13572208903611294</v>
      </c>
    </row>
    <row r="8" spans="1:14" x14ac:dyDescent="0.25">
      <c r="A8" t="s">
        <v>9</v>
      </c>
      <c r="B8" s="2">
        <v>1556</v>
      </c>
      <c r="C8" s="2">
        <v>1500902793</v>
      </c>
      <c r="D8" s="2">
        <v>3814310</v>
      </c>
      <c r="F8" s="4">
        <v>9.11</v>
      </c>
      <c r="G8" s="5">
        <v>0</v>
      </c>
      <c r="H8" s="5">
        <v>0</v>
      </c>
      <c r="J8" s="1">
        <f t="shared" si="0"/>
        <v>170101.91999999998</v>
      </c>
      <c r="K8" s="1">
        <f t="shared" si="1"/>
        <v>0</v>
      </c>
      <c r="L8" s="1">
        <f>D8*H8</f>
        <v>0</v>
      </c>
      <c r="M8" s="7">
        <f t="shared" si="2"/>
        <v>170101.91999999998</v>
      </c>
      <c r="N8" s="9">
        <f t="shared" si="3"/>
        <v>0.19927766002448097</v>
      </c>
    </row>
    <row r="9" spans="1:14" x14ac:dyDescent="0.25">
      <c r="A9" t="s">
        <v>10</v>
      </c>
      <c r="B9" s="2">
        <v>4</v>
      </c>
      <c r="C9" s="2">
        <v>34352387</v>
      </c>
      <c r="D9" s="2">
        <v>72320</v>
      </c>
      <c r="F9" s="4">
        <v>99.73</v>
      </c>
      <c r="G9" s="5">
        <v>0</v>
      </c>
      <c r="H9" s="5">
        <v>0</v>
      </c>
      <c r="J9" s="1">
        <f t="shared" si="0"/>
        <v>4787.04</v>
      </c>
      <c r="K9" s="1">
        <f t="shared" si="1"/>
        <v>0</v>
      </c>
      <c r="L9" s="1">
        <f t="shared" si="1"/>
        <v>0</v>
      </c>
      <c r="M9" s="7">
        <f t="shared" si="2"/>
        <v>4787.04</v>
      </c>
      <c r="N9" s="9">
        <f t="shared" si="3"/>
        <v>5.6081091244801441E-3</v>
      </c>
    </row>
    <row r="10" spans="1:14" x14ac:dyDescent="0.25">
      <c r="A10" t="s">
        <v>11</v>
      </c>
      <c r="B10" s="2">
        <v>4</v>
      </c>
      <c r="C10" s="2">
        <v>0</v>
      </c>
      <c r="D10" s="2">
        <v>154800</v>
      </c>
      <c r="F10" s="4">
        <v>127.77</v>
      </c>
      <c r="G10" s="5">
        <v>0</v>
      </c>
      <c r="H10" s="5">
        <v>0</v>
      </c>
      <c r="J10" s="1">
        <f t="shared" si="0"/>
        <v>6132.96</v>
      </c>
      <c r="K10" s="1">
        <f t="shared" si="1"/>
        <v>0</v>
      </c>
      <c r="L10" s="1">
        <f t="shared" si="1"/>
        <v>0</v>
      </c>
      <c r="M10" s="7">
        <f t="shared" si="2"/>
        <v>6132.96</v>
      </c>
      <c r="N10" s="9">
        <f t="shared" si="3"/>
        <v>7.1848802049015144E-3</v>
      </c>
    </row>
    <row r="11" spans="1:14" x14ac:dyDescent="0.25">
      <c r="A11" t="s">
        <v>12</v>
      </c>
      <c r="B11" s="2">
        <v>1</v>
      </c>
      <c r="C11" s="2">
        <v>95045673</v>
      </c>
      <c r="D11" s="2">
        <v>182963</v>
      </c>
      <c r="F11" s="4">
        <v>699.62</v>
      </c>
      <c r="G11" s="5">
        <v>0</v>
      </c>
      <c r="H11" s="5">
        <v>0</v>
      </c>
      <c r="J11" s="1">
        <f t="shared" si="0"/>
        <v>8395.44</v>
      </c>
      <c r="K11" s="1">
        <f t="shared" si="1"/>
        <v>0</v>
      </c>
      <c r="L11" s="1">
        <f t="shared" si="1"/>
        <v>0</v>
      </c>
      <c r="M11" s="7">
        <f t="shared" si="2"/>
        <v>8395.44</v>
      </c>
      <c r="N11" s="9">
        <f t="shared" si="3"/>
        <v>9.8354188951890065E-3</v>
      </c>
    </row>
    <row r="12" spans="1:14" x14ac:dyDescent="0.25">
      <c r="A12" t="s">
        <v>13</v>
      </c>
      <c r="B12" s="2">
        <v>36048</v>
      </c>
      <c r="C12" s="2">
        <v>22397552</v>
      </c>
      <c r="D12" s="2">
        <v>62713</v>
      </c>
      <c r="F12" s="4">
        <v>0.04</v>
      </c>
      <c r="G12" s="5">
        <v>0</v>
      </c>
      <c r="H12" s="5">
        <v>0</v>
      </c>
      <c r="J12" s="1">
        <f t="shared" si="0"/>
        <v>17303.04</v>
      </c>
      <c r="K12" s="1">
        <f t="shared" si="1"/>
        <v>0</v>
      </c>
      <c r="L12" s="1">
        <f t="shared" si="1"/>
        <v>0</v>
      </c>
      <c r="M12" s="7">
        <f t="shared" si="2"/>
        <v>17303.04</v>
      </c>
      <c r="N12" s="9">
        <f t="shared" si="3"/>
        <v>2.0270843048156045E-2</v>
      </c>
    </row>
    <row r="13" spans="1:14" x14ac:dyDescent="0.25">
      <c r="A13" t="s">
        <v>14</v>
      </c>
      <c r="B13" s="2">
        <v>606</v>
      </c>
      <c r="C13" s="2">
        <v>696900</v>
      </c>
      <c r="D13" s="2">
        <v>1882</v>
      </c>
      <c r="F13" s="4">
        <v>0.11</v>
      </c>
      <c r="G13" s="5">
        <v>0</v>
      </c>
      <c r="H13" s="5">
        <v>0</v>
      </c>
      <c r="J13" s="1">
        <f t="shared" si="0"/>
        <v>799.92</v>
      </c>
      <c r="K13" s="1">
        <f t="shared" si="1"/>
        <v>0</v>
      </c>
      <c r="L13" s="1">
        <f t="shared" si="1"/>
        <v>0</v>
      </c>
      <c r="M13" s="7">
        <f t="shared" si="2"/>
        <v>799.92</v>
      </c>
      <c r="N13" s="9">
        <f t="shared" si="3"/>
        <v>9.3712161395228719E-4</v>
      </c>
    </row>
    <row r="14" spans="1:14" x14ac:dyDescent="0.25">
      <c r="A14" t="s">
        <v>15</v>
      </c>
      <c r="B14" s="2">
        <v>1526</v>
      </c>
      <c r="C14" s="2">
        <v>5414248</v>
      </c>
      <c r="D14" s="2">
        <v>0</v>
      </c>
      <c r="F14" s="4">
        <v>0.11</v>
      </c>
      <c r="G14" s="5">
        <v>0</v>
      </c>
      <c r="H14" s="5">
        <v>0</v>
      </c>
      <c r="J14" s="1">
        <f t="shared" si="0"/>
        <v>2014.3200000000002</v>
      </c>
      <c r="K14" s="1">
        <f t="shared" si="1"/>
        <v>0</v>
      </c>
      <c r="L14" s="1">
        <f t="shared" si="1"/>
        <v>0</v>
      </c>
      <c r="M14" s="7">
        <f t="shared" si="2"/>
        <v>2014.3200000000002</v>
      </c>
      <c r="N14" s="9">
        <f t="shared" si="3"/>
        <v>2.3598144932197862E-3</v>
      </c>
    </row>
    <row r="15" spans="1:14" x14ac:dyDescent="0.25">
      <c r="A15" t="s">
        <v>16</v>
      </c>
      <c r="B15" s="2">
        <v>194439</v>
      </c>
      <c r="C15" s="2">
        <v>3126939373</v>
      </c>
      <c r="D15" s="2">
        <v>4288988</v>
      </c>
      <c r="J15" s="6">
        <f>SUM(J6:J14)</f>
        <v>853592.52</v>
      </c>
      <c r="K15" s="6">
        <f t="shared" ref="K15:M15" si="4">SUM(K6:K14)</f>
        <v>0</v>
      </c>
      <c r="L15" s="6">
        <f t="shared" si="4"/>
        <v>0</v>
      </c>
      <c r="M15" s="6">
        <f t="shared" si="4"/>
        <v>853592.52</v>
      </c>
    </row>
    <row r="16" spans="1:14" x14ac:dyDescent="0.25">
      <c r="M16" s="8">
        <v>857689.01659999997</v>
      </c>
    </row>
  </sheetData>
  <mergeCells count="1">
    <mergeCell ref="J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6"/>
  <sheetViews>
    <sheetView workbookViewId="0">
      <selection sqref="A1:J1048576"/>
    </sheetView>
  </sheetViews>
  <sheetFormatPr defaultRowHeight="15" x14ac:dyDescent="0.25"/>
  <cols>
    <col min="1" max="1" width="74" bestFit="1" customWidth="1"/>
    <col min="2" max="2" width="14" customWidth="1"/>
    <col min="3" max="3" width="14.28515625" customWidth="1"/>
    <col min="4" max="4" width="13.42578125" customWidth="1"/>
    <col min="5" max="5" width="3" customWidth="1"/>
    <col min="6" max="6" width="12.42578125" customWidth="1"/>
    <col min="7" max="7" width="15" customWidth="1"/>
    <col min="8" max="8" width="17.140625" customWidth="1"/>
    <col min="9" max="9" width="3.85546875" customWidth="1"/>
    <col min="10" max="10" width="13" customWidth="1"/>
    <col min="11" max="11" width="12.28515625" customWidth="1"/>
    <col min="12" max="12" width="11.5703125" bestFit="1" customWidth="1"/>
    <col min="13" max="13" width="13.28515625" bestFit="1" customWidth="1"/>
  </cols>
  <sheetData>
    <row r="3" spans="1:14" x14ac:dyDescent="0.25">
      <c r="J3" s="14" t="s">
        <v>28</v>
      </c>
      <c r="K3" s="14"/>
      <c r="L3" s="14"/>
      <c r="M3" s="14"/>
      <c r="N3" s="14"/>
    </row>
    <row r="4" spans="1:14" ht="60" x14ac:dyDescent="0.25">
      <c r="A4" t="s">
        <v>0</v>
      </c>
      <c r="B4" s="3" t="s">
        <v>1</v>
      </c>
      <c r="C4" s="3" t="s">
        <v>2</v>
      </c>
      <c r="D4" s="3" t="s">
        <v>3</v>
      </c>
      <c r="F4" s="3" t="s">
        <v>17</v>
      </c>
      <c r="G4" s="3" t="s">
        <v>18</v>
      </c>
      <c r="H4" s="3" t="s">
        <v>19</v>
      </c>
      <c r="J4" s="3" t="s">
        <v>17</v>
      </c>
      <c r="K4" s="3" t="s">
        <v>18</v>
      </c>
      <c r="L4" s="3" t="s">
        <v>19</v>
      </c>
      <c r="M4" s="3" t="s">
        <v>16</v>
      </c>
    </row>
    <row r="5" spans="1:14" x14ac:dyDescent="0.25">
      <c r="B5" s="3" t="s">
        <v>4</v>
      </c>
      <c r="C5" s="3" t="s">
        <v>5</v>
      </c>
      <c r="D5" s="3" t="s">
        <v>6</v>
      </c>
      <c r="F5" s="3" t="s">
        <v>20</v>
      </c>
      <c r="G5" s="3" t="s">
        <v>21</v>
      </c>
      <c r="H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</row>
    <row r="6" spans="1:14" x14ac:dyDescent="0.25">
      <c r="A6" t="s">
        <v>7</v>
      </c>
      <c r="B6" s="2">
        <v>141991</v>
      </c>
      <c r="C6" s="2">
        <v>1080124093</v>
      </c>
      <c r="D6" s="2">
        <v>0</v>
      </c>
      <c r="F6" s="4">
        <v>0.31</v>
      </c>
      <c r="G6" s="5">
        <v>0</v>
      </c>
      <c r="H6" s="5">
        <v>0</v>
      </c>
      <c r="J6" s="1">
        <f>B6*F6*12</f>
        <v>528206.52</v>
      </c>
      <c r="K6" s="1">
        <f>C6*G6</f>
        <v>0</v>
      </c>
      <c r="L6" s="1"/>
      <c r="M6" s="7">
        <f>SUM(J6:L6)</f>
        <v>528206.52</v>
      </c>
      <c r="N6" s="9">
        <f>M6/$M$15</f>
        <v>0.61950226600447078</v>
      </c>
    </row>
    <row r="7" spans="1:14" x14ac:dyDescent="0.25">
      <c r="A7" t="s">
        <v>8</v>
      </c>
      <c r="B7" s="2">
        <v>12703</v>
      </c>
      <c r="C7" s="2">
        <v>388005727</v>
      </c>
      <c r="D7" s="2">
        <v>0</v>
      </c>
      <c r="F7" s="4"/>
      <c r="G7" s="5">
        <v>2.9999999999999997E-4</v>
      </c>
      <c r="H7" s="5">
        <v>0</v>
      </c>
      <c r="J7" s="1">
        <f t="shared" ref="J7:J14" si="0">B7*F7*12</f>
        <v>0</v>
      </c>
      <c r="K7" s="1">
        <f t="shared" ref="K7:L14" si="1">C7*G7</f>
        <v>116401.71809999998</v>
      </c>
      <c r="L7" s="1">
        <f>D7*H7</f>
        <v>0</v>
      </c>
      <c r="M7" s="7">
        <f t="shared" ref="M7:M14" si="2">SUM(J7:L7)</f>
        <v>116401.71809999998</v>
      </c>
      <c r="N7" s="9">
        <f t="shared" ref="N7:N14" si="3">M7/$M$15</f>
        <v>0.13652070809304589</v>
      </c>
    </row>
    <row r="8" spans="1:14" x14ac:dyDescent="0.25">
      <c r="A8" t="s">
        <v>9</v>
      </c>
      <c r="B8" s="2">
        <v>1556</v>
      </c>
      <c r="C8" s="2">
        <v>1500902793</v>
      </c>
      <c r="D8" s="2">
        <v>3814310</v>
      </c>
      <c r="F8" s="4"/>
      <c r="G8" s="5">
        <v>0</v>
      </c>
      <c r="H8" s="5">
        <v>4.4600000000000001E-2</v>
      </c>
      <c r="J8" s="1">
        <f t="shared" si="0"/>
        <v>0</v>
      </c>
      <c r="K8" s="1">
        <f t="shared" si="1"/>
        <v>0</v>
      </c>
      <c r="L8" s="1">
        <f>D8*H8</f>
        <v>170118.226</v>
      </c>
      <c r="M8" s="7">
        <f t="shared" si="2"/>
        <v>170118.226</v>
      </c>
      <c r="N8" s="9">
        <f t="shared" si="3"/>
        <v>0.19952163122799141</v>
      </c>
    </row>
    <row r="9" spans="1:14" x14ac:dyDescent="0.25">
      <c r="A9" t="s">
        <v>10</v>
      </c>
      <c r="B9" s="2">
        <v>4</v>
      </c>
      <c r="C9" s="2">
        <v>34352387</v>
      </c>
      <c r="D9" s="2">
        <v>72320</v>
      </c>
      <c r="F9" s="4"/>
      <c r="G9" s="5">
        <v>0</v>
      </c>
      <c r="H9" s="5">
        <v>6.6199999999999995E-2</v>
      </c>
      <c r="J9" s="1">
        <f t="shared" si="0"/>
        <v>0</v>
      </c>
      <c r="K9" s="1">
        <f t="shared" si="1"/>
        <v>0</v>
      </c>
      <c r="L9" s="1">
        <f t="shared" si="1"/>
        <v>4787.5839999999998</v>
      </c>
      <c r="M9" s="7">
        <f t="shared" si="2"/>
        <v>4787.5839999999998</v>
      </c>
      <c r="N9" s="9">
        <f t="shared" si="3"/>
        <v>5.6150748322583146E-3</v>
      </c>
    </row>
    <row r="10" spans="1:14" x14ac:dyDescent="0.25">
      <c r="A10" t="s">
        <v>11</v>
      </c>
      <c r="B10" s="2">
        <v>4</v>
      </c>
      <c r="C10" s="2">
        <v>0</v>
      </c>
      <c r="D10" s="2">
        <v>154800</v>
      </c>
      <c r="F10" s="4"/>
      <c r="G10" s="5">
        <v>0</v>
      </c>
      <c r="H10" s="5">
        <v>3.9600000000000003E-2</v>
      </c>
      <c r="J10" s="1">
        <f t="shared" si="0"/>
        <v>0</v>
      </c>
      <c r="K10" s="1">
        <f t="shared" si="1"/>
        <v>0</v>
      </c>
      <c r="L10" s="1">
        <f t="shared" si="1"/>
        <v>6130.0800000000008</v>
      </c>
      <c r="M10" s="7">
        <f t="shared" si="2"/>
        <v>6130.0800000000008</v>
      </c>
      <c r="N10" s="9">
        <f t="shared" si="3"/>
        <v>7.1896091907170823E-3</v>
      </c>
    </row>
    <row r="11" spans="1:14" x14ac:dyDescent="0.25">
      <c r="A11" t="s">
        <v>12</v>
      </c>
      <c r="B11" s="2">
        <v>1</v>
      </c>
      <c r="C11" s="2">
        <v>95045673</v>
      </c>
      <c r="D11" s="2">
        <v>182963</v>
      </c>
      <c r="F11" s="4"/>
      <c r="G11" s="5">
        <v>0</v>
      </c>
      <c r="H11" s="5">
        <v>4.5900000000000003E-2</v>
      </c>
      <c r="J11" s="1">
        <f t="shared" si="0"/>
        <v>0</v>
      </c>
      <c r="K11" s="1">
        <f t="shared" si="1"/>
        <v>0</v>
      </c>
      <c r="L11" s="1">
        <f t="shared" si="1"/>
        <v>8398.0017000000007</v>
      </c>
      <c r="M11" s="7">
        <f t="shared" si="2"/>
        <v>8398.0017000000007</v>
      </c>
      <c r="N11" s="9">
        <f t="shared" si="3"/>
        <v>9.8495207576373683E-3</v>
      </c>
    </row>
    <row r="12" spans="1:14" x14ac:dyDescent="0.25">
      <c r="A12" t="s">
        <v>13</v>
      </c>
      <c r="B12" s="2">
        <v>36048</v>
      </c>
      <c r="C12" s="2">
        <v>22397552</v>
      </c>
      <c r="D12" s="2">
        <v>62713</v>
      </c>
      <c r="F12" s="4"/>
      <c r="G12" s="5">
        <v>0</v>
      </c>
      <c r="H12" s="5">
        <v>0.2492</v>
      </c>
      <c r="J12" s="1">
        <f t="shared" si="0"/>
        <v>0</v>
      </c>
      <c r="K12" s="1">
        <f t="shared" si="1"/>
        <v>0</v>
      </c>
      <c r="L12" s="1">
        <f t="shared" si="1"/>
        <v>15628.079600000001</v>
      </c>
      <c r="M12" s="7">
        <f t="shared" si="2"/>
        <v>15628.079600000001</v>
      </c>
      <c r="N12" s="9">
        <f t="shared" si="3"/>
        <v>1.832925259138839E-2</v>
      </c>
    </row>
    <row r="13" spans="1:14" x14ac:dyDescent="0.25">
      <c r="A13" t="s">
        <v>14</v>
      </c>
      <c r="B13" s="2">
        <v>606</v>
      </c>
      <c r="C13" s="2">
        <v>696900</v>
      </c>
      <c r="D13" s="2">
        <v>1882</v>
      </c>
      <c r="F13" s="4"/>
      <c r="G13" s="5">
        <v>0</v>
      </c>
      <c r="H13" s="5">
        <v>0.42220000000000002</v>
      </c>
      <c r="J13" s="1">
        <f t="shared" si="0"/>
        <v>0</v>
      </c>
      <c r="K13" s="1">
        <f t="shared" si="1"/>
        <v>0</v>
      </c>
      <c r="L13" s="1">
        <f t="shared" si="1"/>
        <v>794.58040000000005</v>
      </c>
      <c r="M13" s="7">
        <f t="shared" si="2"/>
        <v>794.58040000000005</v>
      </c>
      <c r="N13" s="9">
        <f t="shared" si="3"/>
        <v>9.3191647525051144E-4</v>
      </c>
    </row>
    <row r="14" spans="1:14" x14ac:dyDescent="0.25">
      <c r="A14" t="s">
        <v>15</v>
      </c>
      <c r="B14" s="2">
        <v>1526</v>
      </c>
      <c r="C14" s="2">
        <v>5414248</v>
      </c>
      <c r="D14" s="2">
        <v>0</v>
      </c>
      <c r="F14" s="4"/>
      <c r="G14" s="5">
        <v>4.0000000000000002E-4</v>
      </c>
      <c r="H14" s="5">
        <v>0</v>
      </c>
      <c r="J14" s="1">
        <f t="shared" si="0"/>
        <v>0</v>
      </c>
      <c r="K14" s="1">
        <f t="shared" si="1"/>
        <v>2165.6992</v>
      </c>
      <c r="L14" s="1">
        <f t="shared" si="1"/>
        <v>0</v>
      </c>
      <c r="M14" s="7">
        <f t="shared" si="2"/>
        <v>2165.6992</v>
      </c>
      <c r="N14" s="9">
        <f t="shared" si="3"/>
        <v>2.5400208272402043E-3</v>
      </c>
    </row>
    <row r="15" spans="1:14" x14ac:dyDescent="0.25">
      <c r="A15" t="s">
        <v>16</v>
      </c>
      <c r="B15" s="2">
        <v>194439</v>
      </c>
      <c r="C15" s="2">
        <v>3126939373</v>
      </c>
      <c r="D15" s="2">
        <v>4288988</v>
      </c>
      <c r="J15" s="6">
        <f>SUM(J6:J14)</f>
        <v>528206.52</v>
      </c>
      <c r="K15" s="6">
        <f t="shared" ref="K15:M15" si="4">SUM(K6:K14)</f>
        <v>118567.41729999999</v>
      </c>
      <c r="L15" s="6">
        <f t="shared" si="4"/>
        <v>205856.55169999998</v>
      </c>
      <c r="M15" s="6">
        <f t="shared" si="4"/>
        <v>852630.48900000006</v>
      </c>
    </row>
    <row r="16" spans="1:14" x14ac:dyDescent="0.25">
      <c r="M16" s="8">
        <v>857689.01659999997</v>
      </c>
    </row>
  </sheetData>
  <mergeCells count="1">
    <mergeCell ref="J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6"/>
  <sheetViews>
    <sheetView workbookViewId="0">
      <selection activeCell="D8" sqref="D8"/>
    </sheetView>
  </sheetViews>
  <sheetFormatPr defaultRowHeight="15" x14ac:dyDescent="0.25"/>
  <cols>
    <col min="1" max="1" width="74" bestFit="1" customWidth="1"/>
    <col min="2" max="2" width="14" customWidth="1"/>
    <col min="3" max="3" width="14.28515625" customWidth="1"/>
    <col min="4" max="4" width="13.42578125" customWidth="1"/>
    <col min="5" max="5" width="3" customWidth="1"/>
    <col min="6" max="6" width="12.42578125" customWidth="1"/>
    <col min="7" max="7" width="15" customWidth="1"/>
    <col min="8" max="8" width="17.140625" customWidth="1"/>
    <col min="9" max="9" width="3.85546875" customWidth="1"/>
    <col min="10" max="10" width="13" customWidth="1"/>
    <col min="11" max="11" width="11.28515625" customWidth="1"/>
    <col min="12" max="13" width="11.5703125" bestFit="1" customWidth="1"/>
  </cols>
  <sheetData>
    <row r="3" spans="1:14" x14ac:dyDescent="0.25">
      <c r="J3" s="14" t="s">
        <v>29</v>
      </c>
      <c r="K3" s="14"/>
      <c r="L3" s="14"/>
      <c r="M3" s="14"/>
      <c r="N3" s="14"/>
    </row>
    <row r="4" spans="1:14" ht="75" x14ac:dyDescent="0.25">
      <c r="A4" t="s">
        <v>0</v>
      </c>
      <c r="B4" s="3" t="s">
        <v>1</v>
      </c>
      <c r="C4" s="3" t="s">
        <v>2</v>
      </c>
      <c r="D4" s="3" t="s">
        <v>3</v>
      </c>
      <c r="F4" s="3" t="s">
        <v>17</v>
      </c>
      <c r="G4" s="3" t="s">
        <v>18</v>
      </c>
      <c r="H4" s="3" t="s">
        <v>19</v>
      </c>
      <c r="J4" s="3" t="s">
        <v>17</v>
      </c>
      <c r="K4" s="3" t="s">
        <v>18</v>
      </c>
      <c r="L4" s="3" t="s">
        <v>19</v>
      </c>
      <c r="M4" s="3" t="s">
        <v>16</v>
      </c>
    </row>
    <row r="5" spans="1:14" x14ac:dyDescent="0.25">
      <c r="B5" s="3" t="s">
        <v>4</v>
      </c>
      <c r="C5" s="3" t="s">
        <v>5</v>
      </c>
      <c r="D5" s="3" t="s">
        <v>6</v>
      </c>
      <c r="F5" s="3" t="s">
        <v>20</v>
      </c>
      <c r="G5" s="3" t="s">
        <v>21</v>
      </c>
      <c r="H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</row>
    <row r="6" spans="1:14" x14ac:dyDescent="0.25">
      <c r="A6" t="s">
        <v>7</v>
      </c>
      <c r="B6" s="2">
        <v>141991</v>
      </c>
      <c r="C6" s="2">
        <v>1080124093</v>
      </c>
      <c r="D6" s="2">
        <v>0</v>
      </c>
      <c r="F6" s="4">
        <v>0.31</v>
      </c>
      <c r="G6" s="5">
        <v>0</v>
      </c>
      <c r="H6" s="5">
        <v>0</v>
      </c>
      <c r="J6" s="1">
        <f>B6*F6*12</f>
        <v>528206.52</v>
      </c>
      <c r="K6" s="1">
        <f>C6*G6</f>
        <v>0</v>
      </c>
      <c r="L6" s="1"/>
      <c r="M6" s="7">
        <f>SUM(J6:L6)</f>
        <v>528206.52</v>
      </c>
      <c r="N6" s="9">
        <f>M6/$M$15</f>
        <v>0.63114085345730531</v>
      </c>
    </row>
    <row r="7" spans="1:14" x14ac:dyDescent="0.25">
      <c r="A7" t="s">
        <v>8</v>
      </c>
      <c r="B7" s="2">
        <v>12703</v>
      </c>
      <c r="C7" s="2">
        <v>388005727</v>
      </c>
      <c r="D7" s="2">
        <v>0</v>
      </c>
      <c r="F7" s="4">
        <v>0.41</v>
      </c>
      <c r="G7" s="5">
        <v>1E-4</v>
      </c>
      <c r="H7" s="5">
        <v>0</v>
      </c>
      <c r="J7" s="1">
        <f t="shared" ref="J7:J14" si="0">B7*F7*12</f>
        <v>62498.759999999995</v>
      </c>
      <c r="K7" s="1">
        <f t="shared" ref="K7:K14" si="1">C7*G7</f>
        <v>38800.572700000004</v>
      </c>
      <c r="L7" s="1">
        <f>D7*H7</f>
        <v>0</v>
      </c>
      <c r="M7" s="7">
        <f t="shared" ref="M7:M14" si="2">SUM(J7:L7)</f>
        <v>101299.3327</v>
      </c>
      <c r="N7" s="9">
        <f t="shared" ref="N7:N14" si="3">M7/$M$15</f>
        <v>0.12104005701204429</v>
      </c>
    </row>
    <row r="8" spans="1:14" x14ac:dyDescent="0.25">
      <c r="A8" t="s">
        <v>9</v>
      </c>
      <c r="B8" s="2">
        <v>1556</v>
      </c>
      <c r="C8" s="2">
        <v>1500902793</v>
      </c>
      <c r="D8" s="2">
        <v>3814310</v>
      </c>
      <c r="F8" s="4">
        <v>2.0099999999999998</v>
      </c>
      <c r="G8" s="5">
        <v>0</v>
      </c>
      <c r="H8" s="5">
        <v>3.4700000000000002E-2</v>
      </c>
      <c r="J8" s="1">
        <f t="shared" si="0"/>
        <v>37530.719999999994</v>
      </c>
      <c r="K8" s="1">
        <f t="shared" si="1"/>
        <v>0</v>
      </c>
      <c r="L8" s="1">
        <f>D8*H8</f>
        <v>132356.557</v>
      </c>
      <c r="M8" s="7">
        <f t="shared" si="2"/>
        <v>169887.277</v>
      </c>
      <c r="N8" s="9">
        <f t="shared" si="3"/>
        <v>0.20299408836778013</v>
      </c>
    </row>
    <row r="9" spans="1:14" x14ac:dyDescent="0.25">
      <c r="A9" t="s">
        <v>10</v>
      </c>
      <c r="B9" s="2">
        <v>4</v>
      </c>
      <c r="C9" s="2">
        <v>34352387</v>
      </c>
      <c r="D9" s="2">
        <v>72320</v>
      </c>
      <c r="F9" s="4">
        <v>27.46</v>
      </c>
      <c r="G9" s="5">
        <v>0</v>
      </c>
      <c r="H9" s="5">
        <v>4.8000000000000001E-2</v>
      </c>
      <c r="J9" s="1">
        <f t="shared" si="0"/>
        <v>1318.08</v>
      </c>
      <c r="K9" s="1">
        <f t="shared" si="1"/>
        <v>0</v>
      </c>
      <c r="L9" s="1">
        <f t="shared" ref="L9:L14" si="4">D9*H9</f>
        <v>3471.36</v>
      </c>
      <c r="M9" s="7">
        <f t="shared" si="2"/>
        <v>4789.4400000000005</v>
      </c>
      <c r="N9" s="9">
        <f t="shared" si="3"/>
        <v>5.7227829167700479E-3</v>
      </c>
    </row>
    <row r="10" spans="1:14" x14ac:dyDescent="0.25">
      <c r="A10" t="s">
        <v>11</v>
      </c>
      <c r="B10" s="2">
        <v>4</v>
      </c>
      <c r="C10" s="2">
        <v>0</v>
      </c>
      <c r="D10" s="2">
        <v>154800</v>
      </c>
      <c r="F10" s="4">
        <v>0</v>
      </c>
      <c r="G10" s="5">
        <v>0</v>
      </c>
      <c r="H10" s="5">
        <v>3.9600000000000003E-2</v>
      </c>
      <c r="J10" s="1">
        <f t="shared" si="0"/>
        <v>0</v>
      </c>
      <c r="K10" s="1">
        <f t="shared" si="1"/>
        <v>0</v>
      </c>
      <c r="L10" s="1">
        <f t="shared" si="4"/>
        <v>6130.0800000000008</v>
      </c>
      <c r="M10" s="7">
        <f t="shared" si="2"/>
        <v>6130.0800000000008</v>
      </c>
      <c r="N10" s="9">
        <f t="shared" si="3"/>
        <v>7.3246803597985851E-3</v>
      </c>
    </row>
    <row r="11" spans="1:14" x14ac:dyDescent="0.25">
      <c r="A11" t="s">
        <v>12</v>
      </c>
      <c r="B11" s="2">
        <v>1</v>
      </c>
      <c r="C11" s="2">
        <v>95045673</v>
      </c>
      <c r="D11" s="2">
        <v>182963</v>
      </c>
      <c r="F11" s="4">
        <v>258.98</v>
      </c>
      <c r="G11" s="5">
        <v>0</v>
      </c>
      <c r="H11" s="5">
        <v>2.8899999999999999E-2</v>
      </c>
      <c r="J11" s="1">
        <f t="shared" si="0"/>
        <v>3107.76</v>
      </c>
      <c r="K11" s="1">
        <f t="shared" si="1"/>
        <v>0</v>
      </c>
      <c r="L11" s="1">
        <f t="shared" si="4"/>
        <v>5287.6306999999997</v>
      </c>
      <c r="M11" s="7">
        <f t="shared" si="2"/>
        <v>8395.3906999999999</v>
      </c>
      <c r="N11" s="9">
        <f t="shared" si="3"/>
        <v>1.0031443859317608E-2</v>
      </c>
    </row>
    <row r="12" spans="1:14" x14ac:dyDescent="0.25">
      <c r="A12" t="s">
        <v>13</v>
      </c>
      <c r="B12" s="2">
        <v>36048</v>
      </c>
      <c r="C12" s="2">
        <v>22397552</v>
      </c>
      <c r="D12" s="2">
        <v>62713</v>
      </c>
      <c r="F12" s="4">
        <v>0.02</v>
      </c>
      <c r="G12" s="5">
        <v>0</v>
      </c>
      <c r="H12" s="5">
        <v>0.1048</v>
      </c>
      <c r="J12" s="1">
        <f t="shared" si="0"/>
        <v>8651.52</v>
      </c>
      <c r="K12" s="1">
        <f t="shared" si="1"/>
        <v>0</v>
      </c>
      <c r="L12" s="1">
        <f t="shared" si="4"/>
        <v>6572.3224</v>
      </c>
      <c r="M12" s="7">
        <f t="shared" si="2"/>
        <v>15223.842400000001</v>
      </c>
      <c r="N12" s="9">
        <f t="shared" si="3"/>
        <v>1.8190591220334635E-2</v>
      </c>
    </row>
    <row r="13" spans="1:14" x14ac:dyDescent="0.25">
      <c r="A13" t="s">
        <v>14</v>
      </c>
      <c r="B13" s="2">
        <v>606</v>
      </c>
      <c r="C13" s="2">
        <v>696900</v>
      </c>
      <c r="D13" s="2">
        <v>1882</v>
      </c>
      <c r="F13" s="4">
        <v>0.06</v>
      </c>
      <c r="G13" s="5">
        <v>0</v>
      </c>
      <c r="H13" s="5">
        <v>0.1943</v>
      </c>
      <c r="J13" s="1">
        <f t="shared" si="0"/>
        <v>436.32</v>
      </c>
      <c r="K13" s="1">
        <f t="shared" si="1"/>
        <v>0</v>
      </c>
      <c r="L13" s="1">
        <f t="shared" si="4"/>
        <v>365.67259999999999</v>
      </c>
      <c r="M13" s="7">
        <f t="shared" si="2"/>
        <v>801.99260000000004</v>
      </c>
      <c r="N13" s="9">
        <f t="shared" si="3"/>
        <v>9.5828104134428949E-4</v>
      </c>
    </row>
    <row r="14" spans="1:14" x14ac:dyDescent="0.25">
      <c r="A14" t="s">
        <v>15</v>
      </c>
      <c r="B14" s="2">
        <v>1526</v>
      </c>
      <c r="C14" s="2">
        <v>5414248</v>
      </c>
      <c r="D14" s="2">
        <v>0</v>
      </c>
      <c r="F14" s="4">
        <v>0.03</v>
      </c>
      <c r="G14" s="5">
        <v>2.9999999999999997E-4</v>
      </c>
      <c r="H14" s="5">
        <v>0</v>
      </c>
      <c r="J14" s="1">
        <f t="shared" si="0"/>
        <v>549.36</v>
      </c>
      <c r="K14" s="1">
        <f t="shared" si="1"/>
        <v>1624.2743999999998</v>
      </c>
      <c r="L14" s="1">
        <f t="shared" si="4"/>
        <v>0</v>
      </c>
      <c r="M14" s="7">
        <f t="shared" si="2"/>
        <v>2173.6343999999999</v>
      </c>
      <c r="N14" s="9">
        <f t="shared" si="3"/>
        <v>2.5972217653052782E-3</v>
      </c>
    </row>
    <row r="15" spans="1:14" x14ac:dyDescent="0.25">
      <c r="A15" t="s">
        <v>16</v>
      </c>
      <c r="B15" s="2">
        <v>194439</v>
      </c>
      <c r="C15" s="2">
        <v>3126939373</v>
      </c>
      <c r="D15" s="2">
        <v>4288988</v>
      </c>
      <c r="J15" s="6">
        <f>SUM(J6:J14)</f>
        <v>642299.03999999992</v>
      </c>
      <c r="K15" s="6">
        <f t="shared" ref="K15:M15" si="5">SUM(K6:K14)</f>
        <v>40424.847100000006</v>
      </c>
      <c r="L15" s="6">
        <f t="shared" si="5"/>
        <v>154183.62269999998</v>
      </c>
      <c r="M15" s="6">
        <f t="shared" si="5"/>
        <v>836907.50979999988</v>
      </c>
    </row>
    <row r="16" spans="1:14" x14ac:dyDescent="0.25">
      <c r="M16" s="8">
        <v>857689.01659999997</v>
      </c>
    </row>
  </sheetData>
  <mergeCells count="1">
    <mergeCell ref="J3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workbookViewId="0">
      <selection activeCell="D9" sqref="D9"/>
    </sheetView>
  </sheetViews>
  <sheetFormatPr defaultRowHeight="15" x14ac:dyDescent="0.25"/>
  <cols>
    <col min="2" max="2" width="73.140625" customWidth="1"/>
    <col min="3" max="3" width="17.28515625" customWidth="1"/>
    <col min="4" max="4" width="16.85546875" customWidth="1"/>
    <col min="5" max="5" width="15.42578125" customWidth="1"/>
  </cols>
  <sheetData>
    <row r="2" spans="2:5" x14ac:dyDescent="0.25">
      <c r="C2" s="15" t="s">
        <v>30</v>
      </c>
      <c r="D2" s="15"/>
      <c r="E2" s="15"/>
    </row>
    <row r="3" spans="2:5" x14ac:dyDescent="0.25">
      <c r="B3" t="s">
        <v>0</v>
      </c>
      <c r="C3" s="3" t="s">
        <v>31</v>
      </c>
      <c r="D3" s="3" t="s">
        <v>32</v>
      </c>
      <c r="E3" s="3" t="s">
        <v>33</v>
      </c>
    </row>
    <row r="4" spans="2:5" x14ac:dyDescent="0.25">
      <c r="C4" s="3" t="s">
        <v>20</v>
      </c>
      <c r="D4" s="3" t="s">
        <v>21</v>
      </c>
      <c r="E4" s="3" t="s">
        <v>22</v>
      </c>
    </row>
    <row r="5" spans="2:5" x14ac:dyDescent="0.25">
      <c r="B5" t="s">
        <v>7</v>
      </c>
      <c r="C5" s="2">
        <v>141991</v>
      </c>
      <c r="D5" s="2">
        <v>1080124093</v>
      </c>
      <c r="E5" s="2">
        <v>0</v>
      </c>
    </row>
    <row r="6" spans="2:5" x14ac:dyDescent="0.25">
      <c r="B6" t="s">
        <v>8</v>
      </c>
      <c r="C6" s="2">
        <v>12703</v>
      </c>
      <c r="D6" s="2">
        <v>388005727</v>
      </c>
      <c r="E6" s="2">
        <v>0</v>
      </c>
    </row>
    <row r="7" spans="2:5" x14ac:dyDescent="0.25">
      <c r="B7" t="s">
        <v>9</v>
      </c>
      <c r="C7" s="2">
        <v>1556</v>
      </c>
      <c r="D7" s="2">
        <v>1500902793</v>
      </c>
      <c r="E7" s="2">
        <v>3814310</v>
      </c>
    </row>
    <row r="8" spans="2:5" x14ac:dyDescent="0.25">
      <c r="B8" t="s">
        <v>10</v>
      </c>
      <c r="C8" s="2">
        <v>4</v>
      </c>
      <c r="D8" s="2">
        <v>34352837</v>
      </c>
      <c r="E8" s="2">
        <v>72320</v>
      </c>
    </row>
    <row r="9" spans="2:5" x14ac:dyDescent="0.25">
      <c r="B9" t="s">
        <v>11</v>
      </c>
      <c r="C9" s="2">
        <v>0</v>
      </c>
      <c r="D9" s="2">
        <v>0</v>
      </c>
      <c r="E9" s="2">
        <v>154800</v>
      </c>
    </row>
    <row r="10" spans="2:5" x14ac:dyDescent="0.25">
      <c r="B10" t="s">
        <v>12</v>
      </c>
      <c r="C10" s="2">
        <v>1</v>
      </c>
      <c r="D10" s="2">
        <v>95045673</v>
      </c>
      <c r="E10" s="2">
        <v>182963</v>
      </c>
    </row>
    <row r="11" spans="2:5" x14ac:dyDescent="0.25">
      <c r="B11" t="s">
        <v>13</v>
      </c>
      <c r="C11" s="2">
        <v>36048</v>
      </c>
      <c r="D11" s="2">
        <v>22397552</v>
      </c>
      <c r="E11" s="2">
        <v>62713</v>
      </c>
    </row>
    <row r="12" spans="2:5" x14ac:dyDescent="0.25">
      <c r="B12" t="s">
        <v>14</v>
      </c>
      <c r="C12" s="2">
        <v>606</v>
      </c>
      <c r="D12" s="2">
        <v>696900</v>
      </c>
      <c r="E12" s="2">
        <v>1882</v>
      </c>
    </row>
    <row r="13" spans="2:5" x14ac:dyDescent="0.25">
      <c r="B13" t="s">
        <v>15</v>
      </c>
      <c r="C13" s="2">
        <v>1526</v>
      </c>
      <c r="D13" s="2">
        <v>5414248</v>
      </c>
      <c r="E13" s="2">
        <v>0</v>
      </c>
    </row>
    <row r="14" spans="2:5" x14ac:dyDescent="0.25">
      <c r="C14" s="10">
        <f>SUM(C5:C13)</f>
        <v>194435</v>
      </c>
      <c r="D14" s="10">
        <f t="shared" ref="D14:E14" si="0">SUM(D5:D13)</f>
        <v>3126939823</v>
      </c>
      <c r="E14" s="10">
        <f t="shared" si="0"/>
        <v>4288988</v>
      </c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Compare</vt:lpstr>
      <vt:lpstr>Fixed Only</vt:lpstr>
      <vt:lpstr>Variable Only</vt:lpstr>
      <vt:lpstr>Fixed And Variable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2017-12-18T17:42:02Z</dcterms:created>
  <dcterms:modified xsi:type="dcterms:W3CDTF">2018-02-15T19:11:42Z</dcterms:modified>
</cp:coreProperties>
</file>