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8 Electricity Rates\IRM\IRM Applications\Price Cap IR\Orillia\Interrogatories\Staff Follow-up Questions\"/>
    </mc:Choice>
  </mc:AlternateContent>
  <bookViews>
    <workbookView xWindow="0" yWindow="0" windowWidth="28800" windowHeight="11925" firstSheet="1" activeTab="1"/>
  </bookViews>
  <sheets>
    <sheet name="Schedule" sheetId="1" state="hidden" r:id="rId1"/>
    <sheet name="Orillia Pow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E52" i="2"/>
  <c r="Q3" i="2"/>
  <c r="G11" i="2"/>
  <c r="E19" i="1"/>
  <c r="E18" i="1"/>
  <c r="E7" i="1"/>
  <c r="E8" i="1"/>
  <c r="E9" i="1"/>
  <c r="E10" i="1"/>
  <c r="E11" i="1"/>
  <c r="E12" i="1"/>
  <c r="E13" i="1"/>
  <c r="E14" i="1"/>
  <c r="E15" i="1"/>
  <c r="E6" i="1"/>
  <c r="E33" i="2" l="1"/>
  <c r="E19" i="2"/>
  <c r="A7" i="2"/>
  <c r="A9" i="2" s="1"/>
  <c r="E47" i="2" l="1"/>
  <c r="D21" i="2"/>
  <c r="D18" i="2"/>
  <c r="D14" i="2"/>
  <c r="D12" i="2"/>
  <c r="D23" i="2"/>
  <c r="D17" i="2"/>
  <c r="D24" i="2"/>
  <c r="D15" i="2"/>
  <c r="D11" i="2"/>
  <c r="D22" i="2"/>
  <c r="D16" i="2"/>
  <c r="D13" i="2"/>
  <c r="A8" i="2"/>
  <c r="L13" i="1"/>
  <c r="C23" i="2" l="1"/>
  <c r="C17" i="2"/>
  <c r="C13" i="2"/>
  <c r="C21" i="2"/>
  <c r="C18" i="2"/>
  <c r="C14" i="2"/>
  <c r="C16" i="2"/>
  <c r="C11" i="2"/>
  <c r="C24" i="2"/>
  <c r="C15" i="2"/>
  <c r="C22" i="2"/>
  <c r="C12" i="2"/>
  <c r="D47" i="2"/>
  <c r="H5" i="1"/>
  <c r="C6" i="1"/>
  <c r="F11" i="2" l="1"/>
  <c r="G12" i="2" s="1"/>
  <c r="C47" i="2"/>
  <c r="G6" i="1"/>
  <c r="H6" i="1" s="1"/>
  <c r="C7" i="1"/>
  <c r="F12" i="2" l="1"/>
  <c r="G13" i="2" s="1"/>
  <c r="C8" i="1"/>
  <c r="G7" i="1"/>
  <c r="H7" i="1" s="1"/>
  <c r="F13" i="2" l="1"/>
  <c r="G14" i="2" s="1"/>
  <c r="C9" i="1"/>
  <c r="G8" i="1"/>
  <c r="H8" i="1" s="1"/>
  <c r="F14" i="2" l="1"/>
  <c r="G15" i="2" s="1"/>
  <c r="C10" i="1"/>
  <c r="G9" i="1"/>
  <c r="H9" i="1" s="1"/>
  <c r="F15" i="2" l="1"/>
  <c r="G16" i="2" s="1"/>
  <c r="C11" i="1"/>
  <c r="G10" i="1"/>
  <c r="H10" i="1" s="1"/>
  <c r="F16" i="2" l="1"/>
  <c r="G17" i="2" s="1"/>
  <c r="C12" i="1"/>
  <c r="G11" i="1"/>
  <c r="H11" i="1" s="1"/>
  <c r="F17" i="2" l="1"/>
  <c r="G18" i="2" s="1"/>
  <c r="C13" i="1"/>
  <c r="G12" i="1"/>
  <c r="H12" i="1" s="1"/>
  <c r="F18" i="2" l="1"/>
  <c r="G21" i="2" s="1"/>
  <c r="C14" i="1"/>
  <c r="G13" i="1"/>
  <c r="H13" i="1" l="1"/>
  <c r="M13" i="1"/>
  <c r="F21" i="2"/>
  <c r="G22" i="2" s="1"/>
  <c r="C15" i="1"/>
  <c r="G14" i="1"/>
  <c r="H14" i="1" s="1"/>
  <c r="F22" i="2" l="1"/>
  <c r="G23" i="2" s="1"/>
  <c r="G17" i="1"/>
  <c r="G15" i="1"/>
  <c r="C17" i="1" s="1"/>
  <c r="F23" i="2" l="1"/>
  <c r="G24" i="2" s="1"/>
  <c r="C18" i="1"/>
  <c r="H17" i="1"/>
  <c r="H15" i="1"/>
  <c r="C19" i="1" l="1"/>
  <c r="G18" i="1"/>
  <c r="H18" i="1" s="1"/>
  <c r="F24" i="2"/>
  <c r="G25" i="2" s="1"/>
  <c r="C20" i="1" l="1"/>
  <c r="E20" i="1" s="1"/>
  <c r="F25" i="2"/>
  <c r="G19" i="1"/>
  <c r="H19" i="1" s="1"/>
  <c r="G26" i="2" l="1"/>
  <c r="F26" i="2"/>
  <c r="F27" i="2" s="1"/>
  <c r="F28" i="2" s="1"/>
  <c r="F29" i="2" s="1"/>
  <c r="F30" i="2" s="1"/>
  <c r="F31" i="2" s="1"/>
  <c r="F32" i="2" s="1"/>
  <c r="C21" i="1"/>
  <c r="E21" i="1" s="1"/>
  <c r="G20" i="1"/>
  <c r="H20" i="1" s="1"/>
  <c r="G27" i="2" l="1"/>
  <c r="G35" i="2"/>
  <c r="F35" i="2"/>
  <c r="C22" i="1"/>
  <c r="E22" i="1" s="1"/>
  <c r="G28" i="2"/>
  <c r="G21" i="1"/>
  <c r="H21" i="1" s="1"/>
  <c r="G36" i="2" l="1"/>
  <c r="F36" i="2"/>
  <c r="C23" i="1"/>
  <c r="E23" i="1" s="1"/>
  <c r="G29" i="2"/>
  <c r="G22" i="1"/>
  <c r="H22" i="1" s="1"/>
  <c r="C24" i="1"/>
  <c r="E24" i="1" s="1"/>
  <c r="G37" i="2" l="1"/>
  <c r="F37" i="2"/>
  <c r="G30" i="2"/>
  <c r="G23" i="1"/>
  <c r="H23" i="1" s="1"/>
  <c r="C25" i="1"/>
  <c r="E25" i="1" s="1"/>
  <c r="G38" i="2" l="1"/>
  <c r="F38" i="2"/>
  <c r="G31" i="2"/>
  <c r="G24" i="1"/>
  <c r="H24" i="1" s="1"/>
  <c r="C26" i="1"/>
  <c r="E26" i="1" s="1"/>
  <c r="F39" i="2" l="1"/>
  <c r="G39" i="2"/>
  <c r="G32" i="2"/>
  <c r="G25" i="1"/>
  <c r="H25" i="1" s="1"/>
  <c r="C27" i="1"/>
  <c r="E27" i="1" s="1"/>
  <c r="F40" i="2" l="1"/>
  <c r="G40" i="2"/>
  <c r="L27" i="1"/>
  <c r="G26" i="1"/>
  <c r="H26" i="1" s="1"/>
  <c r="C28" i="1"/>
  <c r="E28" i="1" s="1"/>
  <c r="F41" i="2" l="1"/>
  <c r="G41" i="2"/>
  <c r="G27" i="1"/>
  <c r="M27" i="1" s="1"/>
  <c r="H27" i="1"/>
  <c r="C29" i="1"/>
  <c r="E29" i="1" s="1"/>
  <c r="F42" i="2" l="1"/>
  <c r="G42" i="2"/>
  <c r="G28" i="1"/>
  <c r="H28" i="1" s="1"/>
  <c r="C30" i="1"/>
  <c r="E30" i="1" s="1"/>
  <c r="F43" i="2" l="1"/>
  <c r="G43" i="2"/>
  <c r="G29" i="1"/>
  <c r="H29" i="1" s="1"/>
  <c r="C31" i="1"/>
  <c r="E31" i="1" s="1"/>
  <c r="F44" i="2" l="1"/>
  <c r="G44" i="2"/>
  <c r="G30" i="1"/>
  <c r="H30" i="1" s="1"/>
  <c r="C32" i="1"/>
  <c r="E32" i="1" s="1"/>
  <c r="F45" i="2" l="1"/>
  <c r="G45" i="2"/>
  <c r="G31" i="1"/>
  <c r="G32" i="1" s="1"/>
  <c r="C33" i="1"/>
  <c r="E33" i="1" s="1"/>
  <c r="H31" i="1"/>
  <c r="G47" i="2" l="1"/>
  <c r="E54" i="2" s="1"/>
  <c r="F46" i="2"/>
  <c r="G46" i="2"/>
  <c r="H32" i="1"/>
  <c r="C34" i="1"/>
  <c r="E34" i="1" s="1"/>
  <c r="G33" i="1"/>
  <c r="H33" i="1" l="1"/>
  <c r="C35" i="1"/>
  <c r="E35" i="1" s="1"/>
  <c r="G34" i="1"/>
  <c r="H34" i="1" l="1"/>
  <c r="C36" i="1"/>
  <c r="E36" i="1" s="1"/>
  <c r="G35" i="1"/>
  <c r="H35" i="1" l="1"/>
  <c r="C37" i="1"/>
  <c r="E37" i="1" s="1"/>
  <c r="G36" i="1"/>
  <c r="H36" i="1" l="1"/>
  <c r="C38" i="1"/>
  <c r="E38" i="1" s="1"/>
  <c r="G37" i="1"/>
  <c r="H37" i="1" l="1"/>
  <c r="C39" i="1"/>
  <c r="E39" i="1" s="1"/>
  <c r="G38" i="1"/>
  <c r="H38" i="1" l="1"/>
  <c r="G39" i="1"/>
  <c r="L39" i="1"/>
  <c r="M39" i="1" l="1"/>
  <c r="H39" i="1"/>
</calcChain>
</file>

<file path=xl/sharedStrings.xml><?xml version="1.0" encoding="utf-8"?>
<sst xmlns="http://schemas.openxmlformats.org/spreadsheetml/2006/main" count="113" uniqueCount="57">
  <si>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</si>
  <si>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</si>
  <si>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</si>
  <si>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</si>
  <si>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</si>
  <si>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</si>
  <si>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</si>
  <si>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</si>
  <si>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</si>
  <si>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</si>
  <si>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</si>
  <si>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</si>
  <si>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Transactions</t>
  </si>
  <si>
    <t>Interest Charge</t>
  </si>
  <si>
    <t>Interest Balance</t>
  </si>
  <si>
    <t>Opening</t>
  </si>
  <si>
    <t>Sub-account 1595 (2014) - Principal and Interest Recovery Schedule</t>
  </si>
  <si>
    <t>Prescribed Interest Rate</t>
  </si>
  <si>
    <t>Total 1595 (2014)</t>
  </si>
  <si>
    <t>Principal Balance</t>
  </si>
  <si>
    <t>DVA Continuity Schedule - Closing Principal Balance</t>
  </si>
  <si>
    <t>DVA Continuity Schedule - Closing Interest Balance</t>
  </si>
  <si>
    <t>Variance - Principal</t>
  </si>
  <si>
    <t>Variance - Interest</t>
  </si>
  <si>
    <t>Reconciliation</t>
  </si>
  <si>
    <t>Transfer of Interest after Principal Fully Recovered</t>
  </si>
  <si>
    <t>Residential</t>
  </si>
  <si>
    <t>GS&lt;50</t>
  </si>
  <si>
    <t>GS 50 to 4,999</t>
  </si>
  <si>
    <t>USL</t>
  </si>
  <si>
    <t>Sentinel</t>
  </si>
  <si>
    <t>Street Lighting</t>
  </si>
  <si>
    <t>DVA (2014)</t>
  </si>
  <si>
    <t>GA (2014)</t>
  </si>
  <si>
    <t>refund</t>
  </si>
  <si>
    <t>recovery</t>
  </si>
  <si>
    <t>Description</t>
  </si>
  <si>
    <t>Interest</t>
  </si>
  <si>
    <t>Interest Rate</t>
  </si>
  <si>
    <t>Total claim for disposal</t>
  </si>
  <si>
    <t xml:space="preserve">January </t>
  </si>
  <si>
    <t>Ending NET Principal Balance for Interest Calculation</t>
  </si>
  <si>
    <t>Opening Balance</t>
  </si>
  <si>
    <t>OEB-approved Interest Balance</t>
  </si>
  <si>
    <t>OEB-approved Principal Balance</t>
  </si>
  <si>
    <t>Transaction - allocated to Principal</t>
  </si>
  <si>
    <t>Transaction - allocated to Interest</t>
  </si>
  <si>
    <t>Interest on Net Principal Balance</t>
  </si>
  <si>
    <t>Account 1595 (2014) Principal Balance</t>
  </si>
  <si>
    <t>Account 1595 (2014) Interest Balance</t>
  </si>
  <si>
    <t>2016 Closing Balance</t>
  </si>
  <si>
    <t>2014 Total Recovery</t>
  </si>
  <si>
    <t>2015 Total Recovery</t>
  </si>
  <si>
    <t>Principal</t>
  </si>
  <si>
    <t>Interest on Principal</t>
  </si>
  <si>
    <t>total transaction</t>
  </si>
  <si>
    <r>
      <t xml:space="preserve">1595 (2014) </t>
    </r>
    <r>
      <rPr>
        <sz val="14"/>
        <color rgb="FFFFFFFF"/>
        <rFont val="Arial"/>
        <family val="2"/>
      </rPr>
      <t>- Principal &amp; Interest Recovery from May 1, 2014 to April 30,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</si>
</sst>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-* #,##0.00_-;\-* #,##0.00_-;_-* &quot;-&quot;??_-;_-@_-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FFFF"/>
      <name val="Arial"/>
      <family val="2"/>
    </font>
    <font>
      <sz val="14"/>
      <color rgb="FFFFFFFF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>
      <alignment vertical="top"/>
    </xf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6" fontId="0" fillId="0" borderId="1" xfId="0" applyNumberFormat="1" applyBorder="1"/>
    <xf numFmtId="0" fontId="0" fillId="2" borderId="1" xfId="0" applyFill="1" applyBorder="1"/>
    <xf numFmtId="8" fontId="0" fillId="0" borderId="1" xfId="0" applyNumberFormat="1" applyBorder="1"/>
    <xf numFmtId="10" fontId="0" fillId="0" borderId="1" xfId="0" applyNumberFormat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3" fillId="0" borderId="3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0" fillId="0" borderId="0" xfId="0" applyBorder="1"/>
    <xf numFmtId="6" fontId="1" fillId="0" borderId="0" xfId="0" applyNumberFormat="1" applyFont="1" applyBorder="1"/>
    <xf numFmtId="0" fontId="1" fillId="0" borderId="0" xfId="0" applyFont="1" applyBorder="1"/>
    <xf numFmtId="0" fontId="0" fillId="0" borderId="8" xfId="0" applyBorder="1"/>
    <xf numFmtId="6" fontId="0" fillId="0" borderId="0" xfId="0" applyNumberFormat="1" applyBorder="1"/>
    <xf numFmtId="0" fontId="0" fillId="2" borderId="0" xfId="0" applyFill="1" applyBorder="1"/>
    <xf numFmtId="8" fontId="0" fillId="0" borderId="0" xfId="0" applyNumberFormat="1" applyBorder="1"/>
    <xf numFmtId="10" fontId="0" fillId="0" borderId="0" xfId="0" applyNumberFormat="1" applyBorder="1"/>
    <xf numFmtId="0" fontId="1" fillId="0" borderId="5" xfId="0" applyFont="1" applyBorder="1"/>
    <xf numFmtId="6" fontId="0" fillId="0" borderId="6" xfId="0" applyNumberFormat="1" applyBorder="1"/>
    <xf numFmtId="6" fontId="0" fillId="3" borderId="0" xfId="0" applyNumberFormat="1" applyFill="1" applyBorder="1"/>
    <xf numFmtId="8" fontId="0" fillId="3" borderId="0" xfId="0" applyNumberFormat="1" applyFill="1" applyBorder="1"/>
    <xf numFmtId="0" fontId="1" fillId="0" borderId="9" xfId="0" applyFont="1" applyBorder="1"/>
    <xf numFmtId="0" fontId="0" fillId="0" borderId="10" xfId="0" applyBorder="1"/>
    <xf numFmtId="6" fontId="0" fillId="0" borderId="10" xfId="0" applyNumberFormat="1" applyBorder="1"/>
    <xf numFmtId="0" fontId="0" fillId="2" borderId="10" xfId="0" applyFill="1" applyBorder="1"/>
    <xf numFmtId="10" fontId="0" fillId="0" borderId="10" xfId="0" applyNumberFormat="1" applyBorder="1"/>
    <xf numFmtId="6" fontId="0" fillId="0" borderId="11" xfId="0" applyNumberFormat="1" applyBorder="1"/>
    <xf numFmtId="164" fontId="0" fillId="0" borderId="0" xfId="0" applyNumberFormat="1"/>
    <xf numFmtId="0" fontId="0" fillId="0" borderId="0" xfId="0" applyAlignment="1">
      <alignment vertical="top"/>
    </xf>
    <xf numFmtId="0" fontId="5" fillId="0" borderId="0" xfId="3"/>
    <xf numFmtId="43" fontId="5" fillId="5" borderId="0" xfId="4" applyFont="1" applyFill="1" applyAlignment="1"/>
    <xf numFmtId="0" fontId="5" fillId="0" borderId="0" xfId="3" applyFont="1"/>
    <xf numFmtId="43" fontId="5" fillId="0" borderId="0" xfId="4" applyFont="1" applyBorder="1" applyAlignment="1">
      <alignment horizontal="center" vertical="top" wrapText="1"/>
    </xf>
    <xf numFmtId="43" fontId="5" fillId="5" borderId="0" xfId="4" applyFont="1" applyFill="1" applyAlignment="1">
      <alignment horizontal="center" vertical="top" wrapText="1"/>
    </xf>
    <xf numFmtId="17" fontId="9" fillId="0" borderId="0" xfId="2" applyNumberFormat="1" applyFont="1" applyBorder="1" applyAlignment="1"/>
    <xf numFmtId="43" fontId="0" fillId="5" borderId="0" xfId="4" applyFont="1" applyFill="1">
      <alignment vertical="top"/>
    </xf>
    <xf numFmtId="43" fontId="0" fillId="0" borderId="0" xfId="4" applyFont="1" applyBorder="1">
      <alignment vertical="top"/>
    </xf>
    <xf numFmtId="43" fontId="0" fillId="0" borderId="0" xfId="4" applyFont="1" applyFill="1" applyBorder="1">
      <alignment vertical="top"/>
    </xf>
    <xf numFmtId="43" fontId="9" fillId="0" borderId="0" xfId="2" applyNumberFormat="1" applyFont="1" applyBorder="1" applyAlignment="1"/>
    <xf numFmtId="10" fontId="10" fillId="0" borderId="0" xfId="2" applyNumberFormat="1" applyFont="1" applyBorder="1" applyAlignment="1"/>
    <xf numFmtId="43" fontId="0" fillId="5" borderId="0" xfId="4" applyFont="1" applyFill="1" applyBorder="1">
      <alignment vertical="top"/>
    </xf>
    <xf numFmtId="43" fontId="9" fillId="0" borderId="0" xfId="4" quotePrefix="1" applyFont="1" applyBorder="1" applyAlignment="1">
      <alignment horizontal="left"/>
    </xf>
    <xf numFmtId="43" fontId="0" fillId="0" borderId="0" xfId="4" applyFont="1">
      <alignment vertical="top"/>
    </xf>
    <xf numFmtId="43" fontId="9" fillId="0" borderId="0" xfId="4" quotePrefix="1" applyFont="1" applyBorder="1" applyAlignment="1">
      <alignment horizontal="right"/>
    </xf>
    <xf numFmtId="43" fontId="0" fillId="0" borderId="0" xfId="0" applyNumberFormat="1" applyAlignment="1">
      <alignment vertical="top"/>
    </xf>
    <xf numFmtId="43" fontId="11" fillId="0" borderId="0" xfId="4" applyFont="1" applyBorder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43" fontId="1" fillId="0" borderId="4" xfId="1" applyNumberFormat="1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165" fontId="1" fillId="0" borderId="8" xfId="0" applyNumberFormat="1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43" fontId="0" fillId="0" borderId="11" xfId="0" applyNumberFormat="1" applyBorder="1" applyAlignment="1">
      <alignment vertical="top"/>
    </xf>
    <xf numFmtId="0" fontId="9" fillId="0" borderId="0" xfId="3" applyFont="1" applyAlignment="1">
      <alignment vertical="top"/>
    </xf>
    <xf numFmtId="43" fontId="9" fillId="0" borderId="0" xfId="4" applyFont="1" applyBorder="1" applyAlignment="1">
      <alignment horizontal="center" vertical="top" wrapText="1"/>
    </xf>
    <xf numFmtId="43" fontId="9" fillId="0" borderId="0" xfId="4" applyFont="1" applyFill="1" applyBorder="1" applyAlignment="1">
      <alignment horizontal="center" vertical="center"/>
    </xf>
    <xf numFmtId="43" fontId="9" fillId="0" borderId="0" xfId="4" applyFont="1" applyFill="1" applyBorder="1" applyAlignment="1">
      <alignment horizontal="center" vertical="center" wrapText="1"/>
    </xf>
    <xf numFmtId="43" fontId="9" fillId="5" borderId="0" xfId="4" applyFont="1" applyFill="1" applyAlignment="1">
      <alignment horizontal="center" vertical="top" wrapText="1"/>
    </xf>
    <xf numFmtId="0" fontId="1" fillId="0" borderId="0" xfId="0" applyFont="1" applyAlignment="1">
      <alignment vertical="top"/>
    </xf>
    <xf numFmtId="49" fontId="0" fillId="0" borderId="0" xfId="4" applyNumberFormat="1" applyFont="1" applyBorder="1">
      <alignment vertical="top"/>
    </xf>
    <xf numFmtId="43" fontId="0" fillId="6" borderId="0" xfId="4" applyFont="1" applyFill="1" applyBorder="1">
      <alignment vertical="top"/>
    </xf>
    <xf numFmtId="17" fontId="9" fillId="0" borderId="0" xfId="2" applyNumberFormat="1" applyFont="1" applyBorder="1" applyAlignment="1">
      <alignment wrapText="1"/>
    </xf>
    <xf numFmtId="43" fontId="9" fillId="0" borderId="0" xfId="4" applyFont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43" fontId="0" fillId="0" borderId="0" xfId="0" applyNumberFormat="1" applyFill="1" applyBorder="1" applyAlignment="1">
      <alignment vertical="top"/>
    </xf>
    <xf numFmtId="0" fontId="6" fillId="4" borderId="0" xfId="3" applyFont="1" applyFill="1" applyAlignment="1">
      <alignment vertical="center"/>
    </xf>
    <xf numFmtId="43" fontId="5" fillId="0" borderId="0" xfId="4" quotePrefix="1" applyFont="1" applyBorder="1" applyAlignment="1">
      <alignment horizontal="right"/>
    </xf>
    <xf numFmtId="43" fontId="11" fillId="0" borderId="13" xfId="4" applyFont="1" applyBorder="1">
      <alignment vertical="top"/>
    </xf>
    <xf numFmtId="17" fontId="9" fillId="0" borderId="1" xfId="2" applyNumberFormat="1" applyFont="1" applyBorder="1" applyAlignment="1"/>
    <xf numFmtId="49" fontId="0" fillId="0" borderId="1" xfId="4" applyNumberFormat="1" applyFont="1" applyBorder="1">
      <alignment vertical="top"/>
    </xf>
    <xf numFmtId="43" fontId="0" fillId="0" borderId="1" xfId="4" applyFont="1" applyBorder="1">
      <alignment vertical="top"/>
    </xf>
    <xf numFmtId="43" fontId="0" fillId="6" borderId="1" xfId="4" applyFont="1" applyFill="1" applyBorder="1">
      <alignment vertical="top"/>
    </xf>
    <xf numFmtId="10" fontId="10" fillId="0" borderId="1" xfId="2" applyNumberFormat="1" applyFont="1" applyBorder="1" applyAlignment="1"/>
    <xf numFmtId="43" fontId="9" fillId="0" borderId="13" xfId="2" applyNumberFormat="1" applyFont="1" applyBorder="1" applyAlignment="1"/>
    <xf numFmtId="43" fontId="5" fillId="0" borderId="1" xfId="4" quotePrefix="1" applyFont="1" applyBorder="1" applyAlignment="1">
      <alignment horizontal="right"/>
    </xf>
    <xf numFmtId="43" fontId="1" fillId="0" borderId="0" xfId="0" applyNumberFormat="1" applyFont="1" applyFill="1" applyBorder="1" applyAlignment="1">
      <alignment vertical="top"/>
    </xf>
    <xf numFmtId="166" fontId="9" fillId="7" borderId="0" xfId="1" applyNumberFormat="1" applyFont="1" applyFill="1" applyBorder="1" applyAlignment="1"/>
    <xf numFmtId="166" fontId="9" fillId="7" borderId="12" xfId="1" applyNumberFormat="1" applyFont="1" applyFill="1" applyBorder="1" applyAlignment="1"/>
    <xf numFmtId="10" fontId="9" fillId="7" borderId="0" xfId="2" applyNumberFormat="1" applyFont="1" applyFill="1" applyBorder="1" applyAlignment="1"/>
    <xf numFmtId="17" fontId="9" fillId="0" borderId="0" xfId="2" applyNumberFormat="1" applyFont="1" applyBorder="1" applyAlignment="1">
      <alignment horizontal="center"/>
    </xf>
    <xf numFmtId="43" fontId="9" fillId="3" borderId="13" xfId="2" applyNumberFormat="1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4" borderId="0" xfId="3" applyFont="1" applyFill="1" applyAlignment="1">
      <alignment horizontal="center" vertical="center"/>
    </xf>
  </cellXfs>
  <cellStyles count="5">
    <cellStyle name="Comma 2 2" xfId="4"/>
    <cellStyle name="Currency" xfId="1" builtinId="4"/>
    <cellStyle name="Normal" xfId="0" builtinId="0"/>
    <cellStyle name="Normal_159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9"/>
  <sheetViews>
    <sheetView zoomScaleNormal="100" workbookViewId="0">
      <selection activeCell="E13" sqref="E13"/>
    </sheetView>
  </sheetViews>
  <sheetFormatPr defaultRowHeight="15" x14ac:dyDescent="0.25"/>
  <cols>
    <col min="1" max="1" width="12.140625" style="1" customWidth="1"/>
    <col min="2" max="2" width="4.85546875" bestFit="1" customWidth="1"/>
    <col min="3" max="3" width="14" customWidth="1"/>
    <col min="4" max="4" width="13" customWidth="1"/>
    <col min="5" max="5" width="13.85546875" bestFit="1" customWidth="1"/>
    <col min="6" max="6" width="11.5703125" customWidth="1"/>
    <col min="7" max="7" width="14.42578125" bestFit="1" customWidth="1"/>
    <col min="8" max="8" width="14.5703125" customWidth="1"/>
    <col min="9" max="9" width="1.85546875" customWidth="1"/>
    <col min="10" max="10" width="14.28515625" customWidth="1"/>
    <col min="11" max="11" width="16" customWidth="1"/>
    <col min="12" max="12" width="13.5703125" customWidth="1"/>
    <col min="13" max="13" width="10" bestFit="1" customWidth="1"/>
    <col min="16" max="16" width="13.42578125" customWidth="1"/>
  </cols>
  <sheetData>
    <row r="2" spans="1:18" ht="15.75" thickBot="1" x14ac:dyDescent="0.3"/>
    <row r="3" spans="1:18" s="8" customFormat="1" ht="15.75" x14ac:dyDescent="0.25">
      <c r="A3" s="91" t="s">
        <v>16</v>
      </c>
      <c r="B3" s="89"/>
      <c r="C3" s="89"/>
      <c r="D3" s="89"/>
      <c r="E3" s="89"/>
      <c r="F3" s="89"/>
      <c r="G3" s="89"/>
      <c r="H3" s="89"/>
      <c r="I3" s="10"/>
      <c r="J3" s="89" t="s">
        <v>24</v>
      </c>
      <c r="K3" s="89"/>
      <c r="L3" s="89"/>
      <c r="M3" s="90"/>
    </row>
    <row r="4" spans="1:18" s="2" customFormat="1" ht="90" x14ac:dyDescent="0.25">
      <c r="A4" s="11"/>
      <c r="B4" s="9"/>
      <c r="C4" s="9" t="s">
        <v>19</v>
      </c>
      <c r="D4" s="9" t="s">
        <v>12</v>
      </c>
      <c r="E4" s="9" t="s">
        <v>13</v>
      </c>
      <c r="F4" s="9" t="s">
        <v>17</v>
      </c>
      <c r="G4" s="9" t="s">
        <v>14</v>
      </c>
      <c r="H4" s="9" t="s">
        <v>18</v>
      </c>
      <c r="I4" s="9"/>
      <c r="J4" s="9" t="s">
        <v>20</v>
      </c>
      <c r="K4" s="9" t="s">
        <v>21</v>
      </c>
      <c r="L4" s="9" t="s">
        <v>22</v>
      </c>
      <c r="M4" s="12" t="s">
        <v>23</v>
      </c>
      <c r="Q4" s="2" t="s">
        <v>32</v>
      </c>
      <c r="R4" s="2" t="s">
        <v>33</v>
      </c>
    </row>
    <row r="5" spans="1:18" x14ac:dyDescent="0.25">
      <c r="A5" s="13" t="s">
        <v>15</v>
      </c>
      <c r="B5" s="14"/>
      <c r="C5" s="15">
        <v>-1383548</v>
      </c>
      <c r="D5" s="16"/>
      <c r="E5" s="16"/>
      <c r="F5" s="16"/>
      <c r="G5" s="15">
        <v>339515</v>
      </c>
      <c r="H5" s="15">
        <f>C5+G5</f>
        <v>-1044033</v>
      </c>
      <c r="I5" s="14"/>
      <c r="J5" s="14"/>
      <c r="K5" s="14"/>
      <c r="L5" s="14"/>
      <c r="M5" s="17"/>
      <c r="P5" t="s">
        <v>26</v>
      </c>
      <c r="Q5" s="32">
        <v>-5.4000000000000003E-3</v>
      </c>
      <c r="R5" s="32">
        <v>4.0000000000000001E-3</v>
      </c>
    </row>
    <row r="6" spans="1:18" x14ac:dyDescent="0.25">
      <c r="A6" s="13" t="s">
        <v>4</v>
      </c>
      <c r="B6" s="14">
        <v>2014</v>
      </c>
      <c r="C6" s="18">
        <f>C5+D6</f>
        <v>-1293548</v>
      </c>
      <c r="D6" s="19">
        <v>90000</v>
      </c>
      <c r="E6" s="20">
        <f>C6*F6/12</f>
        <v>-1584.5962999999999</v>
      </c>
      <c r="F6" s="21">
        <v>1.47E-2</v>
      </c>
      <c r="G6" s="18">
        <f>G5+E6</f>
        <v>337930.40370000002</v>
      </c>
      <c r="H6" s="18">
        <f t="shared" ref="H6:H39" si="0">C6+G6</f>
        <v>-955617.59629999998</v>
      </c>
      <c r="I6" s="14"/>
      <c r="J6" s="14"/>
      <c r="K6" s="14"/>
      <c r="L6" s="14"/>
      <c r="M6" s="17"/>
      <c r="P6" t="s">
        <v>27</v>
      </c>
      <c r="Q6" s="32">
        <v>-5.4000000000000003E-3</v>
      </c>
      <c r="R6" s="32">
        <v>4.0000000000000001E-3</v>
      </c>
    </row>
    <row r="7" spans="1:18" x14ac:dyDescent="0.25">
      <c r="A7" s="13" t="s">
        <v>5</v>
      </c>
      <c r="B7" s="14">
        <v>2014</v>
      </c>
      <c r="C7" s="18">
        <f t="shared" ref="C7:C15" si="1">C6+D7</f>
        <v>-1203548</v>
      </c>
      <c r="D7" s="19">
        <v>90000</v>
      </c>
      <c r="E7" s="20">
        <f t="shared" ref="E7:E15" si="2">C7*F7/12</f>
        <v>-1474.3462999999999</v>
      </c>
      <c r="F7" s="21">
        <v>1.47E-2</v>
      </c>
      <c r="G7" s="18">
        <f t="shared" ref="G7:G15" si="3">G6+E7</f>
        <v>336456.05740000005</v>
      </c>
      <c r="H7" s="18">
        <f t="shared" si="0"/>
        <v>-867091.94259999995</v>
      </c>
      <c r="I7" s="14"/>
      <c r="J7" s="14"/>
      <c r="K7" s="14"/>
      <c r="L7" s="14"/>
      <c r="M7" s="17"/>
      <c r="P7" t="s">
        <v>28</v>
      </c>
      <c r="Q7" s="32">
        <v>-2.0133000000000001</v>
      </c>
      <c r="R7" s="32">
        <v>1.4839</v>
      </c>
    </row>
    <row r="8" spans="1:18" x14ac:dyDescent="0.25">
      <c r="A8" s="13" t="s">
        <v>6</v>
      </c>
      <c r="B8" s="14">
        <v>2014</v>
      </c>
      <c r="C8" s="18">
        <f t="shared" si="1"/>
        <v>-1113548</v>
      </c>
      <c r="D8" s="19">
        <v>90000</v>
      </c>
      <c r="E8" s="20">
        <f t="shared" si="2"/>
        <v>-1364.0962999999999</v>
      </c>
      <c r="F8" s="21">
        <v>1.47E-2</v>
      </c>
      <c r="G8" s="18">
        <f t="shared" si="3"/>
        <v>335091.96110000007</v>
      </c>
      <c r="H8" s="18">
        <f t="shared" si="0"/>
        <v>-778456.03889999993</v>
      </c>
      <c r="I8" s="14"/>
      <c r="J8" s="14"/>
      <c r="K8" s="14"/>
      <c r="L8" s="14"/>
      <c r="M8" s="17"/>
      <c r="P8" t="s">
        <v>29</v>
      </c>
      <c r="Q8" s="32">
        <v>-5.4000000000000003E-3</v>
      </c>
      <c r="R8" s="32">
        <v>4.0000000000000001E-3</v>
      </c>
    </row>
    <row r="9" spans="1:18" x14ac:dyDescent="0.25">
      <c r="A9" s="13" t="s">
        <v>7</v>
      </c>
      <c r="B9" s="14">
        <v>2014</v>
      </c>
      <c r="C9" s="18">
        <f t="shared" si="1"/>
        <v>-1023548</v>
      </c>
      <c r="D9" s="19">
        <v>90000</v>
      </c>
      <c r="E9" s="20">
        <f t="shared" si="2"/>
        <v>-1253.8462999999999</v>
      </c>
      <c r="F9" s="21">
        <v>1.47E-2</v>
      </c>
      <c r="G9" s="18">
        <f t="shared" si="3"/>
        <v>333838.1148000001</v>
      </c>
      <c r="H9" s="18">
        <f t="shared" si="0"/>
        <v>-689709.8851999999</v>
      </c>
      <c r="I9" s="14"/>
      <c r="J9" s="14"/>
      <c r="K9" s="14"/>
      <c r="L9" s="14"/>
      <c r="M9" s="17"/>
      <c r="P9" t="s">
        <v>30</v>
      </c>
      <c r="Q9" s="32">
        <v>-1.9450000000000001</v>
      </c>
      <c r="R9" s="32">
        <v>1.4255</v>
      </c>
    </row>
    <row r="10" spans="1:18" x14ac:dyDescent="0.25">
      <c r="A10" s="13" t="s">
        <v>8</v>
      </c>
      <c r="B10" s="14">
        <v>2014</v>
      </c>
      <c r="C10" s="18">
        <f t="shared" si="1"/>
        <v>-933548</v>
      </c>
      <c r="D10" s="19">
        <v>90000</v>
      </c>
      <c r="E10" s="20">
        <f t="shared" si="2"/>
        <v>-1143.5962999999999</v>
      </c>
      <c r="F10" s="21">
        <v>1.47E-2</v>
      </c>
      <c r="G10" s="18">
        <f t="shared" si="3"/>
        <v>332694.51850000012</v>
      </c>
      <c r="H10" s="18">
        <f t="shared" si="0"/>
        <v>-600853.48149999988</v>
      </c>
      <c r="I10" s="14"/>
      <c r="J10" s="14"/>
      <c r="K10" s="14"/>
      <c r="L10" s="14"/>
      <c r="M10" s="17"/>
      <c r="P10" t="s">
        <v>31</v>
      </c>
      <c r="Q10" s="32">
        <v>-1.9255</v>
      </c>
      <c r="R10" s="32">
        <v>1.4312</v>
      </c>
    </row>
    <row r="11" spans="1:18" x14ac:dyDescent="0.25">
      <c r="A11" s="13" t="s">
        <v>9</v>
      </c>
      <c r="B11" s="14">
        <v>2014</v>
      </c>
      <c r="C11" s="18">
        <f t="shared" si="1"/>
        <v>-843548</v>
      </c>
      <c r="D11" s="19">
        <v>90000</v>
      </c>
      <c r="E11" s="20">
        <f t="shared" si="2"/>
        <v>-1033.3462999999999</v>
      </c>
      <c r="F11" s="21">
        <v>1.47E-2</v>
      </c>
      <c r="G11" s="18">
        <f t="shared" si="3"/>
        <v>331661.17220000015</v>
      </c>
      <c r="H11" s="18">
        <f t="shared" si="0"/>
        <v>-511886.82779999985</v>
      </c>
      <c r="I11" s="14"/>
      <c r="J11" s="14"/>
      <c r="K11" s="14"/>
      <c r="L11" s="14"/>
      <c r="M11" s="17"/>
    </row>
    <row r="12" spans="1:18" x14ac:dyDescent="0.25">
      <c r="A12" s="13" t="s">
        <v>10</v>
      </c>
      <c r="B12" s="14">
        <v>2014</v>
      </c>
      <c r="C12" s="18">
        <f t="shared" si="1"/>
        <v>-753548</v>
      </c>
      <c r="D12" s="19">
        <v>90000</v>
      </c>
      <c r="E12" s="20">
        <f t="shared" si="2"/>
        <v>-923.09630000000004</v>
      </c>
      <c r="F12" s="21">
        <v>1.47E-2</v>
      </c>
      <c r="G12" s="18">
        <f t="shared" si="3"/>
        <v>330738.07590000017</v>
      </c>
      <c r="H12" s="18">
        <f t="shared" si="0"/>
        <v>-422809.92409999983</v>
      </c>
      <c r="I12" s="14"/>
      <c r="J12" s="14"/>
      <c r="K12" s="14"/>
      <c r="L12" s="14"/>
      <c r="M12" s="17"/>
      <c r="Q12" t="s">
        <v>34</v>
      </c>
      <c r="R12" t="s">
        <v>35</v>
      </c>
    </row>
    <row r="13" spans="1:18" x14ac:dyDescent="0.25">
      <c r="A13" s="22" t="s">
        <v>11</v>
      </c>
      <c r="B13" s="3">
        <v>2014</v>
      </c>
      <c r="C13" s="4">
        <f t="shared" si="1"/>
        <v>-663548</v>
      </c>
      <c r="D13" s="5">
        <v>90000</v>
      </c>
      <c r="E13" s="6">
        <f t="shared" si="2"/>
        <v>-812.84630000000004</v>
      </c>
      <c r="F13" s="7">
        <v>1.47E-2</v>
      </c>
      <c r="G13" s="4">
        <f t="shared" si="3"/>
        <v>329925.2296000002</v>
      </c>
      <c r="H13" s="4">
        <f t="shared" si="0"/>
        <v>-333622.7703999998</v>
      </c>
      <c r="I13" s="3"/>
      <c r="J13" s="4">
        <v>-715615</v>
      </c>
      <c r="K13" s="4">
        <v>330378</v>
      </c>
      <c r="L13" s="4">
        <f>C13-J13</f>
        <v>52067</v>
      </c>
      <c r="M13" s="23">
        <f>G13-K13</f>
        <v>-452.77039999980479</v>
      </c>
    </row>
    <row r="14" spans="1:18" x14ac:dyDescent="0.25">
      <c r="A14" s="13" t="s">
        <v>0</v>
      </c>
      <c r="B14" s="14">
        <v>2015</v>
      </c>
      <c r="C14" s="18">
        <f t="shared" si="1"/>
        <v>-573548</v>
      </c>
      <c r="D14" s="19">
        <v>90000</v>
      </c>
      <c r="E14" s="20">
        <f t="shared" si="2"/>
        <v>-702.59630000000004</v>
      </c>
      <c r="F14" s="21">
        <v>1.47E-2</v>
      </c>
      <c r="G14" s="18">
        <f t="shared" si="3"/>
        <v>329222.63330000022</v>
      </c>
      <c r="H14" s="18">
        <f t="shared" si="0"/>
        <v>-244325.36669999978</v>
      </c>
      <c r="I14" s="14"/>
      <c r="J14" s="14"/>
      <c r="K14" s="14"/>
      <c r="L14" s="14"/>
      <c r="M14" s="17"/>
    </row>
    <row r="15" spans="1:18" x14ac:dyDescent="0.25">
      <c r="A15" s="13" t="s">
        <v>1</v>
      </c>
      <c r="B15" s="14">
        <v>2015</v>
      </c>
      <c r="C15" s="18">
        <f t="shared" si="1"/>
        <v>-483548</v>
      </c>
      <c r="D15" s="19">
        <v>90000</v>
      </c>
      <c r="E15" s="20">
        <f t="shared" si="2"/>
        <v>-592.34630000000004</v>
      </c>
      <c r="F15" s="21">
        <v>1.47E-2</v>
      </c>
      <c r="G15" s="18">
        <f t="shared" si="3"/>
        <v>328630.28700000024</v>
      </c>
      <c r="H15" s="18">
        <f t="shared" si="0"/>
        <v>-154917.71299999976</v>
      </c>
      <c r="I15" s="14"/>
      <c r="J15" s="14"/>
      <c r="K15" s="14"/>
      <c r="L15" s="14"/>
      <c r="M15" s="17"/>
    </row>
    <row r="16" spans="1:18" x14ac:dyDescent="0.25">
      <c r="A16" s="13" t="s">
        <v>25</v>
      </c>
      <c r="B16" s="14"/>
      <c r="C16" s="18"/>
      <c r="D16" s="14"/>
      <c r="E16" s="20"/>
      <c r="F16" s="20"/>
      <c r="G16" s="18"/>
      <c r="H16" s="14"/>
      <c r="I16" s="14"/>
      <c r="J16" s="14"/>
      <c r="K16" s="14"/>
      <c r="L16" s="14"/>
      <c r="M16" s="17"/>
    </row>
    <row r="17" spans="1:13" x14ac:dyDescent="0.25">
      <c r="A17" s="13"/>
      <c r="B17" s="14"/>
      <c r="C17" s="18">
        <f>G15</f>
        <v>328630.28700000024</v>
      </c>
      <c r="D17" s="14"/>
      <c r="E17" s="20"/>
      <c r="F17" s="20"/>
      <c r="G17" s="24">
        <f>C15</f>
        <v>-483548</v>
      </c>
      <c r="H17" s="18">
        <f t="shared" si="0"/>
        <v>-154917.71299999976</v>
      </c>
      <c r="I17" s="14"/>
      <c r="J17" s="14"/>
      <c r="K17" s="14"/>
      <c r="L17" s="14"/>
      <c r="M17" s="17"/>
    </row>
    <row r="18" spans="1:13" x14ac:dyDescent="0.25">
      <c r="A18" s="13" t="s">
        <v>2</v>
      </c>
      <c r="B18" s="14">
        <v>2015</v>
      </c>
      <c r="C18" s="18">
        <f>C17+D18</f>
        <v>418630.28700000024</v>
      </c>
      <c r="D18" s="19">
        <v>90000</v>
      </c>
      <c r="E18" s="25">
        <f>C18*F18/12</f>
        <v>512.82210157500026</v>
      </c>
      <c r="F18" s="21">
        <v>1.47E-2</v>
      </c>
      <c r="G18" s="18">
        <f>G17+E18</f>
        <v>-483035.17789842503</v>
      </c>
      <c r="H18" s="18">
        <f t="shared" si="0"/>
        <v>-64404.890898424783</v>
      </c>
      <c r="I18" s="14"/>
      <c r="J18" s="14"/>
      <c r="K18" s="14"/>
      <c r="L18" s="14"/>
      <c r="M18" s="17"/>
    </row>
    <row r="19" spans="1:13" x14ac:dyDescent="0.25">
      <c r="A19" s="13" t="s">
        <v>3</v>
      </c>
      <c r="B19" s="14">
        <v>2015</v>
      </c>
      <c r="C19" s="18">
        <f t="shared" ref="C19:C39" si="4">C18+D19</f>
        <v>508630.28700000024</v>
      </c>
      <c r="D19" s="19">
        <v>90000</v>
      </c>
      <c r="E19" s="25">
        <f>C19*F19/12</f>
        <v>466.24442975000017</v>
      </c>
      <c r="F19" s="21">
        <v>1.0999999999999999E-2</v>
      </c>
      <c r="G19" s="18">
        <f t="shared" ref="G19:G39" si="5">G18+E19</f>
        <v>-482568.93346867501</v>
      </c>
      <c r="H19" s="18">
        <f t="shared" si="0"/>
        <v>26061.353531325236</v>
      </c>
      <c r="I19" s="14"/>
      <c r="J19" s="14"/>
      <c r="K19" s="14"/>
      <c r="L19" s="14"/>
      <c r="M19" s="17"/>
    </row>
    <row r="20" spans="1:13" x14ac:dyDescent="0.25">
      <c r="A20" s="13" t="s">
        <v>4</v>
      </c>
      <c r="B20" s="14">
        <v>2015</v>
      </c>
      <c r="C20" s="18">
        <f t="shared" si="4"/>
        <v>508630.28700000024</v>
      </c>
      <c r="D20" s="19"/>
      <c r="E20" s="25">
        <f t="shared" ref="E20:E39" si="6">C20*F20/12</f>
        <v>466.24442975000017</v>
      </c>
      <c r="F20" s="21">
        <v>1.0999999999999999E-2</v>
      </c>
      <c r="G20" s="18">
        <f t="shared" si="5"/>
        <v>-482102.68903892499</v>
      </c>
      <c r="H20" s="18">
        <f t="shared" si="0"/>
        <v>26527.597961075255</v>
      </c>
      <c r="I20" s="14"/>
      <c r="J20" s="14"/>
      <c r="K20" s="14"/>
      <c r="L20" s="14"/>
      <c r="M20" s="17"/>
    </row>
    <row r="21" spans="1:13" x14ac:dyDescent="0.25">
      <c r="A21" s="13" t="s">
        <v>5</v>
      </c>
      <c r="B21" s="14">
        <v>2015</v>
      </c>
      <c r="C21" s="18">
        <f t="shared" si="4"/>
        <v>508630.28700000024</v>
      </c>
      <c r="D21" s="19"/>
      <c r="E21" s="25">
        <f t="shared" si="6"/>
        <v>466.24442975000017</v>
      </c>
      <c r="F21" s="21">
        <v>1.0999999999999999E-2</v>
      </c>
      <c r="G21" s="18">
        <f t="shared" si="5"/>
        <v>-481636.44460917497</v>
      </c>
      <c r="H21" s="18">
        <f t="shared" si="0"/>
        <v>26993.842390825273</v>
      </c>
      <c r="I21" s="14"/>
      <c r="J21" s="14"/>
      <c r="K21" s="14"/>
      <c r="L21" s="14"/>
      <c r="M21" s="17"/>
    </row>
    <row r="22" spans="1:13" x14ac:dyDescent="0.25">
      <c r="A22" s="13" t="s">
        <v>6</v>
      </c>
      <c r="B22" s="14">
        <v>2015</v>
      </c>
      <c r="C22" s="18">
        <f t="shared" si="4"/>
        <v>508630.28700000024</v>
      </c>
      <c r="D22" s="19"/>
      <c r="E22" s="25">
        <f t="shared" si="6"/>
        <v>466.24442975000017</v>
      </c>
      <c r="F22" s="21">
        <v>1.0999999999999999E-2</v>
      </c>
      <c r="G22" s="18">
        <f t="shared" si="5"/>
        <v>-481170.20017942495</v>
      </c>
      <c r="H22" s="18">
        <f t="shared" si="0"/>
        <v>27460.086820575292</v>
      </c>
      <c r="I22" s="14"/>
      <c r="J22" s="14"/>
      <c r="K22" s="14"/>
      <c r="L22" s="14"/>
      <c r="M22" s="17"/>
    </row>
    <row r="23" spans="1:13" x14ac:dyDescent="0.25">
      <c r="A23" s="13" t="s">
        <v>7</v>
      </c>
      <c r="B23" s="14">
        <v>2015</v>
      </c>
      <c r="C23" s="18">
        <f t="shared" si="4"/>
        <v>508630.28700000024</v>
      </c>
      <c r="D23" s="19"/>
      <c r="E23" s="25">
        <f t="shared" si="6"/>
        <v>466.24442975000017</v>
      </c>
      <c r="F23" s="21">
        <v>1.0999999999999999E-2</v>
      </c>
      <c r="G23" s="18">
        <f t="shared" si="5"/>
        <v>-480703.95574967493</v>
      </c>
      <c r="H23" s="18">
        <f t="shared" si="0"/>
        <v>27926.331250325311</v>
      </c>
      <c r="I23" s="14"/>
      <c r="J23" s="14"/>
      <c r="K23" s="14"/>
      <c r="L23" s="14"/>
      <c r="M23" s="17"/>
    </row>
    <row r="24" spans="1:13" x14ac:dyDescent="0.25">
      <c r="A24" s="13" t="s">
        <v>8</v>
      </c>
      <c r="B24" s="14">
        <v>2015</v>
      </c>
      <c r="C24" s="18">
        <f t="shared" si="4"/>
        <v>508630.28700000024</v>
      </c>
      <c r="D24" s="19"/>
      <c r="E24" s="25">
        <f t="shared" si="6"/>
        <v>466.24442975000017</v>
      </c>
      <c r="F24" s="21">
        <v>1.0999999999999999E-2</v>
      </c>
      <c r="G24" s="18">
        <f t="shared" si="5"/>
        <v>-480237.71131992491</v>
      </c>
      <c r="H24" s="18">
        <f t="shared" si="0"/>
        <v>28392.57568007533</v>
      </c>
      <c r="I24" s="14"/>
      <c r="J24" s="14"/>
      <c r="K24" s="14"/>
      <c r="L24" s="14"/>
      <c r="M24" s="17"/>
    </row>
    <row r="25" spans="1:13" x14ac:dyDescent="0.25">
      <c r="A25" s="13" t="s">
        <v>9</v>
      </c>
      <c r="B25" s="14">
        <v>2015</v>
      </c>
      <c r="C25" s="18">
        <f t="shared" si="4"/>
        <v>508630.28700000024</v>
      </c>
      <c r="D25" s="19"/>
      <c r="E25" s="25">
        <f t="shared" si="6"/>
        <v>466.24442975000017</v>
      </c>
      <c r="F25" s="21">
        <v>1.0999999999999999E-2</v>
      </c>
      <c r="G25" s="18">
        <f t="shared" si="5"/>
        <v>-479771.4668901749</v>
      </c>
      <c r="H25" s="18">
        <f t="shared" si="0"/>
        <v>28858.820109825348</v>
      </c>
      <c r="I25" s="14"/>
      <c r="J25" s="14"/>
      <c r="K25" s="14"/>
      <c r="L25" s="14"/>
      <c r="M25" s="17"/>
    </row>
    <row r="26" spans="1:13" x14ac:dyDescent="0.25">
      <c r="A26" s="13" t="s">
        <v>10</v>
      </c>
      <c r="B26" s="14">
        <v>2015</v>
      </c>
      <c r="C26" s="18">
        <f t="shared" si="4"/>
        <v>508630.28700000024</v>
      </c>
      <c r="D26" s="19"/>
      <c r="E26" s="25">
        <f t="shared" si="6"/>
        <v>466.24442975000017</v>
      </c>
      <c r="F26" s="21">
        <v>1.0999999999999999E-2</v>
      </c>
      <c r="G26" s="18">
        <f t="shared" si="5"/>
        <v>-479305.22246042488</v>
      </c>
      <c r="H26" s="18">
        <f t="shared" si="0"/>
        <v>29325.064539575367</v>
      </c>
      <c r="I26" s="14"/>
      <c r="J26" s="14"/>
      <c r="K26" s="14"/>
      <c r="L26" s="14"/>
      <c r="M26" s="17"/>
    </row>
    <row r="27" spans="1:13" x14ac:dyDescent="0.25">
      <c r="A27" s="22" t="s">
        <v>11</v>
      </c>
      <c r="B27" s="3">
        <v>2015</v>
      </c>
      <c r="C27" s="4">
        <f t="shared" si="4"/>
        <v>508630.28700000024</v>
      </c>
      <c r="D27" s="5"/>
      <c r="E27" s="25">
        <f t="shared" si="6"/>
        <v>466.24442975000017</v>
      </c>
      <c r="F27" s="7">
        <v>1.0999999999999999E-2</v>
      </c>
      <c r="G27" s="4">
        <f t="shared" si="5"/>
        <v>-478838.97803067486</v>
      </c>
      <c r="H27" s="4">
        <f t="shared" si="0"/>
        <v>29791.308969325386</v>
      </c>
      <c r="I27" s="3"/>
      <c r="J27" s="4">
        <v>-319184</v>
      </c>
      <c r="K27" s="4">
        <v>325435</v>
      </c>
      <c r="L27" s="4">
        <f>C27-J27</f>
        <v>827814.28700000024</v>
      </c>
      <c r="M27" s="23">
        <f>G27-K27</f>
        <v>-804273.97803067486</v>
      </c>
    </row>
    <row r="28" spans="1:13" x14ac:dyDescent="0.25">
      <c r="A28" s="13" t="s">
        <v>0</v>
      </c>
      <c r="B28" s="14">
        <v>2016</v>
      </c>
      <c r="C28" s="18">
        <f t="shared" si="4"/>
        <v>508630.28700000024</v>
      </c>
      <c r="D28" s="19"/>
      <c r="E28" s="25">
        <f t="shared" si="6"/>
        <v>466.24442975000017</v>
      </c>
      <c r="F28" s="21">
        <v>1.0999999999999999E-2</v>
      </c>
      <c r="G28" s="18">
        <f t="shared" si="5"/>
        <v>-478372.73360092484</v>
      </c>
      <c r="H28" s="18">
        <f t="shared" si="0"/>
        <v>30257.553399075405</v>
      </c>
      <c r="I28" s="14"/>
      <c r="J28" s="14"/>
      <c r="K28" s="14"/>
      <c r="L28" s="14"/>
      <c r="M28" s="17"/>
    </row>
    <row r="29" spans="1:13" x14ac:dyDescent="0.25">
      <c r="A29" s="13" t="s">
        <v>1</v>
      </c>
      <c r="B29" s="14">
        <v>2016</v>
      </c>
      <c r="C29" s="18">
        <f t="shared" si="4"/>
        <v>508630.28700000024</v>
      </c>
      <c r="D29" s="19"/>
      <c r="E29" s="25">
        <f t="shared" si="6"/>
        <v>466.24442975000017</v>
      </c>
      <c r="F29" s="21">
        <v>1.0999999999999999E-2</v>
      </c>
      <c r="G29" s="18">
        <f t="shared" si="5"/>
        <v>-477906.48917117482</v>
      </c>
      <c r="H29" s="18">
        <f t="shared" si="0"/>
        <v>30723.797828825423</v>
      </c>
      <c r="I29" s="14"/>
      <c r="J29" s="14"/>
      <c r="K29" s="14"/>
      <c r="L29" s="14"/>
      <c r="M29" s="17"/>
    </row>
    <row r="30" spans="1:13" x14ac:dyDescent="0.25">
      <c r="A30" s="13" t="s">
        <v>2</v>
      </c>
      <c r="B30" s="14">
        <v>2016</v>
      </c>
      <c r="C30" s="18">
        <f t="shared" si="4"/>
        <v>508630.28700000024</v>
      </c>
      <c r="D30" s="19"/>
      <c r="E30" s="25">
        <f t="shared" si="6"/>
        <v>466.24442975000017</v>
      </c>
      <c r="F30" s="21">
        <v>1.0999999999999999E-2</v>
      </c>
      <c r="G30" s="18">
        <f t="shared" si="5"/>
        <v>-477440.2447414248</v>
      </c>
      <c r="H30" s="18">
        <f t="shared" si="0"/>
        <v>31190.042258575442</v>
      </c>
      <c r="I30" s="14"/>
      <c r="J30" s="14"/>
      <c r="K30" s="14"/>
      <c r="L30" s="14"/>
      <c r="M30" s="17"/>
    </row>
    <row r="31" spans="1:13" x14ac:dyDescent="0.25">
      <c r="A31" s="13" t="s">
        <v>3</v>
      </c>
      <c r="B31" s="14">
        <v>2016</v>
      </c>
      <c r="C31" s="18">
        <f t="shared" si="4"/>
        <v>508630.28700000024</v>
      </c>
      <c r="D31" s="19"/>
      <c r="E31" s="25">
        <f t="shared" si="6"/>
        <v>466.24442975000017</v>
      </c>
      <c r="F31" s="21">
        <v>1.0999999999999999E-2</v>
      </c>
      <c r="G31" s="18">
        <f t="shared" si="5"/>
        <v>-476974.00031167478</v>
      </c>
      <c r="H31" s="18">
        <f t="shared" si="0"/>
        <v>31656.286688325461</v>
      </c>
      <c r="I31" s="14"/>
      <c r="J31" s="14"/>
      <c r="K31" s="14"/>
      <c r="L31" s="14"/>
      <c r="M31" s="17"/>
    </row>
    <row r="32" spans="1:13" x14ac:dyDescent="0.25">
      <c r="A32" s="13" t="s">
        <v>4</v>
      </c>
      <c r="B32" s="14">
        <v>2016</v>
      </c>
      <c r="C32" s="18">
        <f t="shared" si="4"/>
        <v>508630.28700000024</v>
      </c>
      <c r="D32" s="19"/>
      <c r="E32" s="25">
        <f t="shared" si="6"/>
        <v>466.24442975000017</v>
      </c>
      <c r="F32" s="21">
        <v>1.0999999999999999E-2</v>
      </c>
      <c r="G32" s="18">
        <f t="shared" si="5"/>
        <v>-476507.75588192476</v>
      </c>
      <c r="H32" s="18">
        <f t="shared" si="0"/>
        <v>32122.53111807548</v>
      </c>
      <c r="I32" s="14"/>
      <c r="J32" s="14"/>
      <c r="K32" s="14"/>
      <c r="L32" s="14"/>
      <c r="M32" s="17"/>
    </row>
    <row r="33" spans="1:13" x14ac:dyDescent="0.25">
      <c r="A33" s="13" t="s">
        <v>5</v>
      </c>
      <c r="B33" s="14">
        <v>2016</v>
      </c>
      <c r="C33" s="18">
        <f t="shared" si="4"/>
        <v>508630.28700000024</v>
      </c>
      <c r="D33" s="19"/>
      <c r="E33" s="25">
        <f t="shared" si="6"/>
        <v>466.24442975000017</v>
      </c>
      <c r="F33" s="21">
        <v>1.0999999999999999E-2</v>
      </c>
      <c r="G33" s="18">
        <f t="shared" si="5"/>
        <v>-476041.51145217475</v>
      </c>
      <c r="H33" s="18">
        <f t="shared" si="0"/>
        <v>32588.775547825499</v>
      </c>
      <c r="I33" s="14"/>
      <c r="J33" s="14"/>
      <c r="K33" s="14"/>
      <c r="L33" s="14"/>
      <c r="M33" s="17"/>
    </row>
    <row r="34" spans="1:13" x14ac:dyDescent="0.25">
      <c r="A34" s="13" t="s">
        <v>6</v>
      </c>
      <c r="B34" s="14">
        <v>2016</v>
      </c>
      <c r="C34" s="18">
        <f t="shared" si="4"/>
        <v>508630.28700000024</v>
      </c>
      <c r="D34" s="19"/>
      <c r="E34" s="25">
        <f t="shared" si="6"/>
        <v>466.24442975000017</v>
      </c>
      <c r="F34" s="21">
        <v>1.0999999999999999E-2</v>
      </c>
      <c r="G34" s="18">
        <f t="shared" si="5"/>
        <v>-475575.26702242473</v>
      </c>
      <c r="H34" s="18">
        <f t="shared" si="0"/>
        <v>33055.019977575517</v>
      </c>
      <c r="I34" s="14"/>
      <c r="J34" s="14"/>
      <c r="K34" s="14"/>
      <c r="L34" s="14"/>
      <c r="M34" s="17"/>
    </row>
    <row r="35" spans="1:13" x14ac:dyDescent="0.25">
      <c r="A35" s="13" t="s">
        <v>7</v>
      </c>
      <c r="B35" s="14">
        <v>2016</v>
      </c>
      <c r="C35" s="18">
        <f t="shared" si="4"/>
        <v>508630.28700000024</v>
      </c>
      <c r="D35" s="19"/>
      <c r="E35" s="25">
        <f t="shared" si="6"/>
        <v>466.24442975000017</v>
      </c>
      <c r="F35" s="21">
        <v>1.0999999999999999E-2</v>
      </c>
      <c r="G35" s="18">
        <f t="shared" si="5"/>
        <v>-475109.02259267471</v>
      </c>
      <c r="H35" s="18">
        <f t="shared" si="0"/>
        <v>33521.264407325536</v>
      </c>
      <c r="I35" s="14"/>
      <c r="J35" s="14"/>
      <c r="K35" s="14"/>
      <c r="L35" s="14"/>
      <c r="M35" s="17"/>
    </row>
    <row r="36" spans="1:13" x14ac:dyDescent="0.25">
      <c r="A36" s="13" t="s">
        <v>8</v>
      </c>
      <c r="B36" s="14">
        <v>2016</v>
      </c>
      <c r="C36" s="18">
        <f t="shared" si="4"/>
        <v>508630.28700000024</v>
      </c>
      <c r="D36" s="19"/>
      <c r="E36" s="25">
        <f t="shared" si="6"/>
        <v>466.24442975000017</v>
      </c>
      <c r="F36" s="21">
        <v>1.0999999999999999E-2</v>
      </c>
      <c r="G36" s="18">
        <f t="shared" si="5"/>
        <v>-474642.77816292469</v>
      </c>
      <c r="H36" s="18">
        <f t="shared" si="0"/>
        <v>33987.508837075555</v>
      </c>
      <c r="I36" s="14"/>
      <c r="J36" s="14"/>
      <c r="K36" s="14"/>
      <c r="L36" s="14"/>
      <c r="M36" s="17"/>
    </row>
    <row r="37" spans="1:13" x14ac:dyDescent="0.25">
      <c r="A37" s="13" t="s">
        <v>9</v>
      </c>
      <c r="B37" s="14">
        <v>2016</v>
      </c>
      <c r="C37" s="18">
        <f t="shared" si="4"/>
        <v>508630.28700000024</v>
      </c>
      <c r="D37" s="19"/>
      <c r="E37" s="25">
        <f t="shared" si="6"/>
        <v>466.24442975000017</v>
      </c>
      <c r="F37" s="21">
        <v>1.0999999999999999E-2</v>
      </c>
      <c r="G37" s="18">
        <f t="shared" si="5"/>
        <v>-474176.53373317467</v>
      </c>
      <c r="H37" s="18">
        <f t="shared" si="0"/>
        <v>34453.753266825574</v>
      </c>
      <c r="I37" s="14"/>
      <c r="J37" s="14"/>
      <c r="K37" s="14"/>
      <c r="L37" s="14"/>
      <c r="M37" s="17"/>
    </row>
    <row r="38" spans="1:13" x14ac:dyDescent="0.25">
      <c r="A38" s="13" t="s">
        <v>10</v>
      </c>
      <c r="B38" s="14">
        <v>2016</v>
      </c>
      <c r="C38" s="18">
        <f t="shared" si="4"/>
        <v>508630.28700000024</v>
      </c>
      <c r="D38" s="19"/>
      <c r="E38" s="25">
        <f t="shared" si="6"/>
        <v>466.24442975000017</v>
      </c>
      <c r="F38" s="21">
        <v>1.0999999999999999E-2</v>
      </c>
      <c r="G38" s="18">
        <f t="shared" si="5"/>
        <v>-473710.28930342465</v>
      </c>
      <c r="H38" s="18">
        <f t="shared" si="0"/>
        <v>34919.997696575592</v>
      </c>
      <c r="I38" s="14"/>
      <c r="J38" s="14"/>
      <c r="K38" s="14"/>
      <c r="L38" s="14"/>
      <c r="M38" s="17"/>
    </row>
    <row r="39" spans="1:13" ht="15.75" thickBot="1" x14ac:dyDescent="0.3">
      <c r="A39" s="26" t="s">
        <v>11</v>
      </c>
      <c r="B39" s="27">
        <v>2016</v>
      </c>
      <c r="C39" s="28">
        <f t="shared" si="4"/>
        <v>508630.28700000024</v>
      </c>
      <c r="D39" s="29"/>
      <c r="E39" s="25">
        <f t="shared" si="6"/>
        <v>466.24442975000017</v>
      </c>
      <c r="F39" s="30">
        <v>1.0999999999999999E-2</v>
      </c>
      <c r="G39" s="28">
        <f t="shared" si="5"/>
        <v>-473244.04487367463</v>
      </c>
      <c r="H39" s="28">
        <f t="shared" si="0"/>
        <v>35386.242126325611</v>
      </c>
      <c r="I39" s="27"/>
      <c r="J39" s="28">
        <v>-313846</v>
      </c>
      <c r="K39" s="28">
        <v>314912</v>
      </c>
      <c r="L39" s="28">
        <f>C39-J39</f>
        <v>822476.28700000024</v>
      </c>
      <c r="M39" s="31">
        <f>G39-K39</f>
        <v>-788156.04487367463</v>
      </c>
    </row>
  </sheetData>
  <mergeCells count="2">
    <mergeCell ref="J3:M3"/>
    <mergeCell ref="A3:H3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workbookViewId="0">
      <selection activeCell="S10" sqref="S10"/>
    </sheetView>
  </sheetViews>
  <sheetFormatPr defaultRowHeight="15" x14ac:dyDescent="0.25"/>
  <cols>
    <col min="1" max="1" width="23" style="33" customWidth="1"/>
    <col min="2" max="2" width="8.42578125" style="33" customWidth="1"/>
    <col min="3" max="5" width="17.28515625" style="33" customWidth="1"/>
    <col min="6" max="6" width="18.85546875" style="33" bestFit="1" customWidth="1"/>
    <col min="7" max="7" width="20.5703125" style="33" bestFit="1" customWidth="1"/>
    <col min="8" max="8" width="11.5703125" style="33" customWidth="1"/>
    <col min="9" max="9" width="2.42578125" style="40" customWidth="1"/>
    <col min="10" max="10" width="12.7109375" style="33" bestFit="1" customWidth="1"/>
    <col min="11" max="11" width="10.42578125" style="33" bestFit="1" customWidth="1"/>
    <col min="12" max="16" width="9.140625" style="33"/>
    <col min="17" max="17" width="11.28515625" style="33" bestFit="1" customWidth="1"/>
    <col min="18" max="16384" width="9.140625" style="33"/>
  </cols>
  <sheetData>
    <row r="1" spans="1:24" ht="24" customHeight="1" x14ac:dyDescent="0.25">
      <c r="A1" s="92" t="s">
        <v>56</v>
      </c>
      <c r="B1" s="92"/>
      <c r="C1" s="92"/>
      <c r="D1" s="92"/>
      <c r="E1" s="92"/>
      <c r="F1" s="92"/>
      <c r="G1" s="92"/>
      <c r="H1" s="92"/>
      <c r="I1" s="73"/>
    </row>
    <row r="2" spans="1:24" x14ac:dyDescent="0.2">
      <c r="A2" s="34"/>
      <c r="B2" s="34"/>
      <c r="C2" s="34"/>
      <c r="D2" s="34"/>
      <c r="E2" s="34"/>
      <c r="F2" s="34"/>
      <c r="G2" s="34"/>
      <c r="H2" s="34"/>
      <c r="I2" s="35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s="65" customFormat="1" ht="51" x14ac:dyDescent="0.25">
      <c r="A3" s="60" t="s">
        <v>36</v>
      </c>
      <c r="B3" s="61"/>
      <c r="C3" s="61" t="s">
        <v>44</v>
      </c>
      <c r="D3" s="61" t="s">
        <v>43</v>
      </c>
      <c r="E3" s="61" t="s">
        <v>12</v>
      </c>
      <c r="F3" s="61" t="s">
        <v>41</v>
      </c>
      <c r="G3" s="62" t="s">
        <v>37</v>
      </c>
      <c r="H3" s="63" t="s">
        <v>38</v>
      </c>
      <c r="I3" s="64"/>
      <c r="J3" s="71"/>
      <c r="K3" s="71"/>
      <c r="L3" s="71"/>
      <c r="M3" s="71"/>
      <c r="N3" s="71"/>
      <c r="O3" s="71"/>
      <c r="P3" s="71"/>
      <c r="Q3" s="83">
        <f>A7/12</f>
        <v>-87002.75</v>
      </c>
      <c r="R3" s="71"/>
      <c r="S3" s="71"/>
      <c r="T3" s="71"/>
      <c r="U3" s="71"/>
      <c r="V3" s="71"/>
      <c r="W3" s="71"/>
      <c r="X3" s="71"/>
    </row>
    <row r="4" spans="1:24" x14ac:dyDescent="0.2">
      <c r="A4" s="36"/>
      <c r="B4" s="37"/>
      <c r="C4" s="37"/>
      <c r="D4" s="37"/>
      <c r="E4" s="36"/>
      <c r="F4" s="36"/>
      <c r="G4" s="36"/>
      <c r="H4" s="36"/>
      <c r="I4" s="38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4" ht="15.75" thickBot="1" x14ac:dyDescent="0.25">
      <c r="A5" s="39" t="s">
        <v>42</v>
      </c>
      <c r="B5" s="84"/>
      <c r="C5" s="85">
        <v>-1383548</v>
      </c>
      <c r="D5" s="85">
        <v>339515</v>
      </c>
      <c r="E5" s="39"/>
      <c r="F5" s="39"/>
      <c r="G5" s="39"/>
      <c r="H5" s="39"/>
      <c r="I5" s="3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1:24" ht="13.5" customHeight="1" thickTop="1" x14ac:dyDescent="0.2">
      <c r="A6" s="39"/>
      <c r="B6" s="39"/>
      <c r="C6" s="39"/>
      <c r="D6" s="39"/>
      <c r="E6" s="39"/>
      <c r="F6" s="39"/>
      <c r="G6" s="39"/>
      <c r="H6" s="39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 ht="13.5" customHeight="1" x14ac:dyDescent="0.2">
      <c r="A7" s="43">
        <f>+C5+D5</f>
        <v>-1044033</v>
      </c>
      <c r="B7" s="39"/>
      <c r="C7" s="39"/>
      <c r="D7" s="39"/>
      <c r="E7" s="39"/>
      <c r="F7" s="39"/>
      <c r="G7" s="39"/>
      <c r="H7" s="3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 ht="13.5" customHeight="1" x14ac:dyDescent="0.2">
      <c r="A8" s="86">
        <f>+C5/A7</f>
        <v>1.3251956595241721</v>
      </c>
      <c r="B8" s="39"/>
      <c r="C8" s="39"/>
      <c r="D8" s="39"/>
      <c r="E8" s="39"/>
      <c r="F8" s="39"/>
      <c r="G8" s="39"/>
      <c r="H8" s="39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 ht="13.5" customHeight="1" x14ac:dyDescent="0.2">
      <c r="A9" s="86">
        <f>+D5/A7</f>
        <v>-0.32519565952417212</v>
      </c>
      <c r="B9" s="39"/>
      <c r="C9" s="39"/>
      <c r="D9" s="39"/>
      <c r="E9" s="39"/>
      <c r="F9" s="39"/>
      <c r="G9" s="39"/>
      <c r="H9" s="3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spans="1:24" ht="51.75" customHeight="1" x14ac:dyDescent="0.2">
      <c r="A10" s="39"/>
      <c r="B10" s="39"/>
      <c r="C10" s="68" t="s">
        <v>45</v>
      </c>
      <c r="D10" s="68" t="s">
        <v>46</v>
      </c>
      <c r="E10" s="69" t="s">
        <v>12</v>
      </c>
      <c r="F10" s="61" t="s">
        <v>41</v>
      </c>
      <c r="G10" s="63" t="s">
        <v>47</v>
      </c>
      <c r="H10" s="63" t="s">
        <v>38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x14ac:dyDescent="0.2">
      <c r="A11" s="39" t="s">
        <v>4</v>
      </c>
      <c r="B11" s="66">
        <v>2014</v>
      </c>
      <c r="C11" s="41">
        <f>+$A$8*E11</f>
        <v>115295.99796558154</v>
      </c>
      <c r="D11" s="41">
        <f>+$A$9*E11</f>
        <v>-28292.997965581548</v>
      </c>
      <c r="E11" s="67">
        <v>87003</v>
      </c>
      <c r="F11" s="41">
        <f>+C5+C11</f>
        <v>-1268252.0020344185</v>
      </c>
      <c r="G11" s="41">
        <f>C5*H11/12</f>
        <v>-1694.8462999999999</v>
      </c>
      <c r="H11" s="44">
        <v>1.47E-2</v>
      </c>
      <c r="I11" s="45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 x14ac:dyDescent="0.2">
      <c r="A12" s="39" t="s">
        <v>5</v>
      </c>
      <c r="B12" s="66">
        <v>2014</v>
      </c>
      <c r="C12" s="41">
        <f t="shared" ref="C12:C18" si="0">+$A$8*E12</f>
        <v>115295.99796558154</v>
      </c>
      <c r="D12" s="41">
        <f t="shared" ref="D12:D18" si="1">+$A$9*E12</f>
        <v>-28292.997965581548</v>
      </c>
      <c r="E12" s="67">
        <v>87003</v>
      </c>
      <c r="F12" s="41">
        <f>+F11+C12</f>
        <v>-1152956.004068837</v>
      </c>
      <c r="G12" s="41">
        <f>F11*H12/12</f>
        <v>-1553.6087024921626</v>
      </c>
      <c r="H12" s="44">
        <v>1.47E-2</v>
      </c>
      <c r="I12" s="45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x14ac:dyDescent="0.2">
      <c r="A13" s="39" t="s">
        <v>6</v>
      </c>
      <c r="B13" s="66">
        <v>2014</v>
      </c>
      <c r="C13" s="41">
        <f t="shared" si="0"/>
        <v>115295.99796558154</v>
      </c>
      <c r="D13" s="41">
        <f t="shared" si="1"/>
        <v>-28292.997965581548</v>
      </c>
      <c r="E13" s="67">
        <v>87003</v>
      </c>
      <c r="F13" s="41">
        <f t="shared" ref="F13:F18" si="2">+F12+C13</f>
        <v>-1037660.0061032556</v>
      </c>
      <c r="G13" s="41">
        <f t="shared" ref="G13:G18" si="3">F12*H13/12</f>
        <v>-1412.3711049843253</v>
      </c>
      <c r="H13" s="44">
        <v>1.47E-2</v>
      </c>
      <c r="I13" s="45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x14ac:dyDescent="0.2">
      <c r="A14" s="39" t="s">
        <v>7</v>
      </c>
      <c r="B14" s="66">
        <v>2014</v>
      </c>
      <c r="C14" s="41">
        <f t="shared" si="0"/>
        <v>115295.99796558154</v>
      </c>
      <c r="D14" s="41">
        <f t="shared" si="1"/>
        <v>-28292.997965581548</v>
      </c>
      <c r="E14" s="67">
        <v>87003</v>
      </c>
      <c r="F14" s="41">
        <f t="shared" si="2"/>
        <v>-922364.00813767407</v>
      </c>
      <c r="G14" s="41">
        <f t="shared" si="3"/>
        <v>-1271.1335074764881</v>
      </c>
      <c r="H14" s="44">
        <v>1.47E-2</v>
      </c>
      <c r="I14" s="45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x14ac:dyDescent="0.2">
      <c r="A15" s="39" t="s">
        <v>8</v>
      </c>
      <c r="B15" s="66">
        <v>2014</v>
      </c>
      <c r="C15" s="41">
        <f t="shared" si="0"/>
        <v>115295.99796558154</v>
      </c>
      <c r="D15" s="41">
        <f t="shared" si="1"/>
        <v>-28292.997965581548</v>
      </c>
      <c r="E15" s="67">
        <v>87003</v>
      </c>
      <c r="F15" s="41">
        <f t="shared" si="2"/>
        <v>-807068.01017209259</v>
      </c>
      <c r="G15" s="41">
        <f t="shared" si="3"/>
        <v>-1129.8959099686506</v>
      </c>
      <c r="H15" s="44">
        <v>1.47E-2</v>
      </c>
      <c r="I15" s="45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x14ac:dyDescent="0.2">
      <c r="A16" s="39" t="s">
        <v>9</v>
      </c>
      <c r="B16" s="66">
        <v>2014</v>
      </c>
      <c r="C16" s="41">
        <f t="shared" si="0"/>
        <v>115295.99796558154</v>
      </c>
      <c r="D16" s="41">
        <f t="shared" si="1"/>
        <v>-28292.997965581548</v>
      </c>
      <c r="E16" s="67">
        <v>87003</v>
      </c>
      <c r="F16" s="41">
        <f t="shared" si="2"/>
        <v>-691772.01220651111</v>
      </c>
      <c r="G16" s="41">
        <f t="shared" si="3"/>
        <v>-988.65831246081336</v>
      </c>
      <c r="H16" s="44">
        <v>1.47E-2</v>
      </c>
      <c r="I16" s="45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39" t="s">
        <v>10</v>
      </c>
      <c r="B17" s="66">
        <v>2014</v>
      </c>
      <c r="C17" s="41">
        <f t="shared" si="0"/>
        <v>115295.99796558154</v>
      </c>
      <c r="D17" s="41">
        <f t="shared" si="1"/>
        <v>-28292.997965581548</v>
      </c>
      <c r="E17" s="67">
        <v>87003</v>
      </c>
      <c r="F17" s="41">
        <f t="shared" si="2"/>
        <v>-576476.01424092962</v>
      </c>
      <c r="G17" s="41">
        <f t="shared" si="3"/>
        <v>-847.42071495297614</v>
      </c>
      <c r="H17" s="44">
        <v>1.47E-2</v>
      </c>
      <c r="I17" s="45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x14ac:dyDescent="0.2">
      <c r="A18" s="76" t="s">
        <v>11</v>
      </c>
      <c r="B18" s="77">
        <v>2014</v>
      </c>
      <c r="C18" s="78">
        <f t="shared" si="0"/>
        <v>115295.99796558154</v>
      </c>
      <c r="D18" s="78">
        <f t="shared" si="1"/>
        <v>-28292.997965581548</v>
      </c>
      <c r="E18" s="79">
        <v>87003</v>
      </c>
      <c r="F18" s="78">
        <f t="shared" si="2"/>
        <v>-461180.01627534808</v>
      </c>
      <c r="G18" s="78">
        <f t="shared" si="3"/>
        <v>-706.18311744513869</v>
      </c>
      <c r="H18" s="80">
        <v>1.47E-2</v>
      </c>
      <c r="I18" s="45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ht="15.75" thickBot="1" x14ac:dyDescent="0.25">
      <c r="A19" s="46" t="s">
        <v>51</v>
      </c>
      <c r="B19" s="39"/>
      <c r="C19" s="39"/>
      <c r="D19" s="39"/>
      <c r="E19" s="75">
        <f>SUM(E11:E18)</f>
        <v>696024</v>
      </c>
      <c r="F19" s="39"/>
      <c r="G19" s="39"/>
      <c r="H19" s="39"/>
      <c r="I19" s="45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x14ac:dyDescent="0.2">
      <c r="A20" s="39"/>
      <c r="B20" s="39"/>
      <c r="C20" s="39"/>
      <c r="D20" s="39"/>
      <c r="E20" s="39"/>
      <c r="F20" s="39"/>
      <c r="G20" s="39"/>
      <c r="H20" s="39"/>
      <c r="I20" s="45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x14ac:dyDescent="0.2">
      <c r="A21" s="39" t="s">
        <v>40</v>
      </c>
      <c r="B21" s="66">
        <v>2015</v>
      </c>
      <c r="C21" s="41">
        <f t="shared" ref="C21:C24" si="4">+$A$8*E21</f>
        <v>115295.99796558154</v>
      </c>
      <c r="D21" s="41">
        <f t="shared" ref="D21:D24" si="5">+$A$9*E21</f>
        <v>-28292.997965581548</v>
      </c>
      <c r="E21" s="67">
        <v>87003</v>
      </c>
      <c r="F21" s="41">
        <f>+F18+C21</f>
        <v>-345884.01830976654</v>
      </c>
      <c r="G21" s="41">
        <f>F18*H21/12</f>
        <v>-564.94551993730136</v>
      </c>
      <c r="H21" s="44">
        <v>1.47E-2</v>
      </c>
      <c r="I21" s="45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spans="1:24" x14ac:dyDescent="0.2">
      <c r="A22" s="39" t="s">
        <v>1</v>
      </c>
      <c r="B22" s="66">
        <v>2015</v>
      </c>
      <c r="C22" s="41">
        <f t="shared" si="4"/>
        <v>115295.99796558154</v>
      </c>
      <c r="D22" s="41">
        <f t="shared" si="5"/>
        <v>-28292.997965581548</v>
      </c>
      <c r="E22" s="67">
        <v>87003</v>
      </c>
      <c r="F22" s="41">
        <f>+F21+C22</f>
        <v>-230588.020344185</v>
      </c>
      <c r="G22" s="41">
        <f>F21*H22/12</f>
        <v>-423.70792242946396</v>
      </c>
      <c r="H22" s="44">
        <v>1.47E-2</v>
      </c>
      <c r="I22" s="45"/>
      <c r="J22" s="70"/>
      <c r="K22" s="42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spans="1:24" x14ac:dyDescent="0.2">
      <c r="A23" s="39" t="s">
        <v>2</v>
      </c>
      <c r="B23" s="66">
        <v>2015</v>
      </c>
      <c r="C23" s="41">
        <f t="shared" si="4"/>
        <v>115295.99796558154</v>
      </c>
      <c r="D23" s="41">
        <f t="shared" si="5"/>
        <v>-28292.997965581548</v>
      </c>
      <c r="E23" s="67">
        <v>87003</v>
      </c>
      <c r="F23" s="41">
        <f t="shared" ref="F23:F25" si="6">+F22+C23</f>
        <v>-115292.02237860346</v>
      </c>
      <c r="G23" s="41">
        <f>F22*H23/12</f>
        <v>-282.47032492162663</v>
      </c>
      <c r="H23" s="44">
        <v>1.47E-2</v>
      </c>
      <c r="I23" s="45"/>
      <c r="J23" s="70"/>
      <c r="K23" s="42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1:24" x14ac:dyDescent="0.2">
      <c r="A24" s="39" t="s">
        <v>3</v>
      </c>
      <c r="B24" s="66">
        <v>2015</v>
      </c>
      <c r="C24" s="41">
        <f t="shared" si="4"/>
        <v>115295.99796558154</v>
      </c>
      <c r="D24" s="41">
        <f t="shared" si="5"/>
        <v>-28292.997965581548</v>
      </c>
      <c r="E24" s="67">
        <v>87003</v>
      </c>
      <c r="F24" s="41">
        <f t="shared" si="6"/>
        <v>3.9755869780783542</v>
      </c>
      <c r="G24" s="41">
        <f t="shared" ref="G24:G32" si="7">F23*H24/12</f>
        <v>-105.68435384705316</v>
      </c>
      <c r="H24" s="44">
        <v>1.0999999999999999E-2</v>
      </c>
      <c r="I24" s="45"/>
      <c r="J24" s="72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4" x14ac:dyDescent="0.2">
      <c r="A25" s="39" t="s">
        <v>4</v>
      </c>
      <c r="B25" s="66">
        <v>2015</v>
      </c>
      <c r="C25" s="41"/>
      <c r="D25" s="41"/>
      <c r="E25" s="41"/>
      <c r="F25" s="41">
        <f t="shared" si="6"/>
        <v>3.9755869780783542</v>
      </c>
      <c r="G25" s="41">
        <f t="shared" si="7"/>
        <v>3.6442880632384911E-3</v>
      </c>
      <c r="H25" s="44">
        <v>1.0999999999999999E-2</v>
      </c>
      <c r="I25" s="45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</row>
    <row r="26" spans="1:24" x14ac:dyDescent="0.2">
      <c r="A26" s="39" t="s">
        <v>5</v>
      </c>
      <c r="B26" s="66">
        <v>2015</v>
      </c>
      <c r="C26" s="39"/>
      <c r="D26" s="39"/>
      <c r="E26" s="39"/>
      <c r="F26" s="41">
        <f>+F25+C26</f>
        <v>3.9755869780783542</v>
      </c>
      <c r="G26" s="41">
        <f t="shared" si="7"/>
        <v>3.6442880632384911E-3</v>
      </c>
      <c r="H26" s="44">
        <v>1.0999999999999999E-2</v>
      </c>
      <c r="I26" s="45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x14ac:dyDescent="0.2">
      <c r="A27" s="39" t="s">
        <v>6</v>
      </c>
      <c r="B27" s="66">
        <v>2015</v>
      </c>
      <c r="C27" s="39"/>
      <c r="D27" s="39"/>
      <c r="E27" s="39"/>
      <c r="F27" s="41">
        <f t="shared" ref="F27:F32" si="8">+F26+C27</f>
        <v>3.9755869780783542</v>
      </c>
      <c r="G27" s="41">
        <f t="shared" si="7"/>
        <v>3.6442880632384911E-3</v>
      </c>
      <c r="H27" s="44">
        <v>1.0999999999999999E-2</v>
      </c>
      <c r="I27" s="45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</row>
    <row r="28" spans="1:24" x14ac:dyDescent="0.2">
      <c r="A28" s="39" t="s">
        <v>7</v>
      </c>
      <c r="B28" s="66">
        <v>2015</v>
      </c>
      <c r="C28" s="39"/>
      <c r="D28" s="39"/>
      <c r="E28" s="39"/>
      <c r="F28" s="41">
        <f t="shared" si="8"/>
        <v>3.9755869780783542</v>
      </c>
      <c r="G28" s="41">
        <f t="shared" si="7"/>
        <v>3.6442880632384911E-3</v>
      </c>
      <c r="H28" s="44">
        <v>1.0999999999999999E-2</v>
      </c>
      <c r="I28" s="45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x14ac:dyDescent="0.2">
      <c r="A29" s="39" t="s">
        <v>8</v>
      </c>
      <c r="B29" s="66">
        <v>2015</v>
      </c>
      <c r="C29" s="39"/>
      <c r="D29" s="39"/>
      <c r="E29" s="39"/>
      <c r="F29" s="41">
        <f t="shared" si="8"/>
        <v>3.9755869780783542</v>
      </c>
      <c r="G29" s="41">
        <f t="shared" si="7"/>
        <v>3.6442880632384911E-3</v>
      </c>
      <c r="H29" s="44">
        <v>1.0999999999999999E-2</v>
      </c>
      <c r="I29" s="45"/>
      <c r="J29" s="72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</row>
    <row r="30" spans="1:24" x14ac:dyDescent="0.2">
      <c r="A30" s="39" t="s">
        <v>9</v>
      </c>
      <c r="B30" s="66">
        <v>2015</v>
      </c>
      <c r="C30" s="39"/>
      <c r="D30" s="39"/>
      <c r="E30" s="39"/>
      <c r="F30" s="41">
        <f t="shared" si="8"/>
        <v>3.9755869780783542</v>
      </c>
      <c r="G30" s="41">
        <f t="shared" si="7"/>
        <v>3.6442880632384911E-3</v>
      </c>
      <c r="H30" s="44">
        <v>1.0999999999999999E-2</v>
      </c>
      <c r="I30" s="45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</row>
    <row r="31" spans="1:24" x14ac:dyDescent="0.2">
      <c r="A31" s="39" t="s">
        <v>10</v>
      </c>
      <c r="B31" s="66">
        <v>2015</v>
      </c>
      <c r="C31" s="39"/>
      <c r="D31" s="39"/>
      <c r="E31" s="39"/>
      <c r="F31" s="41">
        <f t="shared" si="8"/>
        <v>3.9755869780783542</v>
      </c>
      <c r="G31" s="41">
        <f t="shared" si="7"/>
        <v>3.6442880632384911E-3</v>
      </c>
      <c r="H31" s="44">
        <v>1.0999999999999999E-2</v>
      </c>
      <c r="I31" s="45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24" x14ac:dyDescent="0.2">
      <c r="A32" s="76" t="s">
        <v>11</v>
      </c>
      <c r="B32" s="77">
        <v>2015</v>
      </c>
      <c r="C32" s="76"/>
      <c r="D32" s="76"/>
      <c r="E32" s="76"/>
      <c r="F32" s="78">
        <f t="shared" si="8"/>
        <v>3.9755869780783542</v>
      </c>
      <c r="G32" s="78">
        <f t="shared" si="7"/>
        <v>3.6442880632384911E-3</v>
      </c>
      <c r="H32" s="80">
        <v>1.0999999999999999E-2</v>
      </c>
      <c r="I32" s="45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ht="15.75" thickBot="1" x14ac:dyDescent="0.25">
      <c r="A33" s="46" t="s">
        <v>52</v>
      </c>
      <c r="B33" s="48"/>
      <c r="C33" s="48"/>
      <c r="D33" s="39"/>
      <c r="E33" s="75">
        <f>SUM(E21:E32)</f>
        <v>348012</v>
      </c>
      <c r="F33" s="48"/>
      <c r="G33" s="39"/>
      <c r="H33" s="50"/>
      <c r="I33" s="45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x14ac:dyDescent="0.2">
      <c r="A34" s="46"/>
      <c r="B34" s="48"/>
      <c r="C34" s="48"/>
      <c r="D34" s="39"/>
      <c r="E34" s="50"/>
      <c r="F34" s="48"/>
      <c r="G34" s="39"/>
      <c r="H34" s="50"/>
      <c r="I34" s="45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x14ac:dyDescent="0.2">
      <c r="A35" s="39" t="s">
        <v>40</v>
      </c>
      <c r="B35" s="66">
        <v>2016</v>
      </c>
      <c r="C35" s="48"/>
      <c r="D35" s="39"/>
      <c r="E35" s="50"/>
      <c r="F35" s="74">
        <f>F32+C35</f>
        <v>3.9755869780783542</v>
      </c>
      <c r="G35" s="41">
        <f>F32*H35/12</f>
        <v>3.6442880632384911E-3</v>
      </c>
      <c r="H35" s="44">
        <v>1.0999999999999999E-2</v>
      </c>
      <c r="I35" s="45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x14ac:dyDescent="0.2">
      <c r="A36" s="39" t="s">
        <v>1</v>
      </c>
      <c r="B36" s="66">
        <v>2016</v>
      </c>
      <c r="C36" s="48"/>
      <c r="D36" s="39"/>
      <c r="E36" s="50"/>
      <c r="F36" s="74">
        <f>F35+C36</f>
        <v>3.9755869780783542</v>
      </c>
      <c r="G36" s="41">
        <f>F35*H36/12</f>
        <v>3.6442880632384911E-3</v>
      </c>
      <c r="H36" s="44">
        <v>1.0999999999999999E-2</v>
      </c>
      <c r="I36" s="45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x14ac:dyDescent="0.2">
      <c r="A37" s="39" t="s">
        <v>2</v>
      </c>
      <c r="B37" s="66">
        <v>2016</v>
      </c>
      <c r="C37" s="48"/>
      <c r="D37" s="39"/>
      <c r="E37" s="50"/>
      <c r="F37" s="74">
        <f t="shared" ref="F37:F46" si="9">F36+C37</f>
        <v>3.9755869780783542</v>
      </c>
      <c r="G37" s="41">
        <f t="shared" ref="G37:G46" si="10">F36*H37/12</f>
        <v>3.6442880632384911E-3</v>
      </c>
      <c r="H37" s="44">
        <v>1.0999999999999999E-2</v>
      </c>
      <c r="I37" s="45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</row>
    <row r="38" spans="1:24" x14ac:dyDescent="0.2">
      <c r="A38" s="39" t="s">
        <v>3</v>
      </c>
      <c r="B38" s="66">
        <v>2016</v>
      </c>
      <c r="C38" s="48"/>
      <c r="D38" s="39"/>
      <c r="E38" s="50"/>
      <c r="F38" s="74">
        <f t="shared" si="9"/>
        <v>3.9755869780783542</v>
      </c>
      <c r="G38" s="41">
        <f t="shared" si="10"/>
        <v>3.6442880632384911E-3</v>
      </c>
      <c r="H38" s="44">
        <v>1.0999999999999999E-2</v>
      </c>
      <c r="I38" s="45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</row>
    <row r="39" spans="1:24" x14ac:dyDescent="0.2">
      <c r="A39" s="39" t="s">
        <v>4</v>
      </c>
      <c r="B39" s="66">
        <v>2016</v>
      </c>
      <c r="C39" s="48"/>
      <c r="D39" s="39"/>
      <c r="E39" s="50"/>
      <c r="F39" s="74">
        <f t="shared" si="9"/>
        <v>3.9755869780783542</v>
      </c>
      <c r="G39" s="41">
        <f t="shared" si="10"/>
        <v>3.6442880632384911E-3</v>
      </c>
      <c r="H39" s="44">
        <v>1.0999999999999999E-2</v>
      </c>
      <c r="I39" s="45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</row>
    <row r="40" spans="1:24" x14ac:dyDescent="0.2">
      <c r="A40" s="39" t="s">
        <v>5</v>
      </c>
      <c r="B40" s="66">
        <v>2016</v>
      </c>
      <c r="C40" s="48"/>
      <c r="D40" s="39"/>
      <c r="E40" s="50"/>
      <c r="F40" s="74">
        <f t="shared" si="9"/>
        <v>3.9755869780783542</v>
      </c>
      <c r="G40" s="41">
        <f t="shared" si="10"/>
        <v>3.6442880632384911E-3</v>
      </c>
      <c r="H40" s="44">
        <v>1.0999999999999999E-2</v>
      </c>
      <c r="I40" s="45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</row>
    <row r="41" spans="1:24" x14ac:dyDescent="0.2">
      <c r="A41" s="39" t="s">
        <v>6</v>
      </c>
      <c r="B41" s="66">
        <v>2016</v>
      </c>
      <c r="C41" s="48"/>
      <c r="D41" s="39"/>
      <c r="E41" s="50"/>
      <c r="F41" s="74">
        <f t="shared" si="9"/>
        <v>3.9755869780783542</v>
      </c>
      <c r="G41" s="41">
        <f t="shared" si="10"/>
        <v>3.6442880632384911E-3</v>
      </c>
      <c r="H41" s="44">
        <v>1.0999999999999999E-2</v>
      </c>
      <c r="I41" s="45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</row>
    <row r="42" spans="1:24" x14ac:dyDescent="0.2">
      <c r="A42" s="39" t="s">
        <v>7</v>
      </c>
      <c r="B42" s="66">
        <v>2016</v>
      </c>
      <c r="C42" s="48"/>
      <c r="D42" s="39"/>
      <c r="E42" s="50"/>
      <c r="F42" s="74">
        <f t="shared" si="9"/>
        <v>3.9755869780783542</v>
      </c>
      <c r="G42" s="41">
        <f t="shared" si="10"/>
        <v>3.6442880632384911E-3</v>
      </c>
      <c r="H42" s="44">
        <v>1.0999999999999999E-2</v>
      </c>
      <c r="I42" s="45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</row>
    <row r="43" spans="1:24" x14ac:dyDescent="0.2">
      <c r="A43" s="39" t="s">
        <v>8</v>
      </c>
      <c r="B43" s="66">
        <v>2016</v>
      </c>
      <c r="C43" s="48"/>
      <c r="D43" s="39"/>
      <c r="E43" s="50"/>
      <c r="F43" s="74">
        <f t="shared" si="9"/>
        <v>3.9755869780783542</v>
      </c>
      <c r="G43" s="41">
        <f t="shared" si="10"/>
        <v>3.6442880632384911E-3</v>
      </c>
      <c r="H43" s="44">
        <v>1.0999999999999999E-2</v>
      </c>
      <c r="I43" s="45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spans="1:24" x14ac:dyDescent="0.2">
      <c r="A44" s="39" t="s">
        <v>9</v>
      </c>
      <c r="B44" s="66">
        <v>2016</v>
      </c>
      <c r="C44" s="48"/>
      <c r="D44" s="39"/>
      <c r="E44" s="50"/>
      <c r="F44" s="74">
        <f t="shared" si="9"/>
        <v>3.9755869780783542</v>
      </c>
      <c r="G44" s="41">
        <f t="shared" si="10"/>
        <v>3.6442880632384911E-3</v>
      </c>
      <c r="H44" s="44">
        <v>1.0999999999999999E-2</v>
      </c>
      <c r="I44" s="45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</row>
    <row r="45" spans="1:24" x14ac:dyDescent="0.2">
      <c r="A45" s="39" t="s">
        <v>10</v>
      </c>
      <c r="B45" s="66">
        <v>2016</v>
      </c>
      <c r="C45" s="48"/>
      <c r="D45" s="39"/>
      <c r="E45" s="50"/>
      <c r="F45" s="74">
        <f t="shared" si="9"/>
        <v>3.9755869780783542</v>
      </c>
      <c r="G45" s="41">
        <f t="shared" si="10"/>
        <v>3.6442880632384911E-3</v>
      </c>
      <c r="H45" s="44">
        <v>1.0999999999999999E-2</v>
      </c>
      <c r="I45" s="45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</row>
    <row r="46" spans="1:24" x14ac:dyDescent="0.2">
      <c r="A46" s="76" t="s">
        <v>11</v>
      </c>
      <c r="B46" s="77">
        <v>2016</v>
      </c>
      <c r="C46" s="76"/>
      <c r="D46" s="76"/>
      <c r="E46" s="76"/>
      <c r="F46" s="82">
        <f t="shared" si="9"/>
        <v>3.9755869780783542</v>
      </c>
      <c r="G46" s="78">
        <f t="shared" si="10"/>
        <v>3.6442880632384911E-3</v>
      </c>
      <c r="H46" s="80">
        <v>1.0999999999999999E-2</v>
      </c>
      <c r="I46" s="45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</row>
    <row r="47" spans="1:24" ht="15.75" thickBot="1" x14ac:dyDescent="0.25">
      <c r="A47" s="39" t="s">
        <v>50</v>
      </c>
      <c r="B47" s="43"/>
      <c r="C47" s="81">
        <f>SUM(C5:C25)</f>
        <v>3.9755869780783542</v>
      </c>
      <c r="D47" s="81">
        <f>SUM(D5:D25)</f>
        <v>-0.97558697850763565</v>
      </c>
      <c r="E47" s="81">
        <f>+E19+E33</f>
        <v>1044036</v>
      </c>
      <c r="F47" s="39"/>
      <c r="G47" s="88">
        <f>SUM(G11:G46)</f>
        <v>-10980.852905154745</v>
      </c>
      <c r="H47" s="39"/>
      <c r="I47" s="45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</row>
    <row r="48" spans="1:24" x14ac:dyDescent="0.2">
      <c r="A48" s="39"/>
      <c r="B48" s="39"/>
      <c r="C48" s="87" t="s">
        <v>53</v>
      </c>
      <c r="D48" s="87" t="s">
        <v>37</v>
      </c>
      <c r="E48" s="87" t="s">
        <v>55</v>
      </c>
      <c r="F48" s="39"/>
      <c r="G48" s="87" t="s">
        <v>54</v>
      </c>
      <c r="H48" s="39"/>
      <c r="I48" s="45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</row>
    <row r="49" spans="1:24" x14ac:dyDescent="0.25">
      <c r="D49" s="49"/>
      <c r="E49" s="49"/>
      <c r="I49" s="45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</row>
    <row r="50" spans="1:24" ht="12.75" customHeight="1" x14ac:dyDescent="0.25"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</row>
    <row r="51" spans="1:24" ht="15.75" thickBot="1" x14ac:dyDescent="0.3"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</row>
    <row r="52" spans="1:24" x14ac:dyDescent="0.25">
      <c r="A52" s="51" t="s">
        <v>48</v>
      </c>
      <c r="B52" s="52"/>
      <c r="C52" s="52"/>
      <c r="D52" s="52"/>
      <c r="E52" s="53">
        <f>C47</f>
        <v>3.9755869780783542</v>
      </c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 x14ac:dyDescent="0.25">
      <c r="A53" s="54" t="s">
        <v>49</v>
      </c>
      <c r="B53" s="55"/>
      <c r="C53" s="55"/>
      <c r="D53" s="55"/>
      <c r="E53" s="56">
        <f>D47+G47</f>
        <v>-10981.828492133252</v>
      </c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</row>
    <row r="54" spans="1:24" ht="15.75" thickBot="1" x14ac:dyDescent="0.3">
      <c r="A54" s="57" t="s">
        <v>39</v>
      </c>
      <c r="B54" s="58"/>
      <c r="C54" s="58"/>
      <c r="D54" s="58"/>
      <c r="E54" s="59">
        <f>SUM(E52:E53)</f>
        <v>-10977.852905155174</v>
      </c>
    </row>
    <row r="60" spans="1:24" s="47" customFormat="1" x14ac:dyDescent="0.25">
      <c r="A60" s="33"/>
      <c r="B60" s="33"/>
      <c r="C60" s="33"/>
      <c r="D60" s="33"/>
      <c r="E60" s="33"/>
      <c r="F60" s="33"/>
      <c r="G60" s="33"/>
      <c r="H60" s="33"/>
      <c r="I60" s="40"/>
    </row>
  </sheetData>
  <mergeCells count="1">
    <mergeCell ref="A1:H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Orillia Power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Share</dc:creator>
  <cp:lastModifiedBy>Katherine Wang</cp:lastModifiedBy>
  <cp:lastPrinted>2018-02-20T14:38:33Z</cp:lastPrinted>
  <dcterms:created xsi:type="dcterms:W3CDTF">2018-02-15T19:11:10Z</dcterms:created>
  <dcterms:modified xsi:type="dcterms:W3CDTF">2018-02-20T20:15:27Z</dcterms:modified>
</cp:coreProperties>
</file>