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rvtm\Common\2018 IRM\IRM Submission Sept 25 2017\2018.01.23 Interrogatories\"/>
    </mc:Choice>
  </mc:AlternateContent>
  <bookViews>
    <workbookView minimized="1" xWindow="270" yWindow="-135" windowWidth="28215" windowHeight="7290" tabRatio="855" firstSheet="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s>
  <definedNames>
    <definedName name="_xlnm._FilterDatabase" localSheetId="12" hidden="1">'7.  Persistence Report'!$C$26:$BT$110</definedName>
    <definedName name="_xlnm._FilterDatabase" localSheetId="3" hidden="1">DropDownList!$A$1:$A$40</definedName>
    <definedName name="_xlnm.Print_Area" localSheetId="4">'1.  LRAMVA Summary'!$A$1:$R$105</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Summary'!$B$44</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52511"/>
</workbook>
</file>

<file path=xl/calcChain.xml><?xml version="1.0" encoding="utf-8"?>
<calcChain xmlns="http://schemas.openxmlformats.org/spreadsheetml/2006/main">
  <c r="T64" i="43" l="1"/>
  <c r="R83" i="43" l="1"/>
  <c r="G64" i="43" l="1"/>
  <c r="C40" i="85"/>
  <c r="C38" i="85"/>
  <c r="H126" i="47" l="1"/>
  <c r="H127" i="47"/>
  <c r="H128" i="47"/>
  <c r="H129" i="47"/>
  <c r="H130" i="47"/>
  <c r="H131" i="47"/>
  <c r="D39" i="45" l="1"/>
  <c r="E39" i="45"/>
  <c r="F39" i="45"/>
  <c r="G39" i="45"/>
  <c r="H39" i="45"/>
  <c r="I39" i="45"/>
  <c r="J39" i="45"/>
  <c r="G36" i="85" l="1"/>
  <c r="F36" i="85"/>
  <c r="E36" i="85"/>
  <c r="D36" i="85"/>
  <c r="C36" i="85"/>
  <c r="R52" i="43" l="1"/>
  <c r="R53" i="43"/>
  <c r="R55" i="43"/>
  <c r="R56" i="43"/>
  <c r="R58" i="43"/>
  <c r="R59" i="43"/>
  <c r="AM54" i="79" l="1"/>
  <c r="E408" i="46" l="1"/>
  <c r="F408" i="46"/>
  <c r="G408" i="46"/>
  <c r="H408" i="46"/>
  <c r="I408" i="46"/>
  <c r="J408" i="46"/>
  <c r="K408" i="46"/>
  <c r="L408" i="46"/>
  <c r="M408" i="46"/>
  <c r="D408" i="46"/>
  <c r="P408" i="46"/>
  <c r="Q408" i="46"/>
  <c r="R408" i="46"/>
  <c r="S408" i="46"/>
  <c r="T408" i="46"/>
  <c r="U408" i="46"/>
  <c r="V408" i="46"/>
  <c r="W408" i="46"/>
  <c r="X408" i="46"/>
  <c r="O408" i="46"/>
  <c r="Z179" i="46"/>
  <c r="Y234" i="46"/>
  <c r="D22" i="45" l="1"/>
  <c r="O927" i="79" l="1"/>
  <c r="AM139" i="79" l="1"/>
  <c r="O1110" i="79" l="1"/>
  <c r="O744" i="79"/>
  <c r="O561" i="79"/>
  <c r="O378" i="79"/>
  <c r="O195" i="79"/>
  <c r="O513" i="46"/>
  <c r="O127" i="46"/>
  <c r="D195" i="79"/>
  <c r="N620" i="79" l="1"/>
  <c r="N437" i="79"/>
  <c r="N254" i="79"/>
  <c r="N71" i="79"/>
  <c r="F22" i="45" l="1"/>
  <c r="Q50"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4"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760" i="79" l="1"/>
  <c r="Y944" i="79"/>
  <c r="Y268" i="46"/>
  <c r="Y265" i="46"/>
  <c r="Y526" i="46"/>
  <c r="Y395" i="46"/>
  <c r="Y135" i="46"/>
  <c r="E3" i="80"/>
  <c r="E2" i="80"/>
  <c r="P50" i="43" l="1"/>
  <c r="O50" i="43"/>
  <c r="N50" i="43"/>
  <c r="M50" i="43"/>
  <c r="L50" i="43"/>
  <c r="K50" i="43"/>
  <c r="J50" i="43"/>
  <c r="I50" i="43"/>
  <c r="H50" i="43"/>
  <c r="F50" i="43"/>
  <c r="E50" i="43"/>
  <c r="D50"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1" i="43"/>
  <c r="P123" i="45" s="1"/>
  <c r="P51" i="43"/>
  <c r="O123" i="45" s="1"/>
  <c r="O51" i="43"/>
  <c r="N123" i="45" s="1"/>
  <c r="N51" i="43"/>
  <c r="N43" i="44" s="1"/>
  <c r="M51" i="43"/>
  <c r="M14" i="44" s="1"/>
  <c r="M18" i="44" s="1"/>
  <c r="L51" i="43"/>
  <c r="L29" i="44" s="1"/>
  <c r="L33" i="44" s="1"/>
  <c r="K51" i="43"/>
  <c r="K29" i="44" s="1"/>
  <c r="K33" i="44" s="1"/>
  <c r="Q13" i="44"/>
  <c r="P42" i="44"/>
  <c r="O42" i="44"/>
  <c r="N42" i="44"/>
  <c r="L122" i="45"/>
  <c r="L28" i="44"/>
  <c r="K42" i="44"/>
  <c r="C88" i="45" l="1"/>
  <c r="AI21" i="46"/>
  <c r="M123" i="45"/>
  <c r="AG21" i="46"/>
  <c r="Q14" i="44"/>
  <c r="Q18" i="44" s="1"/>
  <c r="Q29" i="44"/>
  <c r="Q33" i="44" s="1"/>
  <c r="Q43" i="44"/>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C109" i="45" l="1"/>
  <c r="Q46" i="44"/>
  <c r="L53" i="44"/>
  <c r="L46" i="44"/>
  <c r="C102" i="45"/>
  <c r="P46" i="44"/>
  <c r="K53" i="44"/>
  <c r="K46" i="44"/>
  <c r="C95" i="45"/>
  <c r="O46" i="44"/>
  <c r="M46" i="44"/>
  <c r="N46" i="44"/>
  <c r="AL531" i="46"/>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Z576"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1" i="43"/>
  <c r="J29" i="44" s="1"/>
  <c r="J33" i="44" s="1"/>
  <c r="I51" i="43"/>
  <c r="I29" i="44" s="1"/>
  <c r="I33" i="44" s="1"/>
  <c r="H51" i="43"/>
  <c r="H29" i="44" s="1"/>
  <c r="H33" i="44" s="1"/>
  <c r="G51" i="43"/>
  <c r="AB36" i="79" s="1"/>
  <c r="F51" i="43"/>
  <c r="E51" i="43"/>
  <c r="E29" i="44" s="1"/>
  <c r="E33" i="44" s="1"/>
  <c r="D51"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21" i="46"/>
  <c r="AB135" i="46" s="1"/>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H53" i="44" l="1"/>
  <c r="H46" i="44"/>
  <c r="E53" i="44"/>
  <c r="E44" i="44"/>
  <c r="G46" i="44"/>
  <c r="I53" i="44"/>
  <c r="I46" i="44"/>
  <c r="F46" i="44"/>
  <c r="D46" i="44"/>
  <c r="E46" i="44"/>
  <c r="J53" i="44"/>
  <c r="J46" i="44"/>
  <c r="D53" i="44"/>
  <c r="AD212" i="79"/>
  <c r="AD208" i="79"/>
  <c r="AD211" i="79"/>
  <c r="AD210" i="79"/>
  <c r="AD209" i="79"/>
  <c r="AD127" i="46"/>
  <c r="AD138" i="46"/>
  <c r="AD141" i="46"/>
  <c r="AD140" i="46"/>
  <c r="AD143" i="46"/>
  <c r="AD142" i="46"/>
  <c r="AD139" i="46"/>
  <c r="G50" i="44"/>
  <c r="G49" i="44"/>
  <c r="G47" i="44"/>
  <c r="G52" i="44"/>
  <c r="G48" i="44"/>
  <c r="G51" i="44"/>
  <c r="H51" i="44"/>
  <c r="H47" i="44"/>
  <c r="H50" i="44"/>
  <c r="H52" i="44"/>
  <c r="H49" i="44"/>
  <c r="H48" i="44"/>
  <c r="E52" i="44"/>
  <c r="E48" i="44"/>
  <c r="E49" i="44"/>
  <c r="E51" i="44"/>
  <c r="E47" i="44"/>
  <c r="E50" i="44"/>
  <c r="F49" i="44"/>
  <c r="F52" i="44"/>
  <c r="F48" i="44"/>
  <c r="F47" i="44"/>
  <c r="F51" i="44"/>
  <c r="F50" i="44"/>
  <c r="J49" i="44"/>
  <c r="J52" i="44"/>
  <c r="J48" i="44"/>
  <c r="J50" i="44"/>
  <c r="J51" i="44"/>
  <c r="J47" i="44"/>
  <c r="D52" i="44"/>
  <c r="D48" i="44"/>
  <c r="D51" i="44"/>
  <c r="D47" i="44"/>
  <c r="D49" i="44"/>
  <c r="D50" i="44"/>
  <c r="I52" i="44"/>
  <c r="I48" i="44"/>
  <c r="I51" i="44"/>
  <c r="I47" i="44"/>
  <c r="I50"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76" i="79"/>
  <c r="AB561" i="79"/>
  <c r="AA760" i="79"/>
  <c r="AA744" i="79"/>
  <c r="AA761" i="79"/>
  <c r="AA578" i="79"/>
  <c r="AA577" i="79"/>
  <c r="AA576" i="79"/>
  <c r="AA561" i="79"/>
  <c r="AD393" i="79"/>
  <c r="AD395" i="79"/>
  <c r="AD394" i="79"/>
  <c r="AD378" i="79"/>
  <c r="AD927" i="79"/>
  <c r="AC578" i="79"/>
  <c r="AC577" i="79"/>
  <c r="AC576"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35" i="47"/>
  <c r="H136" i="47"/>
  <c r="H137" i="47"/>
  <c r="H138" i="47"/>
  <c r="H140" i="47"/>
  <c r="H141" i="47"/>
  <c r="H142" i="47"/>
  <c r="H144" i="47"/>
  <c r="H145" i="47"/>
  <c r="H146" i="47"/>
  <c r="H150" i="47"/>
  <c r="H151" i="47"/>
  <c r="H152" i="47"/>
  <c r="H153"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30"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C133" i="45"/>
  <c r="Y1113" i="79" s="1"/>
  <c r="N130" i="45"/>
  <c r="AG258" i="46"/>
  <c r="AG259" i="46" s="1"/>
  <c r="K125" i="45"/>
  <c r="K128" i="45"/>
  <c r="AJ516" i="46"/>
  <c r="AJ520" i="46" s="1"/>
  <c r="N127" i="45"/>
  <c r="K126" i="45"/>
  <c r="AG387" i="46" s="1"/>
  <c r="G129" i="45"/>
  <c r="E129" i="45"/>
  <c r="AA381" i="79" s="1"/>
  <c r="AA382" i="79" s="1"/>
  <c r="J125" i="45"/>
  <c r="AF258" i="46" s="1"/>
  <c r="Y258" i="46"/>
  <c r="Y259" i="46" s="1"/>
  <c r="F128" i="45"/>
  <c r="E130" i="45"/>
  <c r="AK564" i="79" s="1"/>
  <c r="L130" i="45"/>
  <c r="J128" i="45"/>
  <c r="K127" i="45"/>
  <c r="AG516" i="46" s="1"/>
  <c r="AG520" i="46" s="1"/>
  <c r="J124" i="45"/>
  <c r="AF130" i="46" s="1"/>
  <c r="AF131" i="46" s="1"/>
  <c r="I129" i="45"/>
  <c r="K124" i="45"/>
  <c r="AG130" i="46" s="1"/>
  <c r="AG131" i="46"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L124" i="45"/>
  <c r="D128" i="45"/>
  <c r="Y198" i="79"/>
  <c r="AI130" i="46"/>
  <c r="AI131" i="46" s="1"/>
  <c r="AJ130" i="46"/>
  <c r="AJ131" i="46" s="1"/>
  <c r="AJ387" i="46"/>
  <c r="AJ389" i="46" s="1"/>
  <c r="AI258" i="46"/>
  <c r="AI260" i="46" s="1"/>
  <c r="AJ258" i="46"/>
  <c r="AJ260" i="46" s="1"/>
  <c r="Y128" i="46"/>
  <c r="AL387" i="46"/>
  <c r="AL389" i="46" s="1"/>
  <c r="AL258" i="46"/>
  <c r="AK258" i="46"/>
  <c r="AK516" i="46"/>
  <c r="AK520" i="46" s="1"/>
  <c r="AL516" i="46"/>
  <c r="AL520" i="46" s="1"/>
  <c r="AL130" i="46"/>
  <c r="AL131" i="46" s="1"/>
  <c r="AK130" i="46"/>
  <c r="AK131"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B198" i="79" l="1"/>
  <c r="AE198" i="79"/>
  <c r="AE202" i="79" s="1"/>
  <c r="AD522" i="46"/>
  <c r="I62" i="43" s="1"/>
  <c r="Y1117" i="79"/>
  <c r="Y1123" i="79"/>
  <c r="Y522" i="46"/>
  <c r="AI517" i="46"/>
  <c r="AI520" i="46"/>
  <c r="AF518" i="46"/>
  <c r="AF520" i="46"/>
  <c r="Y518" i="46"/>
  <c r="Y517" i="46"/>
  <c r="Y519" i="46"/>
  <c r="Y520" i="46"/>
  <c r="AA522" i="46"/>
  <c r="AH518" i="46"/>
  <c r="AH520" i="46"/>
  <c r="AJ564" i="79"/>
  <c r="AJ570" i="79" s="1"/>
  <c r="AA198" i="79"/>
  <c r="AA199" i="79" s="1"/>
  <c r="AB202" i="79"/>
  <c r="AJ381" i="79"/>
  <c r="AJ384" i="79" s="1"/>
  <c r="AH564" i="79"/>
  <c r="AH568" i="79" s="1"/>
  <c r="AL381" i="79"/>
  <c r="AL387" i="79" s="1"/>
  <c r="AC198" i="79"/>
  <c r="AC201" i="79" s="1"/>
  <c r="AK381" i="79"/>
  <c r="AK385" i="79" s="1"/>
  <c r="AF381" i="79"/>
  <c r="AF384" i="79" s="1"/>
  <c r="AI564" i="79"/>
  <c r="AI573" i="79" s="1"/>
  <c r="N71" i="43" s="1"/>
  <c r="AL564" i="79"/>
  <c r="AL568" i="79" s="1"/>
  <c r="AE564" i="79"/>
  <c r="AE567" i="79" s="1"/>
  <c r="AG564" i="79"/>
  <c r="AG567" i="79" s="1"/>
  <c r="AG381" i="79"/>
  <c r="AG389" i="79" s="1"/>
  <c r="AD381" i="79"/>
  <c r="AD385" i="79" s="1"/>
  <c r="AB564" i="79"/>
  <c r="AB570" i="79" s="1"/>
  <c r="Z198" i="79"/>
  <c r="Z202" i="79" s="1"/>
  <c r="AB381" i="79"/>
  <c r="AB384" i="79" s="1"/>
  <c r="Z381" i="79"/>
  <c r="Z384" i="79" s="1"/>
  <c r="AC381" i="79"/>
  <c r="AC385" i="79" s="1"/>
  <c r="AD930" i="79"/>
  <c r="AH930" i="79"/>
  <c r="AH941" i="79" s="1"/>
  <c r="M77" i="43" s="1"/>
  <c r="AJ930" i="79"/>
  <c r="AJ941" i="79" s="1"/>
  <c r="O77" i="43" s="1"/>
  <c r="AI930" i="79"/>
  <c r="AI941" i="79" s="1"/>
  <c r="N77" i="43" s="1"/>
  <c r="Z930" i="79"/>
  <c r="Z941" i="79" s="1"/>
  <c r="E77" i="43" s="1"/>
  <c r="AK930" i="79"/>
  <c r="AK941" i="79" s="1"/>
  <c r="P77" i="43" s="1"/>
  <c r="AL930" i="79"/>
  <c r="AE930" i="79"/>
  <c r="AE941" i="79" s="1"/>
  <c r="J77" i="43" s="1"/>
  <c r="AF930" i="79"/>
  <c r="AC930" i="79"/>
  <c r="AC941" i="79" s="1"/>
  <c r="H77" i="43" s="1"/>
  <c r="AA930" i="79"/>
  <c r="AA941" i="79" s="1"/>
  <c r="F77" i="43" s="1"/>
  <c r="AB930" i="79"/>
  <c r="AB941" i="79" s="1"/>
  <c r="G77" i="43" s="1"/>
  <c r="AG930" i="79"/>
  <c r="AG941" i="79" s="1"/>
  <c r="L77" i="43" s="1"/>
  <c r="Y1120" i="79"/>
  <c r="Z564" i="79"/>
  <c r="Z568" i="79" s="1"/>
  <c r="Y930" i="79"/>
  <c r="Y932" i="79" s="1"/>
  <c r="AA564" i="79"/>
  <c r="AA571" i="79" s="1"/>
  <c r="Y564" i="79"/>
  <c r="Y567" i="79" s="1"/>
  <c r="AJ1113" i="79"/>
  <c r="AJ1125" i="79" s="1"/>
  <c r="O80" i="43" s="1"/>
  <c r="AI1113" i="79"/>
  <c r="AL1113" i="79"/>
  <c r="AL1125" i="79" s="1"/>
  <c r="Q80" i="43" s="1"/>
  <c r="AG1113" i="79"/>
  <c r="AK1113" i="79"/>
  <c r="AK1125" i="79" s="1"/>
  <c r="P80" i="43" s="1"/>
  <c r="AH1113" i="79"/>
  <c r="AH1125" i="79" s="1"/>
  <c r="M80" i="43" s="1"/>
  <c r="AF1113" i="79"/>
  <c r="AC1113" i="79"/>
  <c r="AC1125" i="79" s="1"/>
  <c r="H80" i="43" s="1"/>
  <c r="AE1113" i="79"/>
  <c r="AE1125" i="79" s="1"/>
  <c r="J80" i="43" s="1"/>
  <c r="AB1113" i="79"/>
  <c r="AB1125" i="79" s="1"/>
  <c r="G80" i="43" s="1"/>
  <c r="AD1113" i="79"/>
  <c r="AD1125" i="79" s="1"/>
  <c r="I80" i="43" s="1"/>
  <c r="Z1113" i="79"/>
  <c r="Z1123" i="79" s="1"/>
  <c r="AA1113" i="79"/>
  <c r="AC564" i="79"/>
  <c r="AC570" i="79" s="1"/>
  <c r="AE199" i="79"/>
  <c r="AD198" i="79"/>
  <c r="AD201" i="79" s="1"/>
  <c r="AE381" i="79"/>
  <c r="AE384" i="79" s="1"/>
  <c r="AD564" i="79"/>
  <c r="AD569" i="79" s="1"/>
  <c r="AE203" i="79"/>
  <c r="AL747" i="79"/>
  <c r="AL757" i="79" s="1"/>
  <c r="Q74" i="43" s="1"/>
  <c r="AE747" i="79"/>
  <c r="AE757" i="79" s="1"/>
  <c r="J74" i="43" s="1"/>
  <c r="AI747" i="79"/>
  <c r="AG747" i="79"/>
  <c r="AF747" i="79"/>
  <c r="AF757" i="79" s="1"/>
  <c r="K74" i="43" s="1"/>
  <c r="Z747" i="79"/>
  <c r="Z757" i="79" s="1"/>
  <c r="E74" i="43" s="1"/>
  <c r="AD747" i="79"/>
  <c r="AC747" i="79"/>
  <c r="AC757" i="79" s="1"/>
  <c r="H74" i="43" s="1"/>
  <c r="AJ747" i="79"/>
  <c r="AJ757" i="79" s="1"/>
  <c r="O74" i="43" s="1"/>
  <c r="AH747" i="79"/>
  <c r="AH757" i="79" s="1"/>
  <c r="M74" i="43" s="1"/>
  <c r="AA747" i="79"/>
  <c r="AA757" i="79" s="1"/>
  <c r="F74" i="43" s="1"/>
  <c r="AB747" i="79"/>
  <c r="AB757" i="79" s="1"/>
  <c r="G74" i="43" s="1"/>
  <c r="AK747" i="79"/>
  <c r="AE200" i="79"/>
  <c r="AH132" i="46"/>
  <c r="R26" i="47" s="1"/>
  <c r="AG198" i="79"/>
  <c r="AG202" i="79" s="1"/>
  <c r="AE201" i="79"/>
  <c r="AF564" i="79"/>
  <c r="AF568" i="79" s="1"/>
  <c r="Y381" i="79"/>
  <c r="Y389" i="79" s="1"/>
  <c r="AF198" i="79"/>
  <c r="AF201" i="79" s="1"/>
  <c r="AH381" i="79"/>
  <c r="AH389" i="79" s="1"/>
  <c r="AH519" i="46"/>
  <c r="AG262" i="46"/>
  <c r="AI518" i="46"/>
  <c r="AH517" i="46"/>
  <c r="AG260" i="46"/>
  <c r="AG261" i="46" s="1"/>
  <c r="AI519" i="46"/>
  <c r="AI522" i="46"/>
  <c r="N62" i="43" s="1"/>
  <c r="AH522" i="46"/>
  <c r="M62" i="43" s="1"/>
  <c r="Y1118" i="79"/>
  <c r="AG389" i="46"/>
  <c r="AG390" i="46"/>
  <c r="AG388" i="46"/>
  <c r="Y1115" i="79"/>
  <c r="AI198" i="79"/>
  <c r="AI199" i="79" s="1"/>
  <c r="AJ198" i="79"/>
  <c r="AJ203" i="79" s="1"/>
  <c r="AK198" i="79"/>
  <c r="AK201" i="79" s="1"/>
  <c r="AL198" i="79"/>
  <c r="AL203" i="79" s="1"/>
  <c r="AH198" i="79"/>
  <c r="AH205" i="79" s="1"/>
  <c r="M65" i="43" s="1"/>
  <c r="AA383" i="79"/>
  <c r="AA386" i="79"/>
  <c r="AA387" i="79"/>
  <c r="AA385" i="79"/>
  <c r="AA384" i="79"/>
  <c r="AF132" i="46"/>
  <c r="P20" i="47" s="1"/>
  <c r="AJ522" i="46"/>
  <c r="O62" i="43" s="1"/>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Y1125" i="79"/>
  <c r="AF517" i="46"/>
  <c r="AK387" i="46"/>
  <c r="AK389" i="46" s="1"/>
  <c r="AH262" i="46"/>
  <c r="AH387" i="46"/>
  <c r="AH392" i="46" s="1"/>
  <c r="AG132" i="46"/>
  <c r="Q15" i="47" s="1"/>
  <c r="AA389" i="79"/>
  <c r="AF522" i="46"/>
  <c r="K62" i="43" s="1"/>
  <c r="AF519" i="46"/>
  <c r="AI381" i="79"/>
  <c r="AI383" i="79" s="1"/>
  <c r="AG522" i="46"/>
  <c r="L62" i="43" s="1"/>
  <c r="Y757" i="79"/>
  <c r="AJ390" i="46"/>
  <c r="AI390" i="46"/>
  <c r="Y202" i="79"/>
  <c r="Y200" i="79"/>
  <c r="Y201" i="79"/>
  <c r="AJ388" i="46"/>
  <c r="Y205" i="79"/>
  <c r="D65" i="43" s="1"/>
  <c r="AI132" i="46"/>
  <c r="S23" i="47" s="1"/>
  <c r="AJ132" i="46"/>
  <c r="T18" i="47" s="1"/>
  <c r="AI388" i="46"/>
  <c r="AI259" i="46"/>
  <c r="AI261" i="46" s="1"/>
  <c r="AI262" i="46"/>
  <c r="AJ262" i="46"/>
  <c r="AJ259" i="46"/>
  <c r="AJ261" i="46"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K573" i="79"/>
  <c r="P71" i="43" s="1"/>
  <c r="AL132" i="46"/>
  <c r="V21" i="47" s="1"/>
  <c r="AK132" i="46"/>
  <c r="U17" i="47" s="1"/>
  <c r="AK262" i="46"/>
  <c r="AL262" i="46"/>
  <c r="AL522" i="46"/>
  <c r="Q62" i="43" s="1"/>
  <c r="AK517" i="46"/>
  <c r="AL390" i="46"/>
  <c r="AL388" i="46"/>
  <c r="AK522" i="46"/>
  <c r="P62" i="43" s="1"/>
  <c r="AK260" i="46"/>
  <c r="AK259" i="46"/>
  <c r="AL517" i="46"/>
  <c r="AL260" i="46"/>
  <c r="AL259" i="46"/>
  <c r="AK568" i="79"/>
  <c r="AK566" i="79"/>
  <c r="AK567" i="79"/>
  <c r="AK570" i="79"/>
  <c r="AK569" i="79"/>
  <c r="AK571" i="79"/>
  <c r="AK565" i="79"/>
  <c r="Y260" i="46"/>
  <c r="AC262" i="46"/>
  <c r="AC390" i="46"/>
  <c r="AD390" i="46"/>
  <c r="Z517" i="46"/>
  <c r="Z522" i="46"/>
  <c r="AD517" i="46"/>
  <c r="AB522" i="46"/>
  <c r="AB517" i="46"/>
  <c r="AA517" i="46"/>
  <c r="AE522" i="46"/>
  <c r="J62" i="43" s="1"/>
  <c r="AE517" i="46"/>
  <c r="AC522" i="46"/>
  <c r="H62" i="43" s="1"/>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G392" i="46"/>
  <c r="AJ392" i="46"/>
  <c r="AI392" i="46"/>
  <c r="AL392" i="46"/>
  <c r="AD132" i="46"/>
  <c r="AA132" i="46"/>
  <c r="AB132" i="46"/>
  <c r="AC132" i="46"/>
  <c r="AE132" i="46"/>
  <c r="AE205" i="79"/>
  <c r="J65" i="43" s="1"/>
  <c r="AE392" i="46"/>
  <c r="AE390" i="46"/>
  <c r="AE388" i="46"/>
  <c r="Y132" i="46"/>
  <c r="Y131" i="46"/>
  <c r="Y392" i="46"/>
  <c r="Y390" i="46"/>
  <c r="Y199" i="79"/>
  <c r="Y203" i="79"/>
  <c r="Z262" i="46"/>
  <c r="Z260" i="46"/>
  <c r="Z259" i="46"/>
  <c r="Z392" i="46"/>
  <c r="Z390" i="46"/>
  <c r="Z388" i="46"/>
  <c r="AC131" i="46"/>
  <c r="AA131" i="46"/>
  <c r="AB131" i="46"/>
  <c r="Z131" i="46"/>
  <c r="Z132" i="46"/>
  <c r="R62" i="43" l="1"/>
  <c r="AM259" i="46"/>
  <c r="Z1125" i="79"/>
  <c r="E80" i="43" s="1"/>
  <c r="AM131" i="46"/>
  <c r="C91" i="43" s="1"/>
  <c r="AM262" i="46"/>
  <c r="D102" i="43" s="1"/>
  <c r="AM518" i="46"/>
  <c r="D74" i="43"/>
  <c r="AM132" i="46"/>
  <c r="C102" i="43" s="1"/>
  <c r="AM520" i="46"/>
  <c r="AM522" i="46"/>
  <c r="F102" i="43" s="1"/>
  <c r="AM260" i="46"/>
  <c r="AM519" i="46"/>
  <c r="Y521" i="46"/>
  <c r="AM517" i="46"/>
  <c r="AD568" i="79"/>
  <c r="AH569" i="79"/>
  <c r="AL569" i="79"/>
  <c r="AD565" i="79"/>
  <c r="AI569" i="79"/>
  <c r="R18" i="47"/>
  <c r="R17" i="47"/>
  <c r="R20" i="47"/>
  <c r="R21" i="47"/>
  <c r="R16" i="47"/>
  <c r="AE389" i="79"/>
  <c r="R22" i="47"/>
  <c r="AB200" i="79"/>
  <c r="AD383" i="79"/>
  <c r="AC202" i="79"/>
  <c r="AG570" i="79"/>
  <c r="AA566" i="79"/>
  <c r="AG569" i="79"/>
  <c r="AH565" i="79"/>
  <c r="AA568" i="79"/>
  <c r="AL566" i="79"/>
  <c r="AC205" i="79"/>
  <c r="H65" i="43" s="1"/>
  <c r="Z386" i="79"/>
  <c r="AC200" i="79"/>
  <c r="AD382" i="79"/>
  <c r="AB203" i="79"/>
  <c r="AD384" i="79"/>
  <c r="AL573" i="79"/>
  <c r="Q71" i="43" s="1"/>
  <c r="AL565" i="79"/>
  <c r="AB205" i="79"/>
  <c r="G65" i="43" s="1"/>
  <c r="AD389" i="79"/>
  <c r="Z383" i="79"/>
  <c r="AB201" i="79"/>
  <c r="AL567" i="79"/>
  <c r="Z387" i="79"/>
  <c r="AB199" i="79"/>
  <c r="AB385" i="79"/>
  <c r="AK203" i="79"/>
  <c r="AA200" i="79"/>
  <c r="AA205" i="79"/>
  <c r="F65" i="43" s="1"/>
  <c r="AE385" i="79"/>
  <c r="AB387" i="79"/>
  <c r="AB386" i="79"/>
  <c r="AA203" i="79"/>
  <c r="AB389" i="79"/>
  <c r="AI567" i="79"/>
  <c r="AI570" i="79"/>
  <c r="AK202" i="79"/>
  <c r="AI566" i="79"/>
  <c r="AA202" i="79"/>
  <c r="R19" i="47"/>
  <c r="R24" i="47"/>
  <c r="R25" i="47"/>
  <c r="R23" i="47"/>
  <c r="R15" i="47"/>
  <c r="AG573" i="79"/>
  <c r="L71" i="43" s="1"/>
  <c r="AB383" i="79"/>
  <c r="AA565" i="79"/>
  <c r="AG571" i="79"/>
  <c r="AA201" i="79"/>
  <c r="AI565" i="79"/>
  <c r="AH566" i="79"/>
  <c r="AB382" i="79"/>
  <c r="AA567" i="79"/>
  <c r="AG566" i="79"/>
  <c r="AH573" i="79"/>
  <c r="M71" i="43" s="1"/>
  <c r="AA573" i="79"/>
  <c r="F71" i="43" s="1"/>
  <c r="AA570" i="79"/>
  <c r="AG565" i="79"/>
  <c r="AA569" i="79"/>
  <c r="AG568" i="79"/>
  <c r="AD386" i="79"/>
  <c r="AG200" i="79"/>
  <c r="AK390" i="46"/>
  <c r="AB567" i="79"/>
  <c r="AJ382" i="79"/>
  <c r="AL201" i="79"/>
  <c r="AK389" i="79"/>
  <c r="AG383" i="79"/>
  <c r="AL202" i="79"/>
  <c r="AK383" i="79"/>
  <c r="AL386" i="79"/>
  <c r="AG384" i="79"/>
  <c r="AE566" i="79"/>
  <c r="AK382" i="79"/>
  <c r="Y935" i="79"/>
  <c r="AL384" i="79"/>
  <c r="AB571" i="79"/>
  <c r="AH386" i="79"/>
  <c r="AI382" i="79"/>
  <c r="AH387" i="79"/>
  <c r="AG205" i="79"/>
  <c r="L65" i="43" s="1"/>
  <c r="AD200" i="79"/>
  <c r="AH382" i="79"/>
  <c r="Y384" i="79"/>
  <c r="AG387" i="79"/>
  <c r="Y386" i="79"/>
  <c r="AK387" i="79"/>
  <c r="AL389" i="79"/>
  <c r="AJ387" i="79"/>
  <c r="AF573" i="79"/>
  <c r="K71" i="43" s="1"/>
  <c r="AG386" i="79"/>
  <c r="AL385" i="79"/>
  <c r="AJ383" i="79"/>
  <c r="AB573" i="79"/>
  <c r="G71" i="43" s="1"/>
  <c r="AG199" i="79"/>
  <c r="AB569" i="79"/>
  <c r="AC568" i="79"/>
  <c r="AF386" i="79"/>
  <c r="Y941" i="79"/>
  <c r="Q19" i="47"/>
  <c r="AC566" i="79"/>
  <c r="Q24" i="47"/>
  <c r="AD205" i="79"/>
  <c r="I65" i="43" s="1"/>
  <c r="AD203" i="79"/>
  <c r="AG203" i="79"/>
  <c r="Y937" i="79"/>
  <c r="AI521" i="46"/>
  <c r="N61" i="43" s="1"/>
  <c r="AG201" i="79"/>
  <c r="AH521" i="46"/>
  <c r="M61" i="43" s="1"/>
  <c r="Q26" i="47"/>
  <c r="AK205" i="79"/>
  <c r="P65" i="43" s="1"/>
  <c r="AF200" i="79"/>
  <c r="Y933" i="79"/>
  <c r="AJ571" i="79"/>
  <c r="AF383" i="79"/>
  <c r="AK384" i="79"/>
  <c r="AL383" i="79"/>
  <c r="AD573" i="79"/>
  <c r="I71" i="43" s="1"/>
  <c r="AG385" i="79"/>
  <c r="AC567" i="79"/>
  <c r="AJ566" i="79"/>
  <c r="AF387" i="79"/>
  <c r="AH385" i="79"/>
  <c r="AF569" i="79"/>
  <c r="AJ567" i="79"/>
  <c r="AJ568" i="79"/>
  <c r="AF571" i="79"/>
  <c r="AK386" i="79"/>
  <c r="AJ386" i="79"/>
  <c r="Z199" i="79"/>
  <c r="AG382" i="79"/>
  <c r="AH384" i="79"/>
  <c r="AB568" i="79"/>
  <c r="AH383" i="79"/>
  <c r="AF570" i="79"/>
  <c r="Z201" i="79"/>
  <c r="AF566" i="79"/>
  <c r="AL382" i="79"/>
  <c r="AJ389" i="79"/>
  <c r="Z200" i="79"/>
  <c r="AJ573" i="79"/>
  <c r="O71" i="43" s="1"/>
  <c r="AB566" i="79"/>
  <c r="AJ565" i="79"/>
  <c r="AF565" i="79"/>
  <c r="Y931" i="79"/>
  <c r="AJ385" i="79"/>
  <c r="Y566" i="79"/>
  <c r="AB565" i="79"/>
  <c r="AJ569" i="79"/>
  <c r="AF567" i="79"/>
  <c r="AD570" i="79"/>
  <c r="Y938" i="79"/>
  <c r="AC383" i="79"/>
  <c r="AE565" i="79"/>
  <c r="AF202" i="79"/>
  <c r="Q31" i="47"/>
  <c r="AE573" i="79"/>
  <c r="J71" i="43" s="1"/>
  <c r="Q17" i="47"/>
  <c r="AK200" i="79"/>
  <c r="AL571" i="79"/>
  <c r="Z203" i="79"/>
  <c r="Z389" i="79"/>
  <c r="Z385" i="79"/>
  <c r="AC565" i="79"/>
  <c r="AC199" i="79"/>
  <c r="AC387" i="79"/>
  <c r="AF382" i="79"/>
  <c r="AE570" i="79"/>
  <c r="AD566" i="79"/>
  <c r="AC389" i="79"/>
  <c r="AI571" i="79"/>
  <c r="AI568" i="79"/>
  <c r="AC386" i="79"/>
  <c r="Z205" i="79"/>
  <c r="E65" i="43" s="1"/>
  <c r="Q21" i="47"/>
  <c r="AL570" i="79"/>
  <c r="AC573" i="79"/>
  <c r="H71" i="43" s="1"/>
  <c r="Y565" i="79"/>
  <c r="Z382" i="79"/>
  <c r="AC203" i="79"/>
  <c r="AC382" i="79"/>
  <c r="AF385" i="79"/>
  <c r="AD567" i="79"/>
  <c r="Y939" i="79"/>
  <c r="AK199" i="79"/>
  <c r="AF389" i="79"/>
  <c r="AG521" i="46"/>
  <c r="L61" i="43" s="1"/>
  <c r="AF261" i="46"/>
  <c r="P39" i="47" s="1"/>
  <c r="AC569" i="79"/>
  <c r="AE571" i="79"/>
  <c r="AD387" i="79"/>
  <c r="AC384" i="79"/>
  <c r="AE568" i="79"/>
  <c r="AC571" i="79"/>
  <c r="AE569" i="79"/>
  <c r="AD571" i="79"/>
  <c r="Y573" i="79"/>
  <c r="AH571" i="79"/>
  <c r="AH570" i="79"/>
  <c r="AH567" i="79"/>
  <c r="AA1120" i="79"/>
  <c r="AA1119" i="79"/>
  <c r="AA1117" i="79"/>
  <c r="AA1115" i="79"/>
  <c r="AA1122" i="79"/>
  <c r="AA1114" i="79"/>
  <c r="AA1121" i="79"/>
  <c r="AA1123" i="79"/>
  <c r="AA1118" i="79"/>
  <c r="AA1116" i="79"/>
  <c r="AI387" i="79"/>
  <c r="Z570" i="79"/>
  <c r="Z565" i="79"/>
  <c r="Z567" i="79"/>
  <c r="Z573" i="79"/>
  <c r="E71"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AK388" i="46"/>
  <c r="AL205" i="79"/>
  <c r="Q65"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5" i="43" s="1"/>
  <c r="AA749" i="79"/>
  <c r="AA751" i="79"/>
  <c r="AA750" i="79"/>
  <c r="AA748" i="79"/>
  <c r="AA754" i="79"/>
  <c r="AA755" i="79"/>
  <c r="AA753" i="79"/>
  <c r="AA752" i="79"/>
  <c r="AI754" i="79"/>
  <c r="AI752" i="79"/>
  <c r="AI755" i="79"/>
  <c r="AI748" i="79"/>
  <c r="AI753" i="79"/>
  <c r="AI750" i="79"/>
  <c r="AI751" i="79"/>
  <c r="AI749" i="79"/>
  <c r="AD202" i="79"/>
  <c r="AD199" i="79"/>
  <c r="AF941" i="79"/>
  <c r="K77"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7" i="43" s="1"/>
  <c r="Y568" i="79"/>
  <c r="Y569" i="79"/>
  <c r="Y571" i="79"/>
  <c r="Z937" i="79"/>
  <c r="Z931" i="79"/>
  <c r="Z938" i="79"/>
  <c r="Z933" i="79"/>
  <c r="Z939" i="79"/>
  <c r="Z936" i="79"/>
  <c r="Z934" i="79"/>
  <c r="Z935" i="79"/>
  <c r="Z932" i="79"/>
  <c r="AI389" i="79"/>
  <c r="AF203" i="79"/>
  <c r="Z566" i="79"/>
  <c r="Y570" i="79"/>
  <c r="Y385" i="79"/>
  <c r="Y387" i="79"/>
  <c r="AJ753" i="79"/>
  <c r="AJ754" i="79"/>
  <c r="AJ755" i="79"/>
  <c r="AJ749" i="79"/>
  <c r="AJ748" i="79"/>
  <c r="AJ751" i="79"/>
  <c r="AJ752" i="79"/>
  <c r="AJ750" i="79"/>
  <c r="AL748" i="79"/>
  <c r="AL749" i="79"/>
  <c r="AL754" i="79"/>
  <c r="AL755" i="79"/>
  <c r="AL751" i="79"/>
  <c r="AL752" i="79"/>
  <c r="AL753" i="79"/>
  <c r="AL750" i="79"/>
  <c r="AG1125" i="79"/>
  <c r="L80" i="43" s="1"/>
  <c r="AK757" i="79"/>
  <c r="P74"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4"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7" i="43" s="1"/>
  <c r="AI385" i="79"/>
  <c r="AF199" i="79"/>
  <c r="AE382" i="79"/>
  <c r="Z571" i="79"/>
  <c r="Y383" i="79"/>
  <c r="Y382" i="79"/>
  <c r="AA1125" i="79"/>
  <c r="F80" i="43" s="1"/>
  <c r="AD757" i="79"/>
  <c r="I74" i="43" s="1"/>
  <c r="AC753" i="79"/>
  <c r="AC751" i="79"/>
  <c r="AC750" i="79"/>
  <c r="AC752" i="79"/>
  <c r="AC754" i="79"/>
  <c r="AC755" i="79"/>
  <c r="AC748" i="79"/>
  <c r="AC749" i="79"/>
  <c r="AI1125" i="79"/>
  <c r="N80" i="43" s="1"/>
  <c r="AF1125" i="79"/>
  <c r="K80"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4" i="43" s="1"/>
  <c r="AH935" i="79"/>
  <c r="AH933" i="79"/>
  <c r="AH932" i="79"/>
  <c r="AH936" i="79"/>
  <c r="AH937" i="79"/>
  <c r="AH931" i="79"/>
  <c r="AH938" i="79"/>
  <c r="AH939" i="79"/>
  <c r="AH934" i="79"/>
  <c r="P15" i="47"/>
  <c r="AI205" i="79"/>
  <c r="N65" i="43" s="1"/>
  <c r="AF391" i="46"/>
  <c r="AJ521" i="46"/>
  <c r="O61" i="43" s="1"/>
  <c r="AF521" i="46"/>
  <c r="K61" i="43" s="1"/>
  <c r="AH261" i="46"/>
  <c r="R30" i="47" s="1"/>
  <c r="AA388" i="79"/>
  <c r="AG391" i="46"/>
  <c r="D80" i="43"/>
  <c r="Y1124" i="79"/>
  <c r="D79" i="43" s="1"/>
  <c r="P17" i="47"/>
  <c r="P18" i="47"/>
  <c r="AJ202" i="79"/>
  <c r="AI200" i="79"/>
  <c r="P21" i="47"/>
  <c r="P24" i="47"/>
  <c r="Q22" i="47"/>
  <c r="Q25" i="47"/>
  <c r="AL200" i="79"/>
  <c r="AI202" i="79"/>
  <c r="AH389" i="46"/>
  <c r="E92" i="43" s="1"/>
  <c r="AH390" i="46"/>
  <c r="AH388" i="46"/>
  <c r="P19" i="47"/>
  <c r="AJ200" i="79"/>
  <c r="P22" i="47"/>
  <c r="Q23" i="47"/>
  <c r="AI203" i="79"/>
  <c r="P16" i="47"/>
  <c r="P25" i="47"/>
  <c r="P23" i="47"/>
  <c r="Q18" i="47"/>
  <c r="Q16" i="47"/>
  <c r="AL199" i="79"/>
  <c r="AJ199" i="79"/>
  <c r="AJ201" i="79"/>
  <c r="Y756" i="79"/>
  <c r="D73" i="43" s="1"/>
  <c r="AI201" i="79"/>
  <c r="P26" i="47"/>
  <c r="Q20" i="47"/>
  <c r="AJ205" i="79"/>
  <c r="O65" i="43" s="1"/>
  <c r="AH203" i="79"/>
  <c r="AH201" i="79"/>
  <c r="AH199" i="79"/>
  <c r="AH200" i="79"/>
  <c r="AH202" i="79"/>
  <c r="AI391" i="46"/>
  <c r="S56" i="47" s="1"/>
  <c r="T24" i="47"/>
  <c r="T17" i="47"/>
  <c r="T19" i="47"/>
  <c r="T16" i="47"/>
  <c r="T22" i="47"/>
  <c r="S20" i="47"/>
  <c r="T21" i="47"/>
  <c r="T15" i="47"/>
  <c r="AJ391" i="46"/>
  <c r="S24" i="47"/>
  <c r="T26" i="47"/>
  <c r="T20" i="47"/>
  <c r="T23" i="47"/>
  <c r="T25" i="47"/>
  <c r="S26" i="47"/>
  <c r="S17" i="47"/>
  <c r="S19" i="47"/>
  <c r="S21" i="47"/>
  <c r="S18" i="47"/>
  <c r="S15" i="47"/>
  <c r="S25" i="47"/>
  <c r="S16" i="47"/>
  <c r="S22" i="47"/>
  <c r="S32" i="47"/>
  <c r="T33" i="47"/>
  <c r="V18" i="47"/>
  <c r="Y204" i="79"/>
  <c r="D64" i="43" s="1"/>
  <c r="V16" i="47"/>
  <c r="V20" i="47"/>
  <c r="V23" i="47"/>
  <c r="V25" i="47"/>
  <c r="V15" i="47"/>
  <c r="F92" i="43"/>
  <c r="V26" i="47"/>
  <c r="V24" i="47"/>
  <c r="V19" i="47"/>
  <c r="V17" i="47"/>
  <c r="V22" i="47"/>
  <c r="D91" i="43"/>
  <c r="Y261" i="46"/>
  <c r="D92" i="43"/>
  <c r="F91"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1" i="43" s="1"/>
  <c r="T37" i="47"/>
  <c r="T36" i="47"/>
  <c r="AL261" i="46"/>
  <c r="V39" i="47" s="1"/>
  <c r="AK261" i="46"/>
  <c r="U31" i="47" s="1"/>
  <c r="T32" i="47"/>
  <c r="T35" i="47"/>
  <c r="T38" i="47"/>
  <c r="T39" i="47"/>
  <c r="T41" i="47"/>
  <c r="T30" i="47"/>
  <c r="AL391" i="46"/>
  <c r="T34" i="47"/>
  <c r="AK572" i="79"/>
  <c r="P70" i="43" s="1"/>
  <c r="AA391" i="46"/>
  <c r="K45" i="47" s="1"/>
  <c r="AL521" i="46"/>
  <c r="Q61" i="43" s="1"/>
  <c r="AC391" i="46"/>
  <c r="M45" i="47" s="1"/>
  <c r="AE521" i="46"/>
  <c r="J61" i="43" s="1"/>
  <c r="AD391" i="46"/>
  <c r="N51" i="47" s="1"/>
  <c r="AB521" i="46"/>
  <c r="AD521" i="46"/>
  <c r="I61" i="43" s="1"/>
  <c r="AA521" i="46"/>
  <c r="AC521" i="46"/>
  <c r="H61" i="43" s="1"/>
  <c r="Z521" i="46"/>
  <c r="AB391"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AE204" i="79"/>
  <c r="J64" i="43" s="1"/>
  <c r="Z391" i="46"/>
  <c r="Z261" i="46"/>
  <c r="Y391" i="46"/>
  <c r="R61" i="43" l="1"/>
  <c r="AM383" i="79"/>
  <c r="AM261" i="46"/>
  <c r="AM263" i="46" s="1"/>
  <c r="AM388" i="46"/>
  <c r="AM567" i="79"/>
  <c r="AM390" i="46"/>
  <c r="AM200" i="79"/>
  <c r="AM199" i="79"/>
  <c r="AM1115" i="79"/>
  <c r="AM1116" i="79"/>
  <c r="AM750" i="79"/>
  <c r="AM1118" i="79"/>
  <c r="AM754" i="79"/>
  <c r="AM749" i="79"/>
  <c r="AM1114" i="79"/>
  <c r="AM748" i="79"/>
  <c r="AM932" i="79"/>
  <c r="AM1122" i="79"/>
  <c r="AM1120" i="79"/>
  <c r="AM201" i="79"/>
  <c r="AM389" i="46"/>
  <c r="AM133" i="46"/>
  <c r="AM1117" i="79"/>
  <c r="AM1119" i="79"/>
  <c r="AM934" i="79"/>
  <c r="AM382" i="79"/>
  <c r="AM571" i="79"/>
  <c r="AM753" i="79"/>
  <c r="AM1123" i="79"/>
  <c r="AM751" i="79"/>
  <c r="AM1121" i="79"/>
  <c r="AM752" i="79"/>
  <c r="AM202" i="79"/>
  <c r="AM203" i="79"/>
  <c r="AM384" i="79"/>
  <c r="AM566" i="79"/>
  <c r="D77" i="43"/>
  <c r="R77" i="43" s="1"/>
  <c r="AM941" i="79"/>
  <c r="K102" i="43" s="1"/>
  <c r="AM935" i="79"/>
  <c r="AM387" i="79"/>
  <c r="AM568" i="79"/>
  <c r="D71" i="43"/>
  <c r="R71" i="43" s="1"/>
  <c r="AM573" i="79"/>
  <c r="I102" i="43" s="1"/>
  <c r="AM521" i="46"/>
  <c r="AM523" i="46" s="1"/>
  <c r="AM392" i="46"/>
  <c r="E102" i="43" s="1"/>
  <c r="AM565" i="79"/>
  <c r="AM937" i="79"/>
  <c r="AM389" i="79"/>
  <c r="H102" i="43" s="1"/>
  <c r="AM569" i="79"/>
  <c r="AK391" i="46"/>
  <c r="U47" i="47" s="1"/>
  <c r="AM386" i="79"/>
  <c r="AM385" i="79"/>
  <c r="AM570" i="79"/>
  <c r="AM931" i="79"/>
  <c r="AM933" i="79"/>
  <c r="AM1125" i="79"/>
  <c r="L102" i="43" s="1"/>
  <c r="AM205" i="79"/>
  <c r="G102" i="43" s="1"/>
  <c r="AM936" i="79"/>
  <c r="AM755" i="79"/>
  <c r="AM939" i="79"/>
  <c r="AM938" i="79"/>
  <c r="AM757" i="79"/>
  <c r="J102" i="43" s="1"/>
  <c r="D101" i="43"/>
  <c r="C101" i="43"/>
  <c r="AB204" i="79"/>
  <c r="AL572" i="79"/>
  <c r="Q70" i="43" s="1"/>
  <c r="E93" i="43"/>
  <c r="Z388" i="79"/>
  <c r="AA204" i="79"/>
  <c r="F64" i="43" s="1"/>
  <c r="AG572" i="79"/>
  <c r="L70" i="43" s="1"/>
  <c r="AB388" i="79"/>
  <c r="AA572" i="79"/>
  <c r="F70" i="43" s="1"/>
  <c r="R27" i="47"/>
  <c r="R29" i="47" s="1"/>
  <c r="P30" i="47"/>
  <c r="P37" i="47"/>
  <c r="P33" i="47"/>
  <c r="P56" i="47"/>
  <c r="P32" i="47"/>
  <c r="AG388" i="79"/>
  <c r="AH388" i="79"/>
  <c r="AB572" i="79"/>
  <c r="G70" i="43" s="1"/>
  <c r="AI572" i="79"/>
  <c r="N70" i="43" s="1"/>
  <c r="AJ388" i="79"/>
  <c r="AL388" i="79"/>
  <c r="H95" i="43"/>
  <c r="P48" i="47"/>
  <c r="AD204" i="79"/>
  <c r="I64" i="43" s="1"/>
  <c r="K93" i="43"/>
  <c r="AF388" i="79"/>
  <c r="AJ572" i="79"/>
  <c r="O70" i="43" s="1"/>
  <c r="P54" i="47"/>
  <c r="AF572" i="79"/>
  <c r="K70" i="43" s="1"/>
  <c r="AF204" i="79"/>
  <c r="K64" i="43" s="1"/>
  <c r="P83" i="47" s="1"/>
  <c r="AK388" i="79"/>
  <c r="AG204" i="79"/>
  <c r="L64" i="43" s="1"/>
  <c r="Q82" i="47" s="1"/>
  <c r="P34" i="47"/>
  <c r="P40" i="47"/>
  <c r="AK204" i="79"/>
  <c r="P64" i="43" s="1"/>
  <c r="U83" i="47" s="1"/>
  <c r="Z204" i="79"/>
  <c r="E64" i="43" s="1"/>
  <c r="Y940" i="79"/>
  <c r="D76" i="43" s="1"/>
  <c r="H92" i="43"/>
  <c r="H94" i="43"/>
  <c r="AI204" i="79"/>
  <c r="N64" i="43" s="1"/>
  <c r="AE572" i="79"/>
  <c r="J70" i="43" s="1"/>
  <c r="AD572" i="79"/>
  <c r="I70" i="43" s="1"/>
  <c r="P51" i="47"/>
  <c r="K92" i="43"/>
  <c r="AH572" i="79"/>
  <c r="M70" i="43" s="1"/>
  <c r="AC388" i="79"/>
  <c r="I97" i="43"/>
  <c r="H91" i="43"/>
  <c r="H96" i="43"/>
  <c r="P55" i="47"/>
  <c r="AI1124" i="79"/>
  <c r="N79" i="43" s="1"/>
  <c r="AB1124" i="79"/>
  <c r="G79" i="43" s="1"/>
  <c r="J97" i="43"/>
  <c r="I93" i="43"/>
  <c r="P50" i="47"/>
  <c r="K99" i="43"/>
  <c r="R74" i="43"/>
  <c r="J96" i="43"/>
  <c r="R68" i="43"/>
  <c r="AC204" i="79"/>
  <c r="H64" i="43" s="1"/>
  <c r="AC572" i="79"/>
  <c r="H70" i="43" s="1"/>
  <c r="K95" i="43"/>
  <c r="L98" i="43"/>
  <c r="J95" i="43"/>
  <c r="P47" i="47"/>
  <c r="P35" i="47"/>
  <c r="P38" i="47"/>
  <c r="AD388" i="79"/>
  <c r="AD1124" i="79"/>
  <c r="I79" i="43" s="1"/>
  <c r="AF940" i="79"/>
  <c r="K76" i="43" s="1"/>
  <c r="I91" i="43"/>
  <c r="P53" i="47"/>
  <c r="P36" i="47"/>
  <c r="P31" i="47"/>
  <c r="H93" i="43"/>
  <c r="AG940" i="79"/>
  <c r="L76" i="43" s="1"/>
  <c r="AI388" i="79"/>
  <c r="I96" i="43"/>
  <c r="L92" i="43"/>
  <c r="P46" i="47"/>
  <c r="P52" i="47"/>
  <c r="P41" i="47"/>
  <c r="J94" i="43"/>
  <c r="L93" i="43"/>
  <c r="K91" i="43"/>
  <c r="P45" i="47"/>
  <c r="P49" i="47"/>
  <c r="L100" i="43"/>
  <c r="M100" i="43" s="1"/>
  <c r="I92" i="43"/>
  <c r="AE388" i="79"/>
  <c r="O98" i="47" s="1"/>
  <c r="Z572" i="79"/>
  <c r="E70" i="43" s="1"/>
  <c r="AH940" i="79"/>
  <c r="M76" i="43" s="1"/>
  <c r="K97" i="43"/>
  <c r="AD756" i="79"/>
  <c r="I73" i="43" s="1"/>
  <c r="J91" i="43"/>
  <c r="AE940" i="79"/>
  <c r="J76" i="43" s="1"/>
  <c r="AL1124" i="79"/>
  <c r="Q79" i="43" s="1"/>
  <c r="AK756" i="79"/>
  <c r="P73" i="43" s="1"/>
  <c r="L91" i="43"/>
  <c r="Z1124" i="79"/>
  <c r="E79" i="43" s="1"/>
  <c r="G95" i="43"/>
  <c r="AH1124" i="79"/>
  <c r="M79" i="43" s="1"/>
  <c r="AF1124" i="79"/>
  <c r="K79" i="43" s="1"/>
  <c r="AC940" i="79"/>
  <c r="H76" i="43" s="1"/>
  <c r="AG1124" i="79"/>
  <c r="L79" i="43" s="1"/>
  <c r="L96" i="43"/>
  <c r="Z756" i="79"/>
  <c r="E73" i="43" s="1"/>
  <c r="J92" i="43"/>
  <c r="L95" i="43"/>
  <c r="AL756" i="79"/>
  <c r="Q73" i="43" s="1"/>
  <c r="AF756" i="79"/>
  <c r="K73" i="43" s="1"/>
  <c r="AD940" i="79"/>
  <c r="I76" i="43" s="1"/>
  <c r="J93" i="43"/>
  <c r="I94" i="43"/>
  <c r="Y572" i="79"/>
  <c r="D70" i="43" s="1"/>
  <c r="AC756" i="79"/>
  <c r="H73" i="43" s="1"/>
  <c r="K98" i="43"/>
  <c r="AK1124" i="79"/>
  <c r="P79" i="43" s="1"/>
  <c r="AJ1124" i="79"/>
  <c r="O79" i="43" s="1"/>
  <c r="AI756" i="79"/>
  <c r="N73" i="43" s="1"/>
  <c r="AA756" i="79"/>
  <c r="F73" i="43" s="1"/>
  <c r="I95" i="43"/>
  <c r="K94" i="43"/>
  <c r="Y388" i="79"/>
  <c r="L97" i="43"/>
  <c r="R80" i="43"/>
  <c r="AJ940" i="79"/>
  <c r="O76" i="43" s="1"/>
  <c r="K96" i="43"/>
  <c r="AE1124" i="79"/>
  <c r="J79" i="43" s="1"/>
  <c r="AE756" i="79"/>
  <c r="J73" i="43" s="1"/>
  <c r="Z940" i="79"/>
  <c r="E76" i="43" s="1"/>
  <c r="AL940" i="79"/>
  <c r="Q76" i="43" s="1"/>
  <c r="L99" i="43"/>
  <c r="AA940" i="79"/>
  <c r="F76" i="43" s="1"/>
  <c r="AC1124" i="79"/>
  <c r="H79" i="43" s="1"/>
  <c r="AI940" i="79"/>
  <c r="N76" i="43" s="1"/>
  <c r="AB940" i="79"/>
  <c r="G76" i="43" s="1"/>
  <c r="AJ756" i="79"/>
  <c r="O73" i="43" s="1"/>
  <c r="AH756" i="79"/>
  <c r="M73" i="43" s="1"/>
  <c r="AK940" i="79"/>
  <c r="P76" i="43" s="1"/>
  <c r="AG756" i="79"/>
  <c r="L73" i="43" s="1"/>
  <c r="AB756" i="79"/>
  <c r="G73" i="43" s="1"/>
  <c r="L94" i="43"/>
  <c r="J98" i="43"/>
  <c r="AA1124" i="79"/>
  <c r="F79" i="43" s="1"/>
  <c r="AH391" i="46"/>
  <c r="R68" i="47" s="1"/>
  <c r="T63" i="47"/>
  <c r="S60" i="47"/>
  <c r="Q61" i="47"/>
  <c r="P62" i="47"/>
  <c r="P66" i="47"/>
  <c r="P69" i="47"/>
  <c r="P67" i="47"/>
  <c r="P61" i="47"/>
  <c r="R31" i="47"/>
  <c r="P71" i="47"/>
  <c r="P70" i="47"/>
  <c r="R34" i="47"/>
  <c r="P68" i="47"/>
  <c r="P64" i="47"/>
  <c r="R38" i="47"/>
  <c r="T47" i="47"/>
  <c r="R37" i="47"/>
  <c r="P60" i="47"/>
  <c r="P63" i="47"/>
  <c r="R39" i="47"/>
  <c r="P65" i="47"/>
  <c r="AJ204" i="79"/>
  <c r="O64" i="43" s="1"/>
  <c r="T75" i="47" s="1"/>
  <c r="Q27" i="47"/>
  <c r="Q29" i="47" s="1"/>
  <c r="Q42" i="47" s="1"/>
  <c r="Q44" i="47" s="1"/>
  <c r="P27" i="47"/>
  <c r="P29" i="47" s="1"/>
  <c r="Q60" i="47"/>
  <c r="Q67" i="47"/>
  <c r="Q69" i="47"/>
  <c r="Q50" i="47"/>
  <c r="R40" i="47"/>
  <c r="Q71" i="47"/>
  <c r="R41" i="47"/>
  <c r="R33" i="47"/>
  <c r="AL204" i="79"/>
  <c r="Q64" i="43" s="1"/>
  <c r="Q47" i="47"/>
  <c r="Q52" i="47"/>
  <c r="R35" i="47"/>
  <c r="R32" i="47"/>
  <c r="R36" i="47"/>
  <c r="E91" i="43"/>
  <c r="Q65" i="47"/>
  <c r="Q45" i="47"/>
  <c r="Q62" i="47"/>
  <c r="G92" i="43"/>
  <c r="Q54" i="47"/>
  <c r="Q48" i="47"/>
  <c r="Q70" i="47"/>
  <c r="Q64" i="47"/>
  <c r="Q63" i="47"/>
  <c r="Q66" i="47"/>
  <c r="Q56" i="47"/>
  <c r="Q49" i="47"/>
  <c r="Q53" i="47"/>
  <c r="Q55" i="47"/>
  <c r="G93" i="43"/>
  <c r="Q51" i="47"/>
  <c r="Q68" i="47"/>
  <c r="Q46" i="47"/>
  <c r="R65" i="43"/>
  <c r="S48" i="47"/>
  <c r="G94" i="43"/>
  <c r="AH204" i="79"/>
  <c r="M64" i="43" s="1"/>
  <c r="G91"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4" i="43"/>
  <c r="F9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I141" i="47" l="1"/>
  <c r="L81" i="47"/>
  <c r="H18" i="43"/>
  <c r="AM391" i="46"/>
  <c r="AM393" i="46" s="1"/>
  <c r="U63" i="47"/>
  <c r="U71" i="47"/>
  <c r="AM204" i="79"/>
  <c r="AM206" i="79" s="1"/>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E27" i="43"/>
  <c r="W15" i="47"/>
  <c r="M82" i="47"/>
  <c r="N84" i="47"/>
  <c r="M102" i="43"/>
  <c r="L101" i="43"/>
  <c r="F101" i="43"/>
  <c r="H101" i="43"/>
  <c r="M93" i="43"/>
  <c r="M92" i="43"/>
  <c r="L85" i="47"/>
  <c r="M97" i="43"/>
  <c r="L77" i="47"/>
  <c r="W26" i="47"/>
  <c r="L82" i="47"/>
  <c r="L86" i="47"/>
  <c r="L75" i="47"/>
  <c r="M98" i="43"/>
  <c r="L98" i="47"/>
  <c r="I101" i="43"/>
  <c r="L79" i="47"/>
  <c r="G101" i="43"/>
  <c r="J101" i="43"/>
  <c r="L83" i="47"/>
  <c r="L78" i="47"/>
  <c r="K101" i="43"/>
  <c r="L76" i="47"/>
  <c r="M95" i="43"/>
  <c r="L80" i="47"/>
  <c r="E101" i="43"/>
  <c r="M99" i="43"/>
  <c r="M91" i="43"/>
  <c r="L84" i="47"/>
  <c r="W18" i="47"/>
  <c r="M94" i="43"/>
  <c r="M9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R70" i="43"/>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3" i="43"/>
  <c r="R67"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39" i="43"/>
  <c r="U124" i="47"/>
  <c r="S91" i="47"/>
  <c r="S156" i="47"/>
  <c r="S120" i="47"/>
  <c r="S96" i="47"/>
  <c r="E37"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6" i="43"/>
  <c r="R73" i="43"/>
  <c r="Q153" i="47"/>
  <c r="R79" i="43"/>
  <c r="O155" i="47"/>
  <c r="U154" i="47"/>
  <c r="U126" i="47"/>
  <c r="P155" i="47"/>
  <c r="O157" i="47"/>
  <c r="L121" i="47"/>
  <c r="L125" i="47"/>
  <c r="L151" i="47"/>
  <c r="N108" i="47"/>
  <c r="N144" i="47"/>
  <c r="U128" i="47"/>
  <c r="U127" i="47"/>
  <c r="U129" i="47"/>
  <c r="U159" i="47"/>
  <c r="S115" i="47"/>
  <c r="S90" i="47"/>
  <c r="S105" i="47"/>
  <c r="E34"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2" i="43"/>
  <c r="M126" i="47"/>
  <c r="M156" i="47"/>
  <c r="M155" i="47"/>
  <c r="M151" i="47"/>
  <c r="M127" i="47"/>
  <c r="N131" i="47"/>
  <c r="U145" i="47"/>
  <c r="S128" i="47"/>
  <c r="S123" i="47"/>
  <c r="S141" i="47"/>
  <c r="R71" i="47"/>
  <c r="R67" i="47"/>
  <c r="R48" i="47"/>
  <c r="R61" i="47"/>
  <c r="P135" i="47"/>
  <c r="P142" i="47"/>
  <c r="E35" i="43"/>
  <c r="R60" i="47"/>
  <c r="P152" i="47"/>
  <c r="R45" i="47"/>
  <c r="L137" i="47"/>
  <c r="L154" i="47"/>
  <c r="M143" i="47"/>
  <c r="O140" i="47"/>
  <c r="L144" i="47"/>
  <c r="E30" i="43"/>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1"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E40" i="43"/>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38"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6" i="43"/>
  <c r="R64"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E29" i="43"/>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E28" i="43"/>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7" i="43" l="1"/>
  <c r="U57" i="47"/>
  <c r="U59" i="47" s="1"/>
  <c r="U72" i="47" s="1"/>
  <c r="U74" i="47" s="1"/>
  <c r="U87" i="47" s="1"/>
  <c r="U89" i="47" s="1"/>
  <c r="U102" i="47" s="1"/>
  <c r="M101" i="43"/>
  <c r="W27" i="47"/>
  <c r="C103"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161" i="47"/>
  <c r="E41" i="43"/>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2" i="43"/>
  <c r="P104" i="47"/>
  <c r="P117" i="47" s="1"/>
  <c r="P119" i="47" s="1"/>
  <c r="P132" i="47" s="1"/>
  <c r="P134" i="47" s="1"/>
  <c r="P147" i="47" s="1"/>
  <c r="P149" i="47" s="1"/>
  <c r="P162" i="47" s="1"/>
  <c r="K82" i="43"/>
  <c r="R104" i="47"/>
  <c r="R117" i="47" s="1"/>
  <c r="R119" i="47" s="1"/>
  <c r="R132" i="47" s="1"/>
  <c r="R134" i="47" s="1"/>
  <c r="R147" i="47" s="1"/>
  <c r="R149" i="47" s="1"/>
  <c r="R162" i="47" s="1"/>
  <c r="M82" i="43"/>
  <c r="Q104" i="47"/>
  <c r="Q117" i="47" s="1"/>
  <c r="Q119" i="47" s="1"/>
  <c r="Q132" i="47" s="1"/>
  <c r="Q134" i="47" s="1"/>
  <c r="Q147" i="47" s="1"/>
  <c r="Q149" i="47" s="1"/>
  <c r="Q162" i="47" s="1"/>
  <c r="L82" i="43"/>
  <c r="L83" i="43" s="1"/>
  <c r="S104" i="47"/>
  <c r="S117" i="47" s="1"/>
  <c r="S119" i="47" s="1"/>
  <c r="S132" i="47" s="1"/>
  <c r="S134" i="47" s="1"/>
  <c r="S147" i="47" s="1"/>
  <c r="S149" i="47" s="1"/>
  <c r="S162" i="47" s="1"/>
  <c r="N82" i="43"/>
  <c r="N83" i="43" s="1"/>
  <c r="T104" i="47"/>
  <c r="T117" i="47" s="1"/>
  <c r="T119" i="47" s="1"/>
  <c r="T132" i="47" s="1"/>
  <c r="T134" i="47" s="1"/>
  <c r="T147" i="47" s="1"/>
  <c r="T149" i="47" s="1"/>
  <c r="T162" i="47" s="1"/>
  <c r="O82" i="43"/>
  <c r="O83" i="43" s="1"/>
  <c r="U104" i="47"/>
  <c r="U117" i="47" s="1"/>
  <c r="U119" i="47" s="1"/>
  <c r="U132" i="47" s="1"/>
  <c r="U134" i="47" s="1"/>
  <c r="U147" i="47" s="1"/>
  <c r="U149" i="47" s="1"/>
  <c r="U162" i="47" s="1"/>
  <c r="P82" i="43"/>
  <c r="P83" i="43" s="1"/>
  <c r="W29" i="47"/>
  <c r="C104" i="43"/>
  <c r="M72" i="47"/>
  <c r="M74" i="47" s="1"/>
  <c r="M87" i="47" s="1"/>
  <c r="M89" i="47" s="1"/>
  <c r="M102" i="47" s="1"/>
  <c r="I72" i="47"/>
  <c r="I74" i="47" s="1"/>
  <c r="I87" i="47" s="1"/>
  <c r="I89" i="47" s="1"/>
  <c r="J72" i="47"/>
  <c r="J74" i="47" s="1"/>
  <c r="J87" i="47" s="1"/>
  <c r="J89" i="47" s="1"/>
  <c r="J102" i="47" s="1"/>
  <c r="N72" i="47"/>
  <c r="N74" i="47" s="1"/>
  <c r="N87" i="47" s="1"/>
  <c r="N89" i="47" s="1"/>
  <c r="N102" i="47" s="1"/>
  <c r="O72" i="47"/>
  <c r="O74" i="47" s="1"/>
  <c r="O87" i="47" s="1"/>
  <c r="O89" i="47" s="1"/>
  <c r="O102" i="47" s="1"/>
  <c r="L44" i="47"/>
  <c r="L57" i="47" s="1"/>
  <c r="L59" i="47" s="1"/>
  <c r="F36" i="43" l="1"/>
  <c r="G36" i="43" s="1"/>
  <c r="M83" i="43"/>
  <c r="F34" i="43"/>
  <c r="G34" i="43" s="1"/>
  <c r="K83" i="43"/>
  <c r="F40" i="43"/>
  <c r="G40" i="43" s="1"/>
  <c r="Q83" i="43"/>
  <c r="F39" i="43"/>
  <c r="G39" i="43" s="1"/>
  <c r="F37" i="43"/>
  <c r="G37" i="43" s="1"/>
  <c r="O104" i="47"/>
  <c r="O117" i="47" s="1"/>
  <c r="O119" i="47" s="1"/>
  <c r="O132" i="47" s="1"/>
  <c r="O134" i="47" s="1"/>
  <c r="O147" i="47" s="1"/>
  <c r="O149" i="47" s="1"/>
  <c r="O162" i="47" s="1"/>
  <c r="J82" i="43"/>
  <c r="J83" i="43" s="1"/>
  <c r="J104" i="47"/>
  <c r="J117" i="47" s="1"/>
  <c r="J119" i="47" s="1"/>
  <c r="J132" i="47" s="1"/>
  <c r="E82" i="43" s="1"/>
  <c r="F38" i="43"/>
  <c r="G38" i="43" s="1"/>
  <c r="F35" i="43"/>
  <c r="G35" i="43" s="1"/>
  <c r="M104" i="47"/>
  <c r="M117" i="47" s="1"/>
  <c r="M119" i="47" s="1"/>
  <c r="M132" i="47" s="1"/>
  <c r="M134" i="47" s="1"/>
  <c r="M147" i="47" s="1"/>
  <c r="M149" i="47" s="1"/>
  <c r="M162" i="47" s="1"/>
  <c r="H82" i="43"/>
  <c r="N104" i="47"/>
  <c r="N117" i="47" s="1"/>
  <c r="N119" i="47" s="1"/>
  <c r="N132" i="47" s="1"/>
  <c r="N134" i="47" s="1"/>
  <c r="N147" i="47" s="1"/>
  <c r="N149" i="47" s="1"/>
  <c r="N162" i="47" s="1"/>
  <c r="I82" i="43"/>
  <c r="L72" i="47"/>
  <c r="L74" i="47" s="1"/>
  <c r="L87" i="47" s="1"/>
  <c r="L89" i="47" s="1"/>
  <c r="L102" i="47" s="1"/>
  <c r="I102" i="47"/>
  <c r="J134" i="47" l="1"/>
  <c r="J147" i="47" s="1"/>
  <c r="J149" i="47" s="1"/>
  <c r="J162" i="47" s="1"/>
  <c r="E109" i="43"/>
  <c r="F31" i="43"/>
  <c r="G31" i="43" s="1"/>
  <c r="H83" i="43"/>
  <c r="F28" i="43"/>
  <c r="G28" i="43" s="1"/>
  <c r="E83" i="43"/>
  <c r="F32" i="43"/>
  <c r="G32" i="43" s="1"/>
  <c r="I83" i="43"/>
  <c r="L104" i="47"/>
  <c r="L117" i="47" s="1"/>
  <c r="L119" i="47" s="1"/>
  <c r="L132" i="47" s="1"/>
  <c r="G82" i="43" s="1"/>
  <c r="G83" i="43" s="1"/>
  <c r="I104" i="47"/>
  <c r="I117" i="47" s="1"/>
  <c r="I119" i="47" s="1"/>
  <c r="I132" i="47" s="1"/>
  <c r="D82" i="43" s="1"/>
  <c r="D83" i="43"/>
  <c r="F33" i="43"/>
  <c r="G33" i="43" s="1"/>
  <c r="E111" i="43" l="1"/>
  <c r="I134" i="47"/>
  <c r="I147" i="47" s="1"/>
  <c r="I149" i="47" s="1"/>
  <c r="I162" i="47" s="1"/>
  <c r="D109" i="43"/>
  <c r="D111" i="43" s="1"/>
  <c r="L134" i="47"/>
  <c r="L147" i="47" s="1"/>
  <c r="L149" i="47" s="1"/>
  <c r="L162" i="47" s="1"/>
  <c r="G109" i="43"/>
  <c r="G111" i="43" s="1"/>
  <c r="F30" i="43"/>
  <c r="G30" i="43" s="1"/>
  <c r="F27" i="43"/>
  <c r="W42" i="47"/>
  <c r="D103" i="43" s="1"/>
  <c r="K42" i="47"/>
  <c r="D104" i="43" l="1"/>
  <c r="G27" i="43"/>
  <c r="K44" i="47"/>
  <c r="K57" i="47" s="1"/>
  <c r="K59" i="47" s="1"/>
  <c r="W44" i="47"/>
  <c r="W57" i="47" s="1"/>
  <c r="W59" i="47" l="1"/>
  <c r="W72" i="47" s="1"/>
  <c r="E103" i="43"/>
  <c r="K72" i="47"/>
  <c r="K74" i="47" s="1"/>
  <c r="K87" i="47" s="1"/>
  <c r="K89" i="47" s="1"/>
  <c r="K102" i="47" s="1"/>
  <c r="K104" i="47" l="1"/>
  <c r="K117" i="47" s="1"/>
  <c r="K119" i="47" s="1"/>
  <c r="K132" i="47" s="1"/>
  <c r="F82" i="43" s="1"/>
  <c r="W74" i="47"/>
  <c r="W87" i="47" s="1"/>
  <c r="F103" i="43"/>
  <c r="F104" i="43" s="1"/>
  <c r="E104" i="43"/>
  <c r="K134" i="47" l="1"/>
  <c r="K147" i="47" s="1"/>
  <c r="K149" i="47" s="1"/>
  <c r="K162" i="47" s="1"/>
  <c r="F109" i="43"/>
  <c r="R82" i="43"/>
  <c r="F83" i="43"/>
  <c r="F29" i="43"/>
  <c r="F41" i="43" s="1"/>
  <c r="W89" i="47"/>
  <c r="W102" i="47" s="1"/>
  <c r="G103" i="43"/>
  <c r="F111" i="43" l="1"/>
  <c r="H111" i="43" s="1"/>
  <c r="H19" i="43"/>
  <c r="H20" i="43" s="1"/>
  <c r="G29" i="43"/>
  <c r="G41" i="43" s="1"/>
  <c r="G104" i="43"/>
  <c r="W104" i="47"/>
  <c r="W117" i="47" s="1"/>
  <c r="H103" i="43"/>
  <c r="H104" i="43" s="1"/>
  <c r="W119" i="47" l="1"/>
  <c r="W132" i="47" s="1"/>
  <c r="I103" i="43"/>
  <c r="I104" i="43" s="1"/>
  <c r="W134" i="47" l="1"/>
  <c r="W147" i="47" s="1"/>
  <c r="J103" i="43"/>
  <c r="J104" i="43" l="1"/>
  <c r="K103" i="43"/>
  <c r="K104" i="43" s="1"/>
  <c r="W149" i="47"/>
  <c r="W162" i="47" s="1"/>
  <c r="L103" i="43" s="1"/>
  <c r="L104" i="43" s="1"/>
  <c r="M103" i="43" l="1"/>
  <c r="M104" i="43" s="1"/>
</calcChain>
</file>

<file path=xl/comments1.xml><?xml version="1.0" encoding="utf-8"?>
<comments xmlns="http://schemas.openxmlformats.org/spreadsheetml/2006/main">
  <authors>
    <author>Jane RSLU</author>
  </authors>
  <commentList>
    <comment ref="D54" authorId="0" shapeId="0">
      <text>
        <r>
          <rPr>
            <b/>
            <sz val="8"/>
            <color indexed="81"/>
            <rFont val="Tahoma"/>
            <family val="2"/>
          </rPr>
          <t>Jane RSLU:</t>
        </r>
        <r>
          <rPr>
            <sz val="8"/>
            <color indexed="81"/>
            <rFont val="Tahoma"/>
            <family val="2"/>
          </rPr>
          <t xml:space="preserve">
Burman made a mistake in totaling residential, $511 was not counted. In addition adjustment made in 2012 for 2011 is not included</t>
        </r>
      </text>
    </comment>
    <comment ref="E54" authorId="0" shapeId="0">
      <text>
        <r>
          <rPr>
            <b/>
            <sz val="8"/>
            <color indexed="81"/>
            <rFont val="Tahoma"/>
            <family val="2"/>
          </rPr>
          <t>Jane RSLU:</t>
        </r>
        <r>
          <rPr>
            <sz val="8"/>
            <color indexed="81"/>
            <rFont val="Tahoma"/>
            <family val="2"/>
          </rPr>
          <t xml:space="preserve">
Burman didn't include adjustment, 50% of retrofit, and high performance was put in Industrial</t>
        </r>
      </text>
    </comment>
    <comment ref="F54" authorId="0" shapeId="0">
      <text>
        <r>
          <rPr>
            <b/>
            <sz val="8"/>
            <color indexed="81"/>
            <rFont val="Tahoma"/>
            <family val="2"/>
          </rPr>
          <t>Jane RSLU:</t>
        </r>
        <r>
          <rPr>
            <sz val="8"/>
            <color indexed="81"/>
            <rFont val="Tahoma"/>
            <family val="2"/>
          </rPr>
          <t xml:space="preserve">
Burman didn't include 50% of retrofit, high performance should be in commercial as in 2012-2014 years report</t>
        </r>
      </text>
    </comment>
    <comment ref="E63" authorId="0" shapeId="0">
      <text>
        <r>
          <rPr>
            <b/>
            <sz val="8"/>
            <color indexed="81"/>
            <rFont val="Tahoma"/>
            <family val="2"/>
          </rPr>
          <t>Jane RSLU:</t>
        </r>
        <r>
          <rPr>
            <sz val="8"/>
            <color indexed="81"/>
            <rFont val="Tahoma"/>
            <family val="2"/>
          </rPr>
          <t xml:space="preserve">
Variance due to rounding</t>
        </r>
      </text>
    </comment>
    <comment ref="D64" authorId="0" shapeId="0">
      <text>
        <r>
          <rPr>
            <b/>
            <sz val="8"/>
            <color indexed="81"/>
            <rFont val="Tahoma"/>
            <family val="2"/>
          </rPr>
          <t>Jane RSLU:</t>
        </r>
        <r>
          <rPr>
            <sz val="8"/>
            <color indexed="81"/>
            <rFont val="Tahoma"/>
            <family val="2"/>
          </rPr>
          <t xml:space="preserve">
Including 2011 persistence. Burman didn't</t>
        </r>
      </text>
    </comment>
  </commentList>
</comments>
</file>

<file path=xl/comments2.xml><?xml version="1.0" encoding="utf-8"?>
<comments xmlns="http://schemas.openxmlformats.org/spreadsheetml/2006/main">
  <authors>
    <author>Jane RSLU</author>
  </authors>
  <commentList>
    <comment ref="F39" authorId="0" shapeId="0">
      <text>
        <r>
          <rPr>
            <b/>
            <sz val="8"/>
            <color indexed="81"/>
            <rFont val="Tahoma"/>
            <family val="2"/>
          </rPr>
          <t>Jane RSLU:</t>
        </r>
        <r>
          <rPr>
            <sz val="8"/>
            <color indexed="81"/>
            <rFont val="Tahoma"/>
            <family val="2"/>
          </rPr>
          <t xml:space="preserve">
Converted to kWh rate consistent with our billing system.</t>
        </r>
      </text>
    </comment>
    <comment ref="G39" authorId="0" shapeId="0">
      <text>
        <r>
          <rPr>
            <b/>
            <sz val="8"/>
            <color indexed="81"/>
            <rFont val="Tahoma"/>
            <family val="2"/>
          </rPr>
          <t>Jane RSLU:</t>
        </r>
        <r>
          <rPr>
            <sz val="8"/>
            <color indexed="81"/>
            <rFont val="Tahoma"/>
            <family val="2"/>
          </rPr>
          <t xml:space="preserve">
Converted to kWh rate consistent with our billing system.</t>
        </r>
      </text>
    </comment>
    <comment ref="H39" authorId="0" shapeId="0">
      <text>
        <r>
          <rPr>
            <b/>
            <sz val="8"/>
            <color indexed="81"/>
            <rFont val="Tahoma"/>
            <family val="2"/>
          </rPr>
          <t>Jane RSLU:</t>
        </r>
        <r>
          <rPr>
            <sz val="8"/>
            <color indexed="81"/>
            <rFont val="Tahoma"/>
            <family val="2"/>
          </rPr>
          <t xml:space="preserve">
Converted to kWh rate consistent with our billing system.</t>
        </r>
      </text>
    </comment>
    <comment ref="I39" authorId="0" shapeId="0">
      <text>
        <r>
          <rPr>
            <b/>
            <sz val="8"/>
            <color indexed="81"/>
            <rFont val="Tahoma"/>
            <family val="2"/>
          </rPr>
          <t>Jane RSLU:</t>
        </r>
        <r>
          <rPr>
            <sz val="8"/>
            <color indexed="81"/>
            <rFont val="Tahoma"/>
            <family val="2"/>
          </rPr>
          <t xml:space="preserve">
Converted to kWh rate consistent with our billing system.</t>
        </r>
      </text>
    </comment>
  </commentList>
</comments>
</file>

<file path=xl/comments3.xml><?xml version="1.0" encoding="utf-8"?>
<comments xmlns="http://schemas.openxmlformats.org/spreadsheetml/2006/main">
  <authors>
    <author>Jane RSLU</author>
  </authors>
  <commentList>
    <comment ref="B294" authorId="0" shapeId="0">
      <text>
        <r>
          <rPr>
            <b/>
            <sz val="8"/>
            <color indexed="81"/>
            <rFont val="Tahoma"/>
            <family val="2"/>
          </rPr>
          <t xml:space="preserve">Jane RSLU:
</t>
        </r>
        <r>
          <rPr>
            <sz val="8"/>
            <color indexed="81"/>
            <rFont val="Tahoma"/>
            <family val="2"/>
          </rPr>
          <t>Annual Coupon</t>
        </r>
      </text>
    </comment>
    <comment ref="D308" authorId="0" shapeId="0">
      <text>
        <r>
          <rPr>
            <b/>
            <sz val="8"/>
            <color indexed="81"/>
            <rFont val="Tahoma"/>
            <family val="2"/>
          </rPr>
          <t>Jane RSLU:</t>
        </r>
        <r>
          <rPr>
            <sz val="8"/>
            <color indexed="81"/>
            <rFont val="Tahoma"/>
            <family val="2"/>
          </rPr>
          <t xml:space="preserve">
Small business lighting</t>
        </r>
      </text>
    </comment>
    <comment ref="Z436" authorId="0" shapeId="0">
      <text>
        <r>
          <rPr>
            <b/>
            <sz val="8"/>
            <color indexed="81"/>
            <rFont val="Tahoma"/>
            <family val="2"/>
          </rPr>
          <t>Jane RSLU:</t>
        </r>
        <r>
          <rPr>
            <sz val="8"/>
            <color indexed="81"/>
            <rFont val="Tahoma"/>
            <family val="2"/>
          </rPr>
          <t xml:space="preserve">
kWh %</t>
        </r>
      </text>
    </comment>
    <comment ref="AA436" authorId="0" shapeId="0">
      <text>
        <r>
          <rPr>
            <b/>
            <sz val="8"/>
            <color indexed="81"/>
            <rFont val="Tahoma"/>
            <family val="2"/>
          </rPr>
          <t>Jane RSLU:</t>
        </r>
        <r>
          <rPr>
            <sz val="8"/>
            <color indexed="81"/>
            <rFont val="Tahoma"/>
            <family val="2"/>
          </rPr>
          <t xml:space="preserve">
kW %</t>
        </r>
      </text>
    </comment>
    <comment ref="AM436" authorId="0" shapeId="0">
      <text>
        <r>
          <rPr>
            <b/>
            <sz val="8"/>
            <color indexed="81"/>
            <rFont val="Tahoma"/>
            <family val="2"/>
          </rPr>
          <t>Jane RSLU:</t>
        </r>
        <r>
          <rPr>
            <sz val="8"/>
            <color indexed="81"/>
            <rFont val="Tahoma"/>
            <family val="2"/>
          </rPr>
          <t xml:space="preserve">
kWh % not equal kW % based on Burman report</t>
        </r>
      </text>
    </comment>
  </commentList>
</comments>
</file>

<file path=xl/comments4.xml><?xml version="1.0" encoding="utf-8"?>
<comments xmlns="http://schemas.openxmlformats.org/spreadsheetml/2006/main">
  <authors>
    <author>Jane RSLU</author>
  </authors>
  <commentList>
    <comment ref="Z57" authorId="0" shapeId="0">
      <text>
        <r>
          <rPr>
            <b/>
            <sz val="8"/>
            <color indexed="81"/>
            <rFont val="Tahoma"/>
            <family val="2"/>
          </rPr>
          <t>Jane RSLU:</t>
        </r>
        <r>
          <rPr>
            <sz val="8"/>
            <color indexed="81"/>
            <rFont val="Tahoma"/>
            <family val="2"/>
          </rPr>
          <t xml:space="preserve">
Burman report 2015 results, kWh % not = kW %. kWh number for Commercial  in Burman report / total = 440772.72 / 1,067.622 = 41.2893%</t>
        </r>
      </text>
    </comment>
    <comment ref="AA57" authorId="0" shapeId="0">
      <text>
        <r>
          <rPr>
            <b/>
            <sz val="8"/>
            <color indexed="81"/>
            <rFont val="Tahoma"/>
            <family val="2"/>
          </rPr>
          <t>Jane RSLU:</t>
        </r>
        <r>
          <rPr>
            <sz val="8"/>
            <color indexed="81"/>
            <rFont val="Tahoma"/>
            <family val="2"/>
          </rPr>
          <t xml:space="preserve">
Burman report 2015 results, kWh % not = kW %. kW number for industrial in Buman report / total kW = 66.23 / 106= 62.48%</t>
        </r>
      </text>
    </comment>
    <comment ref="AB57" authorId="0" shapeId="0">
      <text>
        <r>
          <rPr>
            <b/>
            <sz val="8"/>
            <color indexed="81"/>
            <rFont val="Tahoma"/>
            <family val="2"/>
          </rPr>
          <t>Jane RSLU:</t>
        </r>
        <r>
          <rPr>
            <sz val="8"/>
            <color indexed="81"/>
            <rFont val="Tahoma"/>
            <family val="2"/>
          </rPr>
          <t xml:space="preserve">
Burman report, kWh number for ST / total =14021.41 / 1,067,522 =1.31%</t>
        </r>
      </text>
    </comment>
    <comment ref="AM57" authorId="0" shapeId="0">
      <text>
        <r>
          <rPr>
            <b/>
            <sz val="8"/>
            <color indexed="81"/>
            <rFont val="Tahoma"/>
            <family val="2"/>
          </rPr>
          <t>Jane RSLU:</t>
        </r>
        <r>
          <rPr>
            <sz val="8"/>
            <color indexed="81"/>
            <rFont val="Tahoma"/>
            <family val="2"/>
          </rPr>
          <t xml:space="preserve">
kWh % and kW % are calculated separately for each class. Not =</t>
        </r>
      </text>
    </comment>
  </commentList>
</comments>
</file>

<file path=xl/comments5.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6.xml><?xml version="1.0" encoding="utf-8"?>
<comments xmlns="http://schemas.openxmlformats.org/spreadsheetml/2006/main">
  <authors>
    <author>Jane RSLU</author>
  </authors>
  <commentList>
    <comment ref="F30" authorId="0" shapeId="0">
      <text>
        <r>
          <rPr>
            <b/>
            <sz val="8"/>
            <color indexed="81"/>
            <rFont val="Tahoma"/>
            <family val="2"/>
          </rPr>
          <t>Jane RSLU:</t>
        </r>
        <r>
          <rPr>
            <sz val="8"/>
            <color indexed="81"/>
            <rFont val="Tahoma"/>
            <family val="2"/>
          </rPr>
          <t xml:space="preserve">
Implemented</t>
        </r>
      </text>
    </comment>
    <comment ref="D32" authorId="0" shapeId="0">
      <text>
        <r>
          <rPr>
            <b/>
            <sz val="8"/>
            <color indexed="81"/>
            <rFont val="Tahoma"/>
            <family val="2"/>
          </rPr>
          <t>Jane RSLU:</t>
        </r>
        <r>
          <rPr>
            <sz val="8"/>
            <color indexed="81"/>
            <rFont val="Tahoma"/>
            <family val="2"/>
          </rPr>
          <t xml:space="preserve">
Implemented</t>
        </r>
      </text>
    </comment>
  </commentList>
</comments>
</file>

<file path=xl/sharedStrings.xml><?xml version="1.0" encoding="utf-8"?>
<sst xmlns="http://schemas.openxmlformats.org/spreadsheetml/2006/main" count="3705" uniqueCount="762">
  <si>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</si>
  <si>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</si>
  <si>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</si>
  <si>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</si>
  <si>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</si>
  <si>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</si>
  <si>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</si>
  <si>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</si>
  <si>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</si>
  <si>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</si>
  <si>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</si>
  <si>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</si>
  <si>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</si>
  <si>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</si>
  <si>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</si>
  <si>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</si>
  <si>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</si>
  <si>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</si>
  <si>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</si>
  <si>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</si>
  <si>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</si>
  <si>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</si>
  <si>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</si>
  <si>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</si>
  <si>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</si>
  <si>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</si>
  <si>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</si>
  <si>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</si>
  <si>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</si>
  <si>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</si>
  <si>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</si>
  <si>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</si>
  <si>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</si>
  <si>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</si>
  <si>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</si>
  <si>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</si>
  <si>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</si>
  <si>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</si>
  <si>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</si>
  <si>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</si>
  <si>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</si>
  <si>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</si>
  <si>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</si>
  <si>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</si>
  <si>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</si>
  <si>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</si>
  <si>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</si>
  <si>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</si>
  <si>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</si>
  <si>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</si>
  <si>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</si>
  <si>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</si>
  <si>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</si>
  <si>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</si>
  <si>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</si>
  <si>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</si>
  <si>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</si>
  <si>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</si>
  <si>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</si>
  <si>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</si>
  <si>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</si>
  <si>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</si>
  <si>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</si>
  <si>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</si>
  <si>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</si>
  <si>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</si>
  <si>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</si>
  <si>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</si>
  <si>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</si>
  <si>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</si>
  <si>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</si>
  <si>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</si>
  <si>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</si>
  <si>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</si>
  <si>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</si>
  <si>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</si>
  <si>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</si>
  <si>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</si>
  <si>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</si>
  <si>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</si>
  <si>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</si>
  <si>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</si>
  <si>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</si>
  <si>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</si>
  <si>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</si>
  <si>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</si>
  <si>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</si>
  <si>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</si>
  <si>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</si>
  <si>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</si>
  <si>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</si>
  <si>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</si>
  <si>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</si>
  <si>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</si>
  <si>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</si>
  <si>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</si>
  <si>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</si>
  <si>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</si>
  <si>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HVAC Incentives Initaitive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</si>
  <si>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</si>
  <si>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</si>
  <si>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</si>
  <si>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</si>
  <si>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</si>
  <si>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</si>
  <si>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</si>
  <si>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</si>
  <si>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</si>
  <si>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</si>
  <si>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</si>
  <si>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</si>
  <si>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</si>
  <si>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</si>
  <si>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</si>
  <si>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</si>
  <si>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</si>
  <si>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</si>
  <si>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</si>
  <si>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</si>
  <si>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</si>
  <si>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</si>
  <si>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</si>
  <si>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</si>
  <si>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</si>
  <si>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</si>
  <si>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</si>
  <si>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</si>
  <si>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</si>
  <si>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</si>
  <si>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</si>
  <si>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</si>
  <si>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</si>
  <si>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</si>
  <si>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</si>
  <si>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</si>
  <si>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</si>
  <si>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</si>
  <si>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</si>
  <si>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</si>
  <si>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</si>
  <si>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</si>
  <si>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</si>
  <si>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</si>
  <si>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</si>
  <si>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</si>
  <si>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</si>
  <si>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</si>
  <si>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</si>
  <si>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</si>
  <si>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</si>
  <si>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</si>
  <si>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</si>
  <si>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</si>
  <si>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</si>
  <si>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</si>
  <si>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</si>
  <si>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</si>
  <si>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</si>
  <si>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</si>
  <si>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</si>
  <si>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</si>
  <si>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</si>
  <si>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</si>
  <si>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</si>
  <si>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</si>
  <si>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</si>
  <si>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</si>
  <si>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</si>
  <si>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</si>
  <si>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</si>
  <si>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</si>
  <si>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</si>
  <si>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</si>
  <si>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</si>
  <si>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</si>
  <si>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</si>
  <si>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</si>
  <si>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</si>
  <si>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</si>
  <si>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</si>
  <si>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</si>
  <si>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</si>
  <si>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</si>
  <si>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</si>
  <si>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</si>
  <si>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</si>
  <si>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</si>
  <si>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</si>
  <si>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</si>
  <si>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</si>
  <si>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</si>
  <si>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</si>
  <si>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</si>
  <si>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</si>
  <si>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</si>
  <si>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</si>
  <si>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</si>
  <si>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</si>
  <si>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</si>
  <si>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</si>
  <si>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</si>
  <si>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</si>
  <si>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</si>
  <si>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</si>
  <si>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</si>
  <si>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</si>
  <si>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</si>
  <si>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</si>
  <si>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</si>
  <si>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</si>
  <si>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</si>
  <si>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</si>
  <si>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</si>
  <si>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</si>
  <si>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</si>
  <si>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</si>
  <si>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</si>
  <si>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</si>
  <si>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</si>
  <si>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</si>
  <si>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</si>
  <si>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</si>
  <si>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</si>
  <si>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</si>
  <si>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</si>
  <si>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</si>
  <si>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</si>
  <si>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</si>
  <si>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</si>
  <si>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</si>
  <si>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</si>
  <si>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</si>
  <si>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</si>
  <si>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</si>
  <si>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</si>
  <si>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</si>
  <si>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</si>
  <si>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</si>
  <si>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</si>
  <si>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</si>
  <si>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</si>
  <si>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</si>
  <si>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</si>
  <si>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</si>
  <si>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</si>
  <si>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</si>
  <si>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</si>
  <si>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</si>
  <si>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</si>
  <si>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</si>
  <si>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</si>
  <si>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</si>
  <si>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</si>
  <si>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</si>
  <si>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</si>
  <si>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</si>
  <si>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</si>
  <si>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</si>
  <si>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</si>
  <si>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</si>
  <si>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</si>
  <si>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</si>
  <si>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</si>
  <si>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</si>
  <si>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</si>
  <si>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</si>
  <si>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</si>
  <si>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</si>
  <si>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</si>
  <si>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</si>
  <si>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</si>
  <si>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</si>
  <si>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</si>
  <si>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</si>
  <si>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</si>
  <si>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</si>
  <si>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</si>
  <si>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</si>
  <si>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</si>
  <si>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</si>
  <si>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</si>
  <si>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</si>
  <si>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</si>
  <si>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</si>
  <si>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</si>
  <si>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</si>
  <si>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</si>
  <si>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</si>
  <si>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</si>
  <si>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</si>
  <si>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</si>
  <si>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</si>
  <si>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</si>
  <si>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</si>
  <si>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</si>
  <si>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</si>
  <si>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</si>
  <si>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</si>
  <si>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</si>
  <si>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</si>
  <si>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</si>
  <si>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</si>
  <si>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</si>
  <si>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</si>
  <si>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</si>
  <si>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</si>
  <si>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</si>
  <si>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</si>
  <si>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</si>
  <si>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</si>
  <si>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</si>
  <si>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</si>
  <si>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</si>
  <si>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</si>
  <si>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</si>
  <si>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</si>
  <si>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</si>
  <si>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</si>
  <si>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</si>
  <si>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</si>
  <si>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</si>
  <si>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</si>
  <si>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</si>
  <si>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</si>
  <si>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</si>
  <si>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</si>
  <si>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</si>
  <si>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</si>
  <si>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</si>
  <si>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</si>
  <si>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</si>
  <si>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</si>
  <si>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</si>
  <si>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</si>
  <si>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</si>
  <si>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</si>
  <si>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</si>
  <si>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</si>
  <si>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</si>
  <si>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</si>
  <si>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</si>
  <si>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</si>
  <si>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</si>
  <si>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</si>
  <si>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</si>
  <si>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</si>
  <si>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</si>
  <si>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</si>
  <si>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</si>
  <si>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</si>
  <si>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</si>
  <si>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</si>
  <si>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</si>
  <si>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</si>
  <si>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</si>
  <si>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</si>
  <si>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</si>
  <si>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</si>
  <si>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</si>
  <si>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</si>
  <si>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</si>
  <si>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</si>
  <si>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</si>
  <si>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</si>
  <si>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</si>
  <si>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</si>
  <si>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</si>
  <si>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Basis of Threshold</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</si>
  <si>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</si>
  <si>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</si>
  <si>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</si>
  <si>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</si>
  <si>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</si>
  <si>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</si>
  <si>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</si>
  <si>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</si>
  <si>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</si>
  <si>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</si>
  <si>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</si>
  <si>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</si>
  <si>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</si>
  <si>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</si>
  <si>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</si>
  <si>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</si>
  <si>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</si>
  <si>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</si>
  <si>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</si>
  <si>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</si>
  <si>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</si>
  <si>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</si>
  <si>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</si>
  <si>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</si>
  <si>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</si>
  <si>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</si>
  <si>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</si>
  <si>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</si>
  <si>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</si>
  <si>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</si>
  <si>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</si>
  <si>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</si>
  <si>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</si>
  <si>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</si>
  <si>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</si>
  <si>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</si>
  <si>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</si>
  <si>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</si>
  <si>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</si>
  <si>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</si>
  <si>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</si>
  <si>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</si>
  <si>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</si>
  <si>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</si>
  <si>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</si>
  <si>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</si>
  <si>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</si>
  <si>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</si>
  <si>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</si>
  <si>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</si>
  <si>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</si>
  <si>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</si>
  <si>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</si>
  <si>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</si>
  <si>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</si>
  <si>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</si>
  <si>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</si>
  <si>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</si>
  <si>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</si>
  <si>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</si>
  <si>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</si>
  <si>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</si>
  <si>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</si>
  <si>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</si>
  <si>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</si>
  <si>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</si>
  <si>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</si>
  <si>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</si>
  <si>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</si>
  <si>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</si>
  <si>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</si>
  <si>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</si>
  <si>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</si>
  <si>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</si>
  <si>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</si>
  <si>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</si>
  <si>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</si>
  <si>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</si>
  <si>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</si>
  <si>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</si>
  <si>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</si>
  <si>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</si>
  <si>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</si>
  <si>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</si>
  <si>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</si>
  <si>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</si>
  <si>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</si>
  <si>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</si>
  <si>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</si>
  <si>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</si>
  <si>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</si>
  <si>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</si>
  <si>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</si>
  <si>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</si>
  <si>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</si>
  <si>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</si>
  <si>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</si>
  <si>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</si>
  <si>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</si>
  <si>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</si>
  <si>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</si>
  <si>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</si>
  <si>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</si>
  <si>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</si>
  <si>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</si>
  <si>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</si>
  <si>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</si>
  <si>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</si>
  <si>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</si>
  <si>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</si>
  <si>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</si>
  <si>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</si>
  <si>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</si>
  <si>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</si>
  <si>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</si>
  <si>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</si>
  <si>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</si>
  <si>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</si>
  <si>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</si>
  <si>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</si>
  <si>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</si>
  <si>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</si>
  <si>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</si>
  <si>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</si>
  <si>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</si>
  <si>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</si>
  <si>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</si>
  <si>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</si>
  <si>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</si>
  <si>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</si>
  <si>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</si>
  <si>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</si>
  <si>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</si>
  <si>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</si>
  <si>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</si>
  <si>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</si>
  <si>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</si>
  <si>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</si>
  <si>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</si>
  <si>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</si>
  <si>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</si>
  <si>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</si>
  <si>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</si>
  <si>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</si>
  <si>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</si>
  <si>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</si>
  <si>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</si>
  <si>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</si>
  <si>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</si>
  <si>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</si>
  <si>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</si>
  <si>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</si>
  <si>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</si>
  <si>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</si>
  <si>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</si>
  <si>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</si>
  <si>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</si>
  <si>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</si>
  <si>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</si>
  <si>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</si>
  <si>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</si>
  <si>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</si>
  <si>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</si>
  <si>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</si>
  <si>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</si>
  <si>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</si>
  <si>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</si>
  <si>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</si>
  <si>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</si>
  <si>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</si>
  <si>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</si>
  <si>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</si>
  <si>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</si>
  <si>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</si>
  <si>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</si>
  <si>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</si>
  <si>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</si>
  <si>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</si>
  <si>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</si>
  <si>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</si>
  <si>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</si>
  <si>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</si>
  <si>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</si>
  <si>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</si>
  <si>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</si>
  <si>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</si>
  <si>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</si>
  <si>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</si>
  <si>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</si>
  <si>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</si>
  <si>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</si>
  <si>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</si>
  <si>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</si>
  <si>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</si>
  <si>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</si>
  <si>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</si>
  <si>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</si>
  <si>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</si>
  <si>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2017, 2018,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</si>
  <si>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</si>
  <si>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Principal ($)</t>
  </si>
  <si>
    <t>EB-2016-XXXX</t>
  </si>
  <si>
    <t>EB-2017-XXXX</t>
  </si>
  <si>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</si>
  <si>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</si>
  <si>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</si>
  <si>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</si>
  <si>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</si>
  <si>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</si>
  <si>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</si>
  <si>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</si>
  <si>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</si>
  <si>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</si>
  <si>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</si>
  <si>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</si>
  <si>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</si>
  <si>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</si>
  <si>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</si>
  <si>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</si>
  <si>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</si>
  <si>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</si>
  <si>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</si>
  <si>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</si>
  <si>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</si>
  <si>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</si>
  <si>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</si>
  <si>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</si>
  <si>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</si>
  <si>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</si>
  <si>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</si>
  <si>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</si>
  <si>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</si>
  <si>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</si>
  <si>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</si>
  <si>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</si>
  <si>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</si>
  <si>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</si>
  <si>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</si>
  <si>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</si>
  <si>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</si>
  <si>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</si>
  <si>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</si>
  <si>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</si>
  <si>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</si>
  <si>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</si>
  <si>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</si>
  <si>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</si>
  <si>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</si>
  <si>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</si>
  <si>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</si>
  <si>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</si>
  <si>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</si>
  <si>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</si>
  <si>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3-a below autopopulates the average distribution rates from Table 3.  Please ensure that the distribution rates relevant to the years of the LRAMVA disposition are used.  As such, please clear the rates related to the year(s) that are not part of the LRAMVA claim.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</si>
  <si>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</si>
  <si>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</si>
  <si>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</si>
  <si>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t>Depending on the period of LRAMVA to be claimed, LDCs are expected to adjust the totals for carrying charges in row 82 of Table 1-b and the years included in the LRAMVA balance in row 83, as appropriate.</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</si>
  <si>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</si>
  <si>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</si>
  <si>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</si>
  <si>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</si>
  <si>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</si>
  <si>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</si>
  <si>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</si>
  <si>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</si>
  <si>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</si>
  <si>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</si>
  <si>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</si>
  <si>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</si>
  <si>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</si>
  <si>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use of a different LRAMVA threshold; etc.  All important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</si>
  <si>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</si>
  <si>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</si>
  <si>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</si>
  <si>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</si>
  <si>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</si>
  <si>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</si>
  <si>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t>The LRAMVA work form was created in a generic manner for use by all LDCs.  There are some elements that are not applicable at this time (i.e., 2017, 2018, 2019 and 2020 related components) but have been included in an effort to avoid major updates in the future.  Distributors should follow the checklist, which is referenced in this tab of the work form and listed below:</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</si>
  <si>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</si>
  <si>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</si>
  <si>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</si>
  <si>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</si>
  <si>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</si>
  <si>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</si>
  <si>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</si>
  <si>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</si>
  <si>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</si>
  <si>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</si>
  <si>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</si>
  <si>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</si>
  <si>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</si>
  <si>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</si>
  <si>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</si>
  <si>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</si>
  <si>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</si>
  <si>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</si>
  <si>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</si>
  <si>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</si>
  <si>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</si>
  <si>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</si>
  <si>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o</t>
    </r>
    <r>
      <rPr>
        <sz val="11"/>
        <rFont val="Calibri"/>
        <family val="2"/>
        <scheme val="minor"/>
      </rPr>
      <t xml:space="preserve">   </t>
    </r>
    <r>
      <rPr>
        <sz val="12"/>
        <rFont val="Arial"/>
        <family val="2"/>
      </rPr>
      <t xml:space="preserve">Input or manually link the savings, adjustments and program savings persistence data from Tab 7 (Persistence </t>
    </r>
    <r>
      <rPr>
        <u/>
        <sz val="12"/>
        <rFont val="Arial"/>
        <family val="2"/>
      </rPr>
      <t>Report</t>
    </r>
    <r>
      <rPr>
        <sz val="12"/>
        <rFont val="Arial"/>
        <family val="2"/>
      </rPr>
      <t>) to Tabs 4 and 5.  As noted earlier, persistence data is available upon request from the IESO.</t>
    </r>
  </si>
  <si>
    <r>
      <t xml:space="preserve">o   Provide assumptions about the year(s) in which persistence is captured in the load forecast via the "Notes" section </t>
    </r>
    <r>
      <rPr>
        <u/>
        <sz val="12"/>
        <rFont val="Arial"/>
        <family val="2"/>
      </rPr>
      <t xml:space="preserve">of </t>
    </r>
    <r>
      <rPr>
        <sz val="12"/>
        <rFont val="Arial"/>
        <family val="2"/>
      </rPr>
      <t xml:space="preserve">each table and adjust what is included in the LRAMVA totals, as appropriate.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</si>
  <si>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</si>
  <si>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</si>
  <si>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</si>
  <si>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</si>
  <si>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</si>
  <si>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</si>
  <si>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2015-2020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</si>
  <si>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</si>
  <si>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</si>
  <si>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</si>
  <si>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</si>
  <si>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Rideau St Lawrence Distribution Inc.</t>
  </si>
  <si>
    <t>2016 COS Application</t>
  </si>
  <si>
    <t>EB-2015-0100</t>
  </si>
  <si>
    <t>2012-2014</t>
  </si>
  <si>
    <t>EB-2017-0265</t>
  </si>
  <si>
    <t>2018 IRM Application</t>
  </si>
  <si>
    <t>GS 50 TO 4,999 KW</t>
  </si>
  <si>
    <t>2012 Settlement Agreement, EB-2011-0274</t>
  </si>
  <si>
    <t>EB-2014-0111</t>
  </si>
  <si>
    <t>EB-2013-0169</t>
  </si>
  <si>
    <t>EB-2012-0164</t>
  </si>
  <si>
    <t>EB-2011-0274</t>
  </si>
  <si>
    <t>Tier 1</t>
  </si>
  <si>
    <t>Consumer</t>
  </si>
  <si>
    <t>Rideau St. Lawrence Distribution Inc.</t>
  </si>
  <si>
    <t>EE</t>
  </si>
  <si>
    <t>Business</t>
  </si>
  <si>
    <t>Demand Response 3 (part of the Industrial program schedule)</t>
  </si>
  <si>
    <t>Commercial &amp; Institutional</t>
  </si>
  <si>
    <t>DR</t>
  </si>
  <si>
    <t>Industrial</t>
  </si>
  <si>
    <t>Pre-2011 Programs Completed in 2011</t>
  </si>
  <si>
    <t>C&amp;I</t>
  </si>
  <si>
    <t>Home Assistance</t>
  </si>
  <si>
    <t>Non-Tier 1</t>
  </si>
  <si>
    <t>Tier 1 - 2011 Adjustment</t>
  </si>
  <si>
    <t>Small Business Lighting</t>
  </si>
  <si>
    <t>Annual Coupons</t>
  </si>
  <si>
    <t>Bi-Annual Retailer Events</t>
  </si>
  <si>
    <t>HVAC</t>
  </si>
  <si>
    <t>Non-LDC</t>
  </si>
  <si>
    <t>DR-3</t>
  </si>
  <si>
    <t>Commercial</t>
  </si>
  <si>
    <t>Time-of-Use Savings</t>
  </si>
  <si>
    <t>non-Tier 1</t>
  </si>
  <si>
    <t>Commercial Demand Response</t>
  </si>
  <si>
    <t>Energy Managers</t>
  </si>
  <si>
    <t/>
  </si>
  <si>
    <t>HVAC Incentives Initiative</t>
  </si>
  <si>
    <t>Pilot Program</t>
  </si>
  <si>
    <t>Others</t>
  </si>
  <si>
    <t>Commercial &amp; Institutional &amp; Streetlight</t>
  </si>
  <si>
    <t>EB-2010-0113</t>
  </si>
  <si>
    <t>EB-2009-0248</t>
  </si>
  <si>
    <t xml:space="preserve">2008 Settlement Agreement, EB-2007-0762 </t>
  </si>
  <si>
    <t>Savings from 2012 CDM programs</t>
  </si>
  <si>
    <t>N/A</t>
  </si>
  <si>
    <t xml:space="preserve">Note:  LDC to make note of key assumptions included above  </t>
  </si>
  <si>
    <t>Note:  LDC to make note of key assumptions included above.  Persistence from pre 2010 CDM programs implemented before 2011 is capatured in RSL 2012 COS rate application.</t>
  </si>
  <si>
    <t>Billed KW</t>
  </si>
  <si>
    <t xml:space="preserve">Customer Account </t>
  </si>
  <si>
    <t>South Dundas</t>
  </si>
  <si>
    <t>Cardinal</t>
  </si>
  <si>
    <t>January</t>
  </si>
  <si>
    <t>February</t>
  </si>
  <si>
    <t>March</t>
  </si>
  <si>
    <t>April</t>
  </si>
  <si>
    <t>May</t>
  </si>
  <si>
    <t>June</t>
  </si>
  <si>
    <t>July</t>
  </si>
  <si>
    <t>August</t>
  </si>
  <si>
    <t>September</t>
  </si>
  <si>
    <t>October</t>
  </si>
  <si>
    <t>November</t>
  </si>
  <si>
    <t>December</t>
  </si>
  <si>
    <t>Subtotal</t>
  </si>
  <si>
    <t>Net Reduction in 2015 kW</t>
  </si>
  <si>
    <t>Please provide documentation and/or data to substantiate program savings that were not provided in the IESO's verified results reports (i.e., street lighting projects).</t>
  </si>
  <si>
    <t xml:space="preserve">Peak Demand Savings Attributed to LED Street lighting Projects </t>
  </si>
  <si>
    <t xml:space="preserve"> RSL has allocated actual CDM savings based on the IESO's final results  which segment the program results into sectors. The results for Retrofit and HPNC items are initially collected for all rate classes then using verified project savings the result savings are divided into the appropriate rate classes.</t>
  </si>
  <si>
    <t>GS&gt;50</t>
  </si>
  <si>
    <t>GS&lt;50</t>
  </si>
  <si>
    <t>100\%</t>
  </si>
  <si>
    <t xml:space="preserve"> The allocation of retrofit results is shown in the tables below .</t>
  </si>
  <si>
    <t>G61,G64</t>
  </si>
  <si>
    <t xml:space="preserve">RSL lost revenue in street lighting due to implementation of LED projects in 2014 and 2015. But the savings are not included in the OPA final results. </t>
  </si>
  <si>
    <t>Insert formulary to calculate  lost revenue in street lighting</t>
  </si>
  <si>
    <t>Gross Reduction in 2015 kW</t>
  </si>
  <si>
    <t>NTG</t>
  </si>
  <si>
    <t>Street Lights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</si>
</sst>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9">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00"/>
  </numFmts>
  <fonts count="24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8"/>
      <color indexed="81"/>
      <name val="Tahoma"/>
      <family val="2"/>
    </font>
    <font>
      <sz val="8"/>
      <color indexed="81"/>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tint="0.79998168889431442"/>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hair">
        <color indexed="64"/>
      </right>
      <top style="thin">
        <color auto="1"/>
      </top>
      <bottom style="thin">
        <color auto="1"/>
      </bottom>
      <diagonal/>
    </border>
    <border>
      <left style="hair">
        <color indexed="64"/>
      </left>
      <right/>
      <top style="thin">
        <color auto="1"/>
      </top>
      <bottom style="thin">
        <color auto="1"/>
      </bottom>
      <diagonal/>
    </border>
    <border>
      <left/>
      <right style="thin">
        <color auto="1"/>
      </right>
      <top style="thin">
        <color auto="1"/>
      </top>
      <bottom style="thin">
        <color auto="1"/>
      </bottom>
      <diagonal/>
    </border>
    <border>
      <left/>
      <right style="hair">
        <color indexed="64"/>
      </right>
      <top/>
      <bottom style="thin">
        <color auto="1"/>
      </bottom>
      <diagonal/>
    </border>
    <border>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top style="thin">
        <color auto="1"/>
      </top>
      <bottom style="double">
        <color auto="1"/>
      </bottom>
      <diagonal/>
    </border>
    <border>
      <left style="thin">
        <color indexed="23"/>
      </left>
      <right style="thin">
        <color indexed="23"/>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9911">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65" fontId="193" fillId="0" borderId="178" applyFill="0" applyAlignment="0" applyProtection="0"/>
    <xf numFmtId="39" fontId="12" fillId="0" borderId="178">
      <protection locked="0"/>
    </xf>
    <xf numFmtId="0" fontId="11" fillId="60" borderId="172" applyNumberFormat="0" applyProtection="0">
      <alignment horizontal="left" vertical="center" wrapText="1"/>
    </xf>
    <xf numFmtId="0" fontId="12" fillId="25" borderId="172" applyNumberFormat="0" applyProtection="0">
      <alignment horizontal="left" vertical="center" wrapText="1"/>
    </xf>
    <xf numFmtId="257" fontId="11" fillId="82" borderId="172" applyNumberFormat="0" applyProtection="0">
      <alignment horizontal="center" vertical="center" wrapText="1"/>
    </xf>
    <xf numFmtId="0" fontId="11" fillId="60" borderId="172" applyNumberFormat="0" applyProtection="0">
      <alignment horizontal="left" vertical="center" wrapText="1"/>
    </xf>
    <xf numFmtId="0" fontId="11" fillId="81" borderId="172" applyNumberFormat="0" applyProtection="0">
      <alignment horizontal="center" vertical="center" wrapText="1"/>
    </xf>
    <xf numFmtId="0" fontId="11" fillId="81" borderId="172" applyNumberFormat="0" applyProtection="0">
      <alignment horizontal="center" vertical="center"/>
    </xf>
    <xf numFmtId="0" fontId="11" fillId="81" borderId="172" applyNumberFormat="0" applyProtection="0">
      <alignment horizontal="center" vertical="center" wrapText="1"/>
    </xf>
    <xf numFmtId="0" fontId="183" fillId="81" borderId="172" applyNumberFormat="0" applyProtection="0">
      <alignment horizontal="center" vertical="center"/>
    </xf>
    <xf numFmtId="0" fontId="177" fillId="67" borderId="172">
      <alignment horizontal="center" vertical="center" wrapText="1"/>
      <protection hidden="1"/>
    </xf>
    <xf numFmtId="264" fontId="172" fillId="65" borderId="172" applyFill="0" applyBorder="0" applyAlignment="0" applyProtection="0">
      <alignment horizontal="right"/>
      <protection locked="0"/>
    </xf>
    <xf numFmtId="0" fontId="12" fillId="60" borderId="155" applyNumberFormat="0">
      <alignment horizontal="centerContinuous" vertical="center" wrapText="1"/>
    </xf>
    <xf numFmtId="0" fontId="12" fillId="61" borderId="155" applyNumberFormat="0">
      <alignment horizontal="left" vertical="center"/>
    </xf>
    <xf numFmtId="208" fontId="90" fillId="63" borderId="162"/>
    <xf numFmtId="0" fontId="83" fillId="0" borderId="161" applyNumberFormat="0" applyFont="0" applyFill="0" applyAlignment="0" applyProtection="0"/>
    <xf numFmtId="0" fontId="17" fillId="21" borderId="155" applyNumberFormat="0" applyAlignment="0" applyProtection="0"/>
    <xf numFmtId="0" fontId="12" fillId="24" borderId="156" applyNumberFormat="0" applyFont="0" applyAlignment="0" applyProtection="0"/>
    <xf numFmtId="166" fontId="113" fillId="0" borderId="163">
      <protection locked="0"/>
    </xf>
    <xf numFmtId="241" fontId="194" fillId="86" borderId="165" applyNumberFormat="0" applyBorder="0" applyAlignment="0" applyProtection="0">
      <alignment vertical="center"/>
    </xf>
    <xf numFmtId="0" fontId="25" fillId="8" borderId="155" applyNumberFormat="0" applyAlignment="0" applyProtection="0"/>
    <xf numFmtId="1" fontId="121" fillId="69" borderId="160"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59">
      <alignment horizontal="left" vertical="center"/>
    </xf>
    <xf numFmtId="10" fontId="108" fillId="65" borderId="110" applyNumberFormat="0" applyBorder="0" applyAlignment="0" applyProtection="0"/>
    <xf numFmtId="0" fontId="147" fillId="73" borderId="164">
      <alignment horizontal="left" vertical="center" wrapText="1"/>
    </xf>
    <xf numFmtId="0" fontId="12" fillId="0" borderId="110"/>
    <xf numFmtId="260" fontId="164" fillId="0" borderId="159"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65" applyNumberFormat="0" applyBorder="0" applyAlignment="0" applyProtection="0">
      <alignment vertical="center"/>
    </xf>
    <xf numFmtId="171" fontId="85" fillId="0" borderId="154"/>
    <xf numFmtId="260" fontId="164" fillId="0" borderId="177" applyBorder="0"/>
    <xf numFmtId="0" fontId="147" fillId="73" borderId="168">
      <alignment horizontal="left" vertical="center" wrapText="1"/>
    </xf>
    <xf numFmtId="166" fontId="113" fillId="0" borderId="167">
      <protection locked="0"/>
    </xf>
    <xf numFmtId="208" fontId="90" fillId="63" borderId="166"/>
    <xf numFmtId="0" fontId="12" fillId="0" borderId="172"/>
    <xf numFmtId="241" fontId="12" fillId="65" borderId="180" applyNumberFormat="0" applyFont="0" applyBorder="0" applyAlignment="0">
      <alignment horizontal="right" vertical="center"/>
      <protection locked="0"/>
    </xf>
    <xf numFmtId="10" fontId="108" fillId="65" borderId="172" applyNumberFormat="0" applyBorder="0" applyAlignment="0" applyProtection="0"/>
    <xf numFmtId="0" fontId="47" fillId="0" borderId="177">
      <alignment horizontal="left" vertical="center"/>
    </xf>
    <xf numFmtId="237" fontId="12" fillId="71" borderId="172" applyNumberFormat="0" applyFont="0" applyBorder="0" applyAlignment="0" applyProtection="0"/>
    <xf numFmtId="1" fontId="121" fillId="69" borderId="173" applyNumberFormat="0" applyBorder="0" applyAlignment="0">
      <alignment horizontal="centerContinuous" vertical="center"/>
      <protection locked="0"/>
    </xf>
    <xf numFmtId="0" fontId="25" fillId="8" borderId="174" applyNumberFormat="0" applyAlignment="0" applyProtection="0"/>
    <xf numFmtId="224" fontId="108" fillId="0" borderId="179" applyFont="0" applyFill="0" applyBorder="0" applyAlignment="0" applyProtection="0"/>
    <xf numFmtId="0" fontId="17" fillId="21" borderId="174" applyNumberFormat="0" applyAlignment="0" applyProtection="0"/>
    <xf numFmtId="0" fontId="83" fillId="0" borderId="171" applyNumberFormat="0" applyFont="0" applyFill="0" applyAlignment="0" applyProtection="0"/>
    <xf numFmtId="167" fontId="87" fillId="0" borderId="178" applyFont="0"/>
    <xf numFmtId="241" fontId="194" fillId="86" borderId="169" applyNumberFormat="0" applyBorder="0" applyAlignment="0" applyProtection="0">
      <alignment vertical="center"/>
    </xf>
    <xf numFmtId="171" fontId="85" fillId="0" borderId="170"/>
    <xf numFmtId="0" fontId="12" fillId="61" borderId="174" applyNumberFormat="0">
      <alignment horizontal="left" vertical="center"/>
    </xf>
    <xf numFmtId="0" fontId="12" fillId="60" borderId="174" applyNumberFormat="0">
      <alignment horizontal="centerContinuous" vertical="center" wrapText="1"/>
    </xf>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2" fillId="25" borderId="181" applyNumberFormat="0" applyProtection="0">
      <alignment horizontal="left" vertical="center"/>
    </xf>
    <xf numFmtId="0" fontId="12" fillId="25" borderId="181" applyNumberFormat="0" applyProtection="0">
      <alignment horizontal="left" vertical="center"/>
    </xf>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cellStyleXfs>
  <cellXfs count="844">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Border="1" applyAlignment="1">
      <alignment vertical="top"/>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178" fontId="51" fillId="2" borderId="0" xfId="40" applyNumberFormat="1" applyFont="1" applyFill="1" applyBorder="1" applyAlignment="1">
      <alignment vertical="center"/>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3" fontId="0" fillId="2" borderId="0" xfId="0" applyNumberFormat="1" applyFill="1" applyBorder="1"/>
    <xf numFmtId="0" fontId="13" fillId="0" borderId="110" xfId="0" applyFont="1" applyFill="1" applyBorder="1" applyAlignment="1">
      <alignment horizontal="left" vertical="top" wrapText="1"/>
    </xf>
    <xf numFmtId="289" fontId="45" fillId="2" borderId="0" xfId="0" applyNumberFormat="1" applyFont="1" applyFill="1" applyBorder="1" applyAlignment="1" applyProtection="1">
      <alignment horizontal="center" vertical="center"/>
      <protection locked="0"/>
    </xf>
    <xf numFmtId="9" fontId="45" fillId="28" borderId="0" xfId="72" applyFont="1" applyFill="1" applyBorder="1" applyAlignment="1">
      <alignment horizontal="center" vertical="top"/>
    </xf>
    <xf numFmtId="8" fontId="47" fillId="2" borderId="96" xfId="0" applyNumberFormat="1" applyFont="1" applyFill="1" applyBorder="1" applyAlignment="1">
      <alignment horizontal="center"/>
    </xf>
    <xf numFmtId="8" fontId="47" fillId="2" borderId="0" xfId="0" applyNumberFormat="1" applyFont="1" applyFill="1" applyBorder="1" applyAlignment="1">
      <alignment horizontal="center"/>
    </xf>
    <xf numFmtId="8" fontId="47" fillId="28" borderId="35" xfId="0" applyNumberFormat="1" applyFont="1" applyFill="1" applyBorder="1" applyAlignment="1">
      <alignment horizontal="center"/>
    </xf>
    <xf numFmtId="8" fontId="47" fillId="28" borderId="120" xfId="0" applyNumberFormat="1" applyFont="1" applyFill="1" applyBorder="1" applyAlignment="1">
      <alignment horizontal="center"/>
    </xf>
    <xf numFmtId="8" fontId="91" fillId="2" borderId="97" xfId="0" applyNumberFormat="1" applyFont="1" applyFill="1" applyBorder="1" applyAlignment="1">
      <alignment horizontal="center"/>
    </xf>
    <xf numFmtId="0" fontId="0" fillId="0" borderId="143" xfId="0" applyBorder="1"/>
    <xf numFmtId="0" fontId="0" fillId="0" borderId="144" xfId="0" applyBorder="1"/>
    <xf numFmtId="0" fontId="0" fillId="0" borderId="145" xfId="0" applyBorder="1"/>
    <xf numFmtId="0" fontId="0" fillId="0" borderId="146" xfId="0" applyBorder="1"/>
    <xf numFmtId="0" fontId="0" fillId="0" borderId="147" xfId="0" applyBorder="1"/>
    <xf numFmtId="0" fontId="0" fillId="0" borderId="148" xfId="0" applyBorder="1"/>
    <xf numFmtId="0" fontId="0" fillId="0" borderId="150" xfId="0" applyBorder="1"/>
    <xf numFmtId="0" fontId="0" fillId="0" borderId="109" xfId="0" applyBorder="1"/>
    <xf numFmtId="0" fontId="0" fillId="0" borderId="5" xfId="0" applyBorder="1"/>
    <xf numFmtId="0" fontId="0" fillId="0" borderId="151" xfId="0" applyBorder="1"/>
    <xf numFmtId="0" fontId="0" fillId="0" borderId="112" xfId="0" applyBorder="1"/>
    <xf numFmtId="0" fontId="0" fillId="0" borderId="89" xfId="0" applyBorder="1"/>
    <xf numFmtId="0" fontId="0" fillId="0" borderId="0" xfId="0" applyBorder="1"/>
    <xf numFmtId="0" fontId="0" fillId="0" borderId="80" xfId="0" applyBorder="1"/>
    <xf numFmtId="0" fontId="0" fillId="0" borderId="12" xfId="0" applyBorder="1"/>
    <xf numFmtId="17" fontId="0" fillId="0" borderId="89" xfId="0" applyNumberFormat="1" applyBorder="1"/>
    <xf numFmtId="181" fontId="0" fillId="0" borderId="0" xfId="71" applyNumberFormat="1" applyFont="1" applyBorder="1"/>
    <xf numFmtId="181" fontId="0" fillId="0" borderId="12" xfId="71" applyNumberFormat="1" applyFont="1" applyBorder="1"/>
    <xf numFmtId="181" fontId="0" fillId="0" borderId="142" xfId="0" applyNumberFormat="1" applyBorder="1"/>
    <xf numFmtId="181" fontId="0" fillId="0" borderId="152" xfId="0" applyNumberFormat="1" applyBorder="1"/>
    <xf numFmtId="181" fontId="0" fillId="0" borderId="153" xfId="0" applyNumberFormat="1" applyBorder="1"/>
    <xf numFmtId="181" fontId="0" fillId="0" borderId="0" xfId="0" applyNumberFormat="1" applyBorder="1"/>
    <xf numFmtId="17" fontId="0" fillId="0" borderId="109" xfId="0" applyNumberFormat="1" applyBorder="1"/>
    <xf numFmtId="0" fontId="0" fillId="0" borderId="145" xfId="0" applyBorder="1" applyAlignment="1">
      <alignment horizontal="center"/>
    </xf>
    <xf numFmtId="0" fontId="0" fillId="0" borderId="149" xfId="0" applyBorder="1" applyAlignment="1">
      <alignment horizontal="center"/>
    </xf>
    <xf numFmtId="0" fontId="0" fillId="93" borderId="0" xfId="0" applyFill="1" applyBorder="1"/>
    <xf numFmtId="0" fontId="0" fillId="90" borderId="181" xfId="0" applyFill="1" applyBorder="1" applyAlignment="1">
      <alignment horizontal="center"/>
    </xf>
    <xf numFmtId="0" fontId="0" fillId="2" borderId="0" xfId="0" applyFill="1"/>
    <xf numFmtId="10" fontId="42" fillId="2" borderId="7" xfId="0" applyNumberFormat="1" applyFont="1" applyFill="1" applyBorder="1" applyAlignment="1" applyProtection="1">
      <alignment horizontal="center"/>
      <protection locked="0"/>
    </xf>
    <xf numFmtId="10" fontId="42" fillId="28" borderId="7" xfId="0" applyNumberFormat="1" applyFont="1" applyFill="1" applyBorder="1" applyAlignment="1" applyProtection="1">
      <alignment horizontal="center"/>
      <protection locked="0"/>
    </xf>
    <xf numFmtId="175" fontId="0" fillId="2" borderId="0" xfId="0" applyNumberFormat="1" applyFont="1" applyFill="1"/>
    <xf numFmtId="237" fontId="0" fillId="2" borderId="0" xfId="72" applyNumberFormat="1" applyFont="1" applyFill="1"/>
    <xf numFmtId="181" fontId="3" fillId="0" borderId="186" xfId="0" applyNumberFormat="1" applyFont="1" applyBorder="1"/>
    <xf numFmtId="43" fontId="0" fillId="0" borderId="0" xfId="0" applyNumberFormat="1" applyFont="1" applyBorder="1"/>
    <xf numFmtId="181" fontId="0" fillId="0" borderId="12" xfId="0" applyNumberFormat="1" applyBorder="1"/>
    <xf numFmtId="0" fontId="0" fillId="2" borderId="181" xfId="0" applyFill="1" applyBorder="1"/>
    <xf numFmtId="237" fontId="0" fillId="2" borderId="181" xfId="72" applyNumberFormat="1" applyFont="1" applyFill="1" applyBorder="1"/>
    <xf numFmtId="237" fontId="41" fillId="28" borderId="0" xfId="72" applyNumberFormat="1" applyFont="1" applyFill="1" applyBorder="1" applyAlignment="1">
      <alignment horizontal="center" vertic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48" fillId="92" borderId="0" xfId="0" applyFont="1" applyFill="1" applyAlignment="1">
      <alignment horizontal="left" vertical="center" wrapText="1"/>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8" fontId="13" fillId="2" borderId="0" xfId="0" applyNumberFormat="1" applyFont="1" applyFill="1" applyBorder="1"/>
  </cellXfs>
  <cellStyles count="9911">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810"/>
    <cellStyle name="(Heading) 3" xfId="9856"/>
    <cellStyle name="(Lefting)" xfId="705"/>
    <cellStyle name="(Lefting) 2" xfId="9811"/>
    <cellStyle name="(Lefting) 3" xfId="985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 Total 2" xfId="98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41"/>
    <cellStyle name="ar 3" xfId="9812"/>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813"/>
    <cellStyle name="Border, Top 3" xfId="9851"/>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814"/>
    <cellStyle name="Calcul 3" xfId="9850"/>
    <cellStyle name="Calculation 2" xfId="36"/>
    <cellStyle name="Calculation 2 10" xfId="9745"/>
    <cellStyle name="Calculation 2 10 2" xfId="9859"/>
    <cellStyle name="Calculation 2 10 3" xfId="9885"/>
    <cellStyle name="Calculation 2 11" xfId="9772"/>
    <cellStyle name="Calculation 2 2" xfId="64"/>
    <cellStyle name="Calculation 2 2 2" xfId="84"/>
    <cellStyle name="Calculation 2 2 2 2" xfId="9766"/>
    <cellStyle name="Calculation 2 2 2 2 2" xfId="9879"/>
    <cellStyle name="Calculation 2 2 2 2 3" xfId="9905"/>
    <cellStyle name="Calculation 2 2 2 3" xfId="9790"/>
    <cellStyle name="Calculation 2 2 3" xfId="9752"/>
    <cellStyle name="Calculation 2 2 3 2" xfId="9865"/>
    <cellStyle name="Calculation 2 2 3 3" xfId="9891"/>
    <cellStyle name="Calculation 2 2 4" xfId="9778"/>
    <cellStyle name="Calculation 2 3" xfId="78"/>
    <cellStyle name="Calculation 2 3 2" xfId="9760"/>
    <cellStyle name="Calculation 2 3 2 2" xfId="9873"/>
    <cellStyle name="Calculation 2 3 2 3" xfId="9899"/>
    <cellStyle name="Calculation 2 3 3" xfId="9784"/>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815"/>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40"/>
    <cellStyle name="Currency [2] 3" xfId="9816"/>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xfId="9849"/>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818"/>
    <cellStyle name="Entrée 3" xfId="9848"/>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819"/>
    <cellStyle name="FieldName 3" xfId="9847"/>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820"/>
    <cellStyle name="hard no 3" xfId="9846"/>
    <cellStyle name="Hard Percent" xfId="2243"/>
    <cellStyle name="hardno" xfId="2244"/>
    <cellStyle name="Header" xfId="2245"/>
    <cellStyle name="Header1" xfId="2246"/>
    <cellStyle name="Header2" xfId="2247"/>
    <cellStyle name="Header2 2" xfId="9821"/>
    <cellStyle name="Header2 3" xfId="9845"/>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822"/>
    <cellStyle name="Input [yellow] 3" xfId="9844"/>
    <cellStyle name="Input 2" xfId="47"/>
    <cellStyle name="Input 2 10" xfId="9747"/>
    <cellStyle name="Input 2 10 2" xfId="9860"/>
    <cellStyle name="Input 2 10 3" xfId="9886"/>
    <cellStyle name="Input 2 11" xfId="9773"/>
    <cellStyle name="Input 2 2" xfId="65"/>
    <cellStyle name="Input 2 2 2" xfId="85"/>
    <cellStyle name="Input 2 2 2 2" xfId="9767"/>
    <cellStyle name="Input 2 2 2 2 2" xfId="9880"/>
    <cellStyle name="Input 2 2 2 2 3" xfId="9906"/>
    <cellStyle name="Input 2 2 2 3" xfId="9791"/>
    <cellStyle name="Input 2 2 3" xfId="9753"/>
    <cellStyle name="Input 2 2 3 2" xfId="9866"/>
    <cellStyle name="Input 2 2 3 3" xfId="9892"/>
    <cellStyle name="Input 2 2 4" xfId="9779"/>
    <cellStyle name="Input 2 3" xfId="79"/>
    <cellStyle name="Input 2 3 2" xfId="9761"/>
    <cellStyle name="Input 2 3 2 2" xfId="9874"/>
    <cellStyle name="Input 2 3 2 3" xfId="9900"/>
    <cellStyle name="Input 2 3 3" xfId="9785"/>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KeepPale 2" xfId="9843"/>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39"/>
    <cellStyle name="ItemTypeClass 3" xfId="9823"/>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824"/>
    <cellStyle name="Normal 13 5" xfId="9842"/>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12 2" xfId="9862"/>
    <cellStyle name="Note 2 12 3" xfId="9888"/>
    <cellStyle name="Note 2 13" xfId="9775"/>
    <cellStyle name="Note 2 2" xfId="67"/>
    <cellStyle name="Note 2 2 2" xfId="87"/>
    <cellStyle name="Note 2 2 2 2" xfId="4555"/>
    <cellStyle name="Note 2 2 2 3" xfId="4556"/>
    <cellStyle name="Note 2 2 2 4" xfId="9769"/>
    <cellStyle name="Note 2 2 2 4 2" xfId="9882"/>
    <cellStyle name="Note 2 2 2 4 3" xfId="9908"/>
    <cellStyle name="Note 2 2 2 5" xfId="9793"/>
    <cellStyle name="Note 2 2 3" xfId="4557"/>
    <cellStyle name="Note 2 2 4" xfId="4558"/>
    <cellStyle name="Note 2 2 5" xfId="9755"/>
    <cellStyle name="Note 2 2 5 2" xfId="9868"/>
    <cellStyle name="Note 2 2 5 3" xfId="9894"/>
    <cellStyle name="Note 2 2 6" xfId="9781"/>
    <cellStyle name="Note 2 3" xfId="81"/>
    <cellStyle name="Note 2 3 2" xfId="4559"/>
    <cellStyle name="Note 2 3 3" xfId="9763"/>
    <cellStyle name="Note 2 3 3 2" xfId="9876"/>
    <cellStyle name="Note 2 3 3 3" xfId="9902"/>
    <cellStyle name="Note 2 3 4" xfId="9787"/>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2 2 2" xfId="9881"/>
    <cellStyle name="Note 3 2 2 2 3" xfId="9907"/>
    <cellStyle name="Note 3 2 2 3" xfId="9792"/>
    <cellStyle name="Note 3 2 3" xfId="9754"/>
    <cellStyle name="Note 3 2 3 2" xfId="9867"/>
    <cellStyle name="Note 3 2 3 3" xfId="9893"/>
    <cellStyle name="Note 3 2 4" xfId="9780"/>
    <cellStyle name="Note 3 3" xfId="80"/>
    <cellStyle name="Note 3 3 2" xfId="9762"/>
    <cellStyle name="Note 3 3 2 2" xfId="9875"/>
    <cellStyle name="Note 3 3 2 3" xfId="9901"/>
    <cellStyle name="Note 3 3 3" xfId="9786"/>
    <cellStyle name="Note 3 4" xfId="9748"/>
    <cellStyle name="Note 3 4 2" xfId="9861"/>
    <cellStyle name="Note 3 4 3" xfId="9887"/>
    <cellStyle name="Note 3 5" xfId="9774"/>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825"/>
    <cellStyle name="Nr 0 dec - Subtotal 3" xfId="983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63"/>
    <cellStyle name="Output 2 10 3" xfId="9889"/>
    <cellStyle name="Output 2 11" xfId="9776"/>
    <cellStyle name="Output 2 2" xfId="68"/>
    <cellStyle name="Output 2 2 2" xfId="88"/>
    <cellStyle name="Output 2 2 2 2" xfId="9770"/>
    <cellStyle name="Output 2 2 2 2 2" xfId="9883"/>
    <cellStyle name="Output 2 2 2 2 3" xfId="9909"/>
    <cellStyle name="Output 2 2 2 3" xfId="9794"/>
    <cellStyle name="Output 2 2 3" xfId="9756"/>
    <cellStyle name="Output 2 2 3 2" xfId="9869"/>
    <cellStyle name="Output 2 2 3 3" xfId="9895"/>
    <cellStyle name="Output 2 2 4" xfId="9782"/>
    <cellStyle name="Output 2 3" xfId="82"/>
    <cellStyle name="Output 2 3 2" xfId="9764"/>
    <cellStyle name="Output 2 3 2 2" xfId="9877"/>
    <cellStyle name="Output 2 3 2 3" xfId="9903"/>
    <cellStyle name="Output 2 3 3" xfId="9788"/>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826"/>
    <cellStyle name="Percent [1] 3" xfId="9809"/>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827"/>
    <cellStyle name="SectionHeading 3" xfId="980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828"/>
    <cellStyle name="Style 21 4" xfId="9807"/>
    <cellStyle name="Style 22" xfId="4933"/>
    <cellStyle name="Style 22 2" xfId="4934"/>
    <cellStyle name="Style 22 2 2" xfId="9830"/>
    <cellStyle name="Style 22 2 3" xfId="9805"/>
    <cellStyle name="Style 22 3" xfId="4935"/>
    <cellStyle name="Style 22 3 2" xfId="9831"/>
    <cellStyle name="Style 22 3 3" xfId="9804"/>
    <cellStyle name="Style 22 4" xfId="4936"/>
    <cellStyle name="Style 22 5" xfId="9829"/>
    <cellStyle name="Style 22 6" xfId="9806"/>
    <cellStyle name="Style 23" xfId="59"/>
    <cellStyle name="Style 23 2" xfId="60"/>
    <cellStyle name="Style 23 2 2" xfId="76"/>
    <cellStyle name="Style 23 2 2 2" xfId="121"/>
    <cellStyle name="Style 23 2 2 2 2" xfId="9797"/>
    <cellStyle name="Style 23 2 2 2 3" xfId="9857"/>
    <cellStyle name="Style 23 2 2 3" xfId="9758"/>
    <cellStyle name="Style 23 2 2 3 2" xfId="9871"/>
    <cellStyle name="Style 23 2 2 3 3" xfId="9897"/>
    <cellStyle name="Style 23 3" xfId="77"/>
    <cellStyle name="Style 23 3 2" xfId="120"/>
    <cellStyle name="Style 23 3 2 2" xfId="9796"/>
    <cellStyle name="Style 23 3 2 3" xfId="9858"/>
    <cellStyle name="Style 23 3 3" xfId="9759"/>
    <cellStyle name="Style 23 3 3 2" xfId="9872"/>
    <cellStyle name="Style 23 3 3 3" xfId="9898"/>
    <cellStyle name="Style 24" xfId="4937"/>
    <cellStyle name="Style 24 2" xfId="4938"/>
    <cellStyle name="Style 24 3" xfId="4939"/>
    <cellStyle name="Style 24 4" xfId="4940"/>
    <cellStyle name="Style 24 5" xfId="9832"/>
    <cellStyle name="Style 24 6" xfId="9803"/>
    <cellStyle name="Style 25" xfId="4941"/>
    <cellStyle name="Style 25 2" xfId="4942"/>
    <cellStyle name="Style 25 2 2" xfId="9834"/>
    <cellStyle name="Style 25 2 3" xfId="9801"/>
    <cellStyle name="Style 25 3" xfId="4943"/>
    <cellStyle name="Style 25 4" xfId="9833"/>
    <cellStyle name="Style 25 5" xfId="9802"/>
    <cellStyle name="Style 26" xfId="4944"/>
    <cellStyle name="Style 26 2" xfId="4945"/>
    <cellStyle name="Style 26 3" xfId="4946"/>
    <cellStyle name="Style 26 4" xfId="4947"/>
    <cellStyle name="Style 26 5" xfId="9835"/>
    <cellStyle name="Style 26 6" xfId="9800"/>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53"/>
    <cellStyle name="TableColumnHeader 2 3" xfId="9817"/>
    <cellStyle name="TableColumnHeader 3" xfId="983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64"/>
    <cellStyle name="Total 2 11 3" xfId="9890"/>
    <cellStyle name="Total 2 12" xfId="9777"/>
    <cellStyle name="Total 2 2" xfId="69"/>
    <cellStyle name="Total 2 2 2" xfId="89"/>
    <cellStyle name="Total 2 2 2 2" xfId="9771"/>
    <cellStyle name="Total 2 2 2 2 2" xfId="9884"/>
    <cellStyle name="Total 2 2 2 2 3" xfId="9910"/>
    <cellStyle name="Total 2 2 2 3" xfId="9795"/>
    <cellStyle name="Total 2 2 3" xfId="9757"/>
    <cellStyle name="Total 2 2 3 2" xfId="9870"/>
    <cellStyle name="Total 2 2 3 3" xfId="9896"/>
    <cellStyle name="Total 2 2 4" xfId="9783"/>
    <cellStyle name="Total 2 3" xfId="83"/>
    <cellStyle name="Total 2 3 2" xfId="9765"/>
    <cellStyle name="Total 2 3 2 2" xfId="9878"/>
    <cellStyle name="Total 2 3 2 3" xfId="9904"/>
    <cellStyle name="Total 2 3 3" xfId="9789"/>
    <cellStyle name="Total 2 4" xfId="5071"/>
    <cellStyle name="Total 2 5" xfId="5072"/>
    <cellStyle name="Total 2 6" xfId="5073"/>
    <cellStyle name="Total 2 7" xfId="5074"/>
    <cellStyle name="Total 2 8" xfId="5075"/>
    <cellStyle name="Total 2 9" xfId="5076"/>
    <cellStyle name="Total 3" xfId="5077"/>
    <cellStyle name="Total 3 2" xfId="9799"/>
    <cellStyle name="Total Bold" xfId="5078"/>
    <cellStyle name="Total Bold 2" xfId="9798"/>
    <cellStyle name="Totals" xfId="5079"/>
    <cellStyle name="Totals 2" xfId="8567"/>
    <cellStyle name="Totals 2 2" xfId="9854"/>
    <cellStyle name="Totals 3" xfId="983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0">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58233" cy="2363319"/>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7593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20</xdr:col>
      <xdr:colOff>118221</xdr:colOff>
      <xdr:row>10</xdr:row>
      <xdr:rowOff>103903</xdr:rowOff>
    </xdr:from>
    <xdr:to>
      <xdr:col>22</xdr:col>
      <xdr:colOff>466725</xdr:colOff>
      <xdr:row>13</xdr:row>
      <xdr:rowOff>35009</xdr:rowOff>
    </xdr:to>
    <xdr:sp macro="" textlink="">
      <xdr:nvSpPr>
        <xdr:cNvPr id="7" name="TextBox 6"/>
        <xdr:cNvSpPr txBox="1"/>
      </xdr:nvSpPr>
      <xdr:spPr>
        <a:xfrm>
          <a:off x="13224621" y="2008903"/>
          <a:ext cx="1567704" cy="502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9509" cy="1976967"/>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1058333</xdr:colOff>
      <xdr:row>0</xdr:row>
      <xdr:rowOff>1291166</xdr:rowOff>
    </xdr:from>
    <xdr:to>
      <xdr:col>5</xdr:col>
      <xdr:colOff>2751667</xdr:colOff>
      <xdr:row>0</xdr:row>
      <xdr:rowOff>1725083</xdr:rowOff>
    </xdr:to>
    <xdr:sp macro="" textlink="">
      <xdr:nvSpPr>
        <xdr:cNvPr id="9" name="TextBox 8"/>
        <xdr:cNvSpPr txBox="1"/>
      </xdr:nvSpPr>
      <xdr:spPr>
        <a:xfrm>
          <a:off x="15472833" y="1291166"/>
          <a:ext cx="1693334"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808825" cy="2339741"/>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10</xdr:col>
      <xdr:colOff>715855</xdr:colOff>
      <xdr:row>0</xdr:row>
      <xdr:rowOff>1747574</xdr:rowOff>
    </xdr:from>
    <xdr:to>
      <xdr:col>11</xdr:col>
      <xdr:colOff>1103578</xdr:colOff>
      <xdr:row>1</xdr:row>
      <xdr:rowOff>351896</xdr:rowOff>
    </xdr:to>
    <xdr:sp macro="" textlink="">
      <xdr:nvSpPr>
        <xdr:cNvPr id="7" name="TextBox 6"/>
        <xdr:cNvSpPr txBox="1"/>
      </xdr:nvSpPr>
      <xdr:spPr>
        <a:xfrm>
          <a:off x="17490438" y="1747574"/>
          <a:ext cx="1837640" cy="435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51</xdr:row>
          <xdr:rowOff>19050</xdr:rowOff>
        </xdr:from>
        <xdr:to>
          <xdr:col>2</xdr:col>
          <xdr:colOff>1390650</xdr:colOff>
          <xdr:row>52</xdr:row>
          <xdr:rowOff>161925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54</xdr:row>
          <xdr:rowOff>19050</xdr:rowOff>
        </xdr:from>
        <xdr:to>
          <xdr:col>2</xdr:col>
          <xdr:colOff>1390650</xdr:colOff>
          <xdr:row>55</xdr:row>
          <xdr:rowOff>161925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57</xdr:row>
          <xdr:rowOff>19050</xdr:rowOff>
        </xdr:from>
        <xdr:to>
          <xdr:col>2</xdr:col>
          <xdr:colOff>1390650</xdr:colOff>
          <xdr:row>58</xdr:row>
          <xdr:rowOff>161925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60</xdr:row>
          <xdr:rowOff>19050</xdr:rowOff>
        </xdr:from>
        <xdr:to>
          <xdr:col>2</xdr:col>
          <xdr:colOff>1390650</xdr:colOff>
          <xdr:row>61</xdr:row>
          <xdr:rowOff>161925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63</xdr:row>
          <xdr:rowOff>19050</xdr:rowOff>
        </xdr:from>
        <xdr:to>
          <xdr:col>2</xdr:col>
          <xdr:colOff>1390650</xdr:colOff>
          <xdr:row>64</xdr:row>
          <xdr:rowOff>161925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910112"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4114800</xdr:colOff>
      <xdr:row>8</xdr:row>
      <xdr:rowOff>133350</xdr:rowOff>
    </xdr:from>
    <xdr:to>
      <xdr:col>8</xdr:col>
      <xdr:colOff>371475</xdr:colOff>
      <xdr:row>10</xdr:row>
      <xdr:rowOff>185472</xdr:rowOff>
    </xdr:to>
    <xdr:sp macro="" textlink="">
      <xdr:nvSpPr>
        <xdr:cNvPr id="7" name="TextBox 6"/>
        <xdr:cNvSpPr txBox="1"/>
      </xdr:nvSpPr>
      <xdr:spPr>
        <a:xfrm>
          <a:off x="14201775" y="1657350"/>
          <a:ext cx="1714500" cy="433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23300" cy="218470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3779" y="281441"/>
          <a:ext cx="15380641" cy="1570641"/>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17800707"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7" name="TextBox 6"/>
        <xdr:cNvSpPr txBox="1"/>
      </xdr:nvSpPr>
      <xdr:spPr>
        <a:xfrm>
          <a:off x="16341102" y="1475797"/>
          <a:ext cx="2263775"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18997082"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4743833"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23</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22</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 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371475</xdr:colOff>
      <xdr:row>8</xdr:row>
      <xdr:rowOff>47625</xdr:rowOff>
    </xdr:from>
    <xdr:to>
      <xdr:col>23</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opLeftCell="A4" zoomScaleNormal="100" workbookViewId="0">
      <selection activeCell="F10" sqref="F10"/>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76" t="s">
        <v>175</v>
      </c>
      <c r="C3" s="776"/>
    </row>
    <row r="4" spans="1:3" ht="11.25" customHeight="1"/>
    <row r="5" spans="1:3" s="30" customFormat="1" ht="25.5" customHeight="1">
      <c r="B5" s="62" t="s">
        <v>421</v>
      </c>
      <c r="C5" s="62" t="s">
        <v>174</v>
      </c>
    </row>
    <row r="6" spans="1:3" s="176" customFormat="1" ht="48" customHeight="1">
      <c r="A6" s="241"/>
      <c r="B6" s="618" t="s">
        <v>171</v>
      </c>
      <c r="C6" s="671" t="s">
        <v>605</v>
      </c>
    </row>
    <row r="7" spans="1:3" s="176" customFormat="1" ht="21" customHeight="1">
      <c r="A7" s="241"/>
      <c r="B7" s="612" t="s">
        <v>553</v>
      </c>
      <c r="C7" s="672" t="s">
        <v>618</v>
      </c>
    </row>
    <row r="8" spans="1:3" s="176" customFormat="1" ht="32.25" customHeight="1">
      <c r="B8" s="612" t="s">
        <v>369</v>
      </c>
      <c r="C8" s="673" t="s">
        <v>606</v>
      </c>
    </row>
    <row r="9" spans="1:3" s="176" customFormat="1" ht="27.75" customHeight="1">
      <c r="B9" s="612" t="s">
        <v>170</v>
      </c>
      <c r="C9" s="673" t="s">
        <v>607</v>
      </c>
    </row>
    <row r="10" spans="1:3" s="176" customFormat="1" ht="33" customHeight="1">
      <c r="B10" s="612" t="s">
        <v>603</v>
      </c>
      <c r="C10" s="672" t="s">
        <v>611</v>
      </c>
    </row>
    <row r="11" spans="1:3" s="176" customFormat="1" ht="26.25" customHeight="1">
      <c r="B11" s="627" t="s">
        <v>370</v>
      </c>
      <c r="C11" s="675" t="s">
        <v>608</v>
      </c>
    </row>
    <row r="12" spans="1:3" s="176" customFormat="1" ht="39.75" customHeight="1">
      <c r="B12" s="612" t="s">
        <v>371</v>
      </c>
      <c r="C12" s="673" t="s">
        <v>609</v>
      </c>
    </row>
    <row r="13" spans="1:3" s="176" customFormat="1" ht="18" customHeight="1">
      <c r="B13" s="612" t="s">
        <v>372</v>
      </c>
      <c r="C13" s="673" t="s">
        <v>610</v>
      </c>
    </row>
    <row r="14" spans="1:3" s="176" customFormat="1" ht="13.5" customHeight="1">
      <c r="B14" s="612"/>
      <c r="C14" s="674"/>
    </row>
    <row r="15" spans="1:3" s="176" customFormat="1" ht="18" customHeight="1">
      <c r="B15" s="612" t="s">
        <v>681</v>
      </c>
      <c r="C15" s="672" t="s">
        <v>679</v>
      </c>
    </row>
    <row r="16" spans="1:3" s="176" customFormat="1" ht="8.25" customHeight="1">
      <c r="B16" s="612"/>
      <c r="C16" s="674"/>
    </row>
    <row r="17" spans="2:3" s="176" customFormat="1" ht="33" customHeight="1">
      <c r="B17" s="676" t="s">
        <v>604</v>
      </c>
      <c r="C17" s="677" t="s">
        <v>680</v>
      </c>
    </row>
    <row r="18" spans="2:3" s="105"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5"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Normal="100" workbookViewId="0">
      <pane ySplit="16" topLeftCell="A29" activePane="bottomLeft" state="frozen"/>
      <selection pane="bottomLeft" activeCell="C41" sqref="C41:U41"/>
    </sheetView>
  </sheetViews>
  <sheetFormatPr defaultColWidth="9.140625" defaultRowHeight="15"/>
  <cols>
    <col min="1" max="1" width="9.140625" style="12"/>
    <col min="2" max="2" width="36.85546875" style="703" customWidth="1"/>
    <col min="3" max="3" width="9.140625" style="10"/>
    <col min="4" max="16384" width="9.140625" style="12"/>
  </cols>
  <sheetData>
    <row r="16" spans="2:21" ht="26.25" customHeight="1">
      <c r="B16" s="704" t="s">
        <v>562</v>
      </c>
      <c r="C16" s="783" t="s">
        <v>506</v>
      </c>
      <c r="D16" s="784"/>
      <c r="E16" s="784"/>
      <c r="F16" s="784"/>
      <c r="G16" s="784"/>
      <c r="H16" s="784"/>
      <c r="I16" s="784"/>
      <c r="J16" s="784"/>
      <c r="K16" s="784"/>
      <c r="L16" s="784"/>
      <c r="M16" s="784"/>
      <c r="N16" s="784"/>
      <c r="O16" s="784"/>
      <c r="P16" s="784"/>
      <c r="Q16" s="784"/>
      <c r="R16" s="784"/>
      <c r="S16" s="784"/>
      <c r="T16" s="784"/>
      <c r="U16" s="784"/>
    </row>
    <row r="17" spans="2:21" ht="55.5" customHeight="1">
      <c r="B17" s="705" t="s">
        <v>645</v>
      </c>
      <c r="C17" s="785" t="s">
        <v>646</v>
      </c>
      <c r="D17" s="785"/>
      <c r="E17" s="785"/>
      <c r="F17" s="785"/>
      <c r="G17" s="785"/>
      <c r="H17" s="785"/>
      <c r="I17" s="785"/>
      <c r="J17" s="785"/>
      <c r="K17" s="785"/>
      <c r="L17" s="785"/>
      <c r="M17" s="785"/>
      <c r="N17" s="785"/>
      <c r="O17" s="785"/>
      <c r="P17" s="785"/>
      <c r="Q17" s="785"/>
      <c r="R17" s="785"/>
      <c r="S17" s="785"/>
      <c r="T17" s="785"/>
      <c r="U17" s="786"/>
    </row>
    <row r="18" spans="2:21" ht="15.75">
      <c r="B18" s="706"/>
      <c r="C18" s="707"/>
      <c r="D18" s="708"/>
      <c r="E18" s="708"/>
      <c r="F18" s="708"/>
      <c r="G18" s="708"/>
      <c r="H18" s="708"/>
      <c r="I18" s="708"/>
      <c r="J18" s="708"/>
      <c r="K18" s="708"/>
      <c r="L18" s="708"/>
      <c r="M18" s="708"/>
      <c r="N18" s="708"/>
      <c r="O18" s="708"/>
      <c r="P18" s="708"/>
      <c r="Q18" s="708"/>
      <c r="R18" s="708"/>
      <c r="S18" s="708"/>
      <c r="T18" s="708"/>
      <c r="U18" s="709"/>
    </row>
    <row r="19" spans="2:21" ht="15.75">
      <c r="B19" s="706"/>
      <c r="C19" s="707" t="s">
        <v>650</v>
      </c>
      <c r="D19" s="708"/>
      <c r="E19" s="708"/>
      <c r="F19" s="708"/>
      <c r="G19" s="708"/>
      <c r="H19" s="708"/>
      <c r="I19" s="708"/>
      <c r="J19" s="708"/>
      <c r="K19" s="708"/>
      <c r="L19" s="708"/>
      <c r="M19" s="708"/>
      <c r="N19" s="708"/>
      <c r="O19" s="708"/>
      <c r="P19" s="708"/>
      <c r="Q19" s="708"/>
      <c r="R19" s="708"/>
      <c r="S19" s="708"/>
      <c r="T19" s="708"/>
      <c r="U19" s="709"/>
    </row>
    <row r="20" spans="2:21" ht="15.75">
      <c r="B20" s="706"/>
      <c r="C20" s="707"/>
      <c r="D20" s="708"/>
      <c r="E20" s="708"/>
      <c r="F20" s="708"/>
      <c r="G20" s="708"/>
      <c r="H20" s="708"/>
      <c r="I20" s="708"/>
      <c r="J20" s="708"/>
      <c r="K20" s="708"/>
      <c r="L20" s="708"/>
      <c r="M20" s="708"/>
      <c r="N20" s="708"/>
      <c r="O20" s="708"/>
      <c r="P20" s="708"/>
      <c r="Q20" s="708"/>
      <c r="R20" s="708"/>
      <c r="S20" s="708"/>
      <c r="T20" s="708"/>
      <c r="U20" s="709"/>
    </row>
    <row r="21" spans="2:21" ht="15.75">
      <c r="B21" s="706"/>
      <c r="C21" s="707" t="s">
        <v>647</v>
      </c>
      <c r="D21" s="708"/>
      <c r="E21" s="708"/>
      <c r="F21" s="708"/>
      <c r="G21" s="708"/>
      <c r="H21" s="708"/>
      <c r="I21" s="708"/>
      <c r="J21" s="708"/>
      <c r="K21" s="708"/>
      <c r="L21" s="708"/>
      <c r="M21" s="708"/>
      <c r="N21" s="708"/>
      <c r="O21" s="708"/>
      <c r="P21" s="708"/>
      <c r="Q21" s="708"/>
      <c r="R21" s="708"/>
      <c r="S21" s="708"/>
      <c r="T21" s="708"/>
      <c r="U21" s="709"/>
    </row>
    <row r="22" spans="2:21" ht="15.75">
      <c r="B22" s="706"/>
      <c r="C22" s="707"/>
      <c r="D22" s="708"/>
      <c r="E22" s="708"/>
      <c r="F22" s="708"/>
      <c r="G22" s="708"/>
      <c r="H22" s="708"/>
      <c r="I22" s="708"/>
      <c r="J22" s="708"/>
      <c r="K22" s="708"/>
      <c r="L22" s="708"/>
      <c r="M22" s="708"/>
      <c r="N22" s="708"/>
      <c r="O22" s="708"/>
      <c r="P22" s="708"/>
      <c r="Q22" s="708"/>
      <c r="R22" s="708"/>
      <c r="S22" s="708"/>
      <c r="T22" s="708"/>
      <c r="U22" s="709"/>
    </row>
    <row r="23" spans="2:21" ht="30" customHeight="1">
      <c r="B23" s="706"/>
      <c r="C23" s="779" t="s">
        <v>648</v>
      </c>
      <c r="D23" s="779"/>
      <c r="E23" s="779"/>
      <c r="F23" s="779"/>
      <c r="G23" s="779"/>
      <c r="H23" s="779"/>
      <c r="I23" s="779"/>
      <c r="J23" s="779"/>
      <c r="K23" s="779"/>
      <c r="L23" s="779"/>
      <c r="M23" s="779"/>
      <c r="N23" s="779"/>
      <c r="O23" s="779"/>
      <c r="P23" s="779"/>
      <c r="Q23" s="779"/>
      <c r="R23" s="779"/>
      <c r="S23" s="779"/>
      <c r="T23" s="708"/>
      <c r="U23" s="709"/>
    </row>
    <row r="24" spans="2:21" ht="15.75">
      <c r="B24" s="706"/>
      <c r="C24" s="707"/>
      <c r="D24" s="708"/>
      <c r="E24" s="708"/>
      <c r="F24" s="708"/>
      <c r="G24" s="708"/>
      <c r="H24" s="708"/>
      <c r="I24" s="708"/>
      <c r="J24" s="708"/>
      <c r="K24" s="708"/>
      <c r="L24" s="708"/>
      <c r="M24" s="708"/>
      <c r="N24" s="708"/>
      <c r="O24" s="708"/>
      <c r="P24" s="708"/>
      <c r="Q24" s="708"/>
      <c r="R24" s="708"/>
      <c r="S24" s="708"/>
      <c r="T24" s="708"/>
      <c r="U24" s="709"/>
    </row>
    <row r="25" spans="2:21" ht="15.75">
      <c r="B25" s="706"/>
      <c r="C25" s="707" t="s">
        <v>651</v>
      </c>
      <c r="D25" s="708"/>
      <c r="E25" s="708"/>
      <c r="F25" s="708"/>
      <c r="G25" s="708"/>
      <c r="H25" s="708"/>
      <c r="I25" s="708"/>
      <c r="J25" s="708"/>
      <c r="K25" s="708"/>
      <c r="L25" s="708"/>
      <c r="M25" s="708"/>
      <c r="N25" s="708"/>
      <c r="O25" s="708"/>
      <c r="P25" s="708"/>
      <c r="Q25" s="708"/>
      <c r="R25" s="708"/>
      <c r="S25" s="708"/>
      <c r="T25" s="708"/>
      <c r="U25" s="709"/>
    </row>
    <row r="26" spans="2:21" ht="15.75">
      <c r="B26" s="706"/>
      <c r="C26" s="707"/>
      <c r="D26" s="708"/>
      <c r="E26" s="708"/>
      <c r="F26" s="708"/>
      <c r="G26" s="708"/>
      <c r="H26" s="708"/>
      <c r="I26" s="708"/>
      <c r="J26" s="708"/>
      <c r="K26" s="708"/>
      <c r="L26" s="708"/>
      <c r="M26" s="708"/>
      <c r="N26" s="708"/>
      <c r="O26" s="708"/>
      <c r="P26" s="708"/>
      <c r="Q26" s="708"/>
      <c r="R26" s="708"/>
      <c r="S26" s="708"/>
      <c r="T26" s="708"/>
      <c r="U26" s="709"/>
    </row>
    <row r="27" spans="2:21" ht="31.5" customHeight="1">
      <c r="B27" s="706"/>
      <c r="C27" s="779" t="s">
        <v>649</v>
      </c>
      <c r="D27" s="779"/>
      <c r="E27" s="779"/>
      <c r="F27" s="779"/>
      <c r="G27" s="779"/>
      <c r="H27" s="779"/>
      <c r="I27" s="779"/>
      <c r="J27" s="779"/>
      <c r="K27" s="779"/>
      <c r="L27" s="779"/>
      <c r="M27" s="779"/>
      <c r="N27" s="779"/>
      <c r="O27" s="779"/>
      <c r="P27" s="779"/>
      <c r="Q27" s="779"/>
      <c r="R27" s="779"/>
      <c r="S27" s="779"/>
      <c r="T27" s="779"/>
      <c r="U27" s="780"/>
    </row>
    <row r="28" spans="2:21" ht="15.75">
      <c r="B28" s="706"/>
      <c r="C28" s="707"/>
      <c r="D28" s="708"/>
      <c r="E28" s="708"/>
      <c r="F28" s="708"/>
      <c r="G28" s="708"/>
      <c r="H28" s="708"/>
      <c r="I28" s="708"/>
      <c r="J28" s="708"/>
      <c r="K28" s="708"/>
      <c r="L28" s="708"/>
      <c r="M28" s="708"/>
      <c r="N28" s="708"/>
      <c r="O28" s="708"/>
      <c r="P28" s="708"/>
      <c r="Q28" s="708"/>
      <c r="R28" s="708"/>
      <c r="S28" s="708"/>
      <c r="T28" s="708"/>
      <c r="U28" s="709"/>
    </row>
    <row r="29" spans="2:21" ht="31.5" customHeight="1">
      <c r="B29" s="706"/>
      <c r="C29" s="779" t="s">
        <v>652</v>
      </c>
      <c r="D29" s="779"/>
      <c r="E29" s="779"/>
      <c r="F29" s="779"/>
      <c r="G29" s="779"/>
      <c r="H29" s="779"/>
      <c r="I29" s="779"/>
      <c r="J29" s="779"/>
      <c r="K29" s="779"/>
      <c r="L29" s="779"/>
      <c r="M29" s="779"/>
      <c r="N29" s="779"/>
      <c r="O29" s="779"/>
      <c r="P29" s="779"/>
      <c r="Q29" s="779"/>
      <c r="R29" s="779"/>
      <c r="S29" s="779"/>
      <c r="T29" s="779"/>
      <c r="U29" s="780"/>
    </row>
    <row r="30" spans="2:21" ht="15.75">
      <c r="B30" s="706"/>
      <c r="C30" s="707"/>
      <c r="D30" s="708"/>
      <c r="E30" s="708"/>
      <c r="F30" s="708"/>
      <c r="G30" s="708"/>
      <c r="H30" s="708"/>
      <c r="I30" s="708"/>
      <c r="J30" s="708"/>
      <c r="K30" s="708"/>
      <c r="L30" s="708"/>
      <c r="M30" s="708"/>
      <c r="N30" s="708"/>
      <c r="O30" s="708"/>
      <c r="P30" s="708"/>
      <c r="Q30" s="708"/>
      <c r="R30" s="708"/>
      <c r="S30" s="708"/>
      <c r="T30" s="708"/>
      <c r="U30" s="709"/>
    </row>
    <row r="31" spans="2:21" ht="15.75">
      <c r="B31" s="706"/>
      <c r="C31" s="707" t="s">
        <v>653</v>
      </c>
      <c r="D31" s="708"/>
      <c r="E31" s="708"/>
      <c r="F31" s="708"/>
      <c r="G31" s="708"/>
      <c r="H31" s="708"/>
      <c r="I31" s="708"/>
      <c r="J31" s="708"/>
      <c r="K31" s="708"/>
      <c r="L31" s="708"/>
      <c r="M31" s="708"/>
      <c r="N31" s="708"/>
      <c r="O31" s="708"/>
      <c r="P31" s="708"/>
      <c r="Q31" s="708"/>
      <c r="R31" s="708"/>
      <c r="S31" s="708"/>
      <c r="T31" s="708"/>
      <c r="U31" s="709"/>
    </row>
    <row r="32" spans="2:21" ht="15.75">
      <c r="B32" s="710"/>
      <c r="C32" s="711"/>
      <c r="D32" s="712"/>
      <c r="E32" s="712"/>
      <c r="F32" s="712"/>
      <c r="G32" s="712"/>
      <c r="H32" s="712"/>
      <c r="I32" s="712"/>
      <c r="J32" s="712"/>
      <c r="K32" s="712"/>
      <c r="L32" s="712"/>
      <c r="M32" s="712"/>
      <c r="N32" s="712"/>
      <c r="O32" s="712"/>
      <c r="P32" s="712"/>
      <c r="Q32" s="712"/>
      <c r="R32" s="712"/>
      <c r="S32" s="712"/>
      <c r="T32" s="712"/>
      <c r="U32" s="713"/>
    </row>
    <row r="33" spans="2:21" ht="39" customHeight="1">
      <c r="B33" s="714" t="s">
        <v>654</v>
      </c>
      <c r="C33" s="787" t="s">
        <v>655</v>
      </c>
      <c r="D33" s="787"/>
      <c r="E33" s="787"/>
      <c r="F33" s="787"/>
      <c r="G33" s="787"/>
      <c r="H33" s="787"/>
      <c r="I33" s="787"/>
      <c r="J33" s="787"/>
      <c r="K33" s="787"/>
      <c r="L33" s="787"/>
      <c r="M33" s="787"/>
      <c r="N33" s="787"/>
      <c r="O33" s="787"/>
      <c r="P33" s="787"/>
      <c r="Q33" s="787"/>
      <c r="R33" s="787"/>
      <c r="S33" s="787"/>
      <c r="T33" s="787"/>
      <c r="U33" s="788"/>
    </row>
    <row r="34" spans="2:21">
      <c r="B34" s="715"/>
      <c r="C34" s="716"/>
      <c r="D34" s="716"/>
      <c r="E34" s="716"/>
      <c r="F34" s="716"/>
      <c r="G34" s="716"/>
      <c r="H34" s="716"/>
      <c r="I34" s="716"/>
      <c r="J34" s="716"/>
      <c r="K34" s="716"/>
      <c r="L34" s="716"/>
      <c r="M34" s="716"/>
      <c r="N34" s="716"/>
      <c r="O34" s="716"/>
      <c r="P34" s="716"/>
      <c r="Q34" s="716"/>
      <c r="R34" s="716"/>
      <c r="S34" s="716"/>
      <c r="T34" s="716"/>
      <c r="U34" s="717"/>
    </row>
    <row r="35" spans="2:21" ht="15.75">
      <c r="B35" s="718" t="s">
        <v>656</v>
      </c>
      <c r="C35" s="719" t="s">
        <v>657</v>
      </c>
      <c r="D35" s="708"/>
      <c r="E35" s="708"/>
      <c r="F35" s="708"/>
      <c r="G35" s="708"/>
      <c r="H35" s="708"/>
      <c r="I35" s="708"/>
      <c r="J35" s="708"/>
      <c r="K35" s="708"/>
      <c r="L35" s="708"/>
      <c r="M35" s="708"/>
      <c r="N35" s="708"/>
      <c r="O35" s="708"/>
      <c r="P35" s="708"/>
      <c r="Q35" s="708"/>
      <c r="R35" s="708"/>
      <c r="S35" s="708"/>
      <c r="T35" s="708"/>
      <c r="U35" s="709"/>
    </row>
    <row r="36" spans="2:21">
      <c r="B36" s="720"/>
      <c r="C36" s="712"/>
      <c r="D36" s="712"/>
      <c r="E36" s="712"/>
      <c r="F36" s="712"/>
      <c r="G36" s="712"/>
      <c r="H36" s="712"/>
      <c r="I36" s="712"/>
      <c r="J36" s="712"/>
      <c r="K36" s="712"/>
      <c r="L36" s="712"/>
      <c r="M36" s="712"/>
      <c r="N36" s="712"/>
      <c r="O36" s="712"/>
      <c r="P36" s="712"/>
      <c r="Q36" s="712"/>
      <c r="R36" s="712"/>
      <c r="S36" s="712"/>
      <c r="T36" s="712"/>
      <c r="U36" s="713"/>
    </row>
    <row r="37" spans="2:21" ht="34.5" customHeight="1">
      <c r="B37" s="705" t="s">
        <v>658</v>
      </c>
      <c r="C37" s="781" t="s">
        <v>659</v>
      </c>
      <c r="D37" s="781"/>
      <c r="E37" s="781"/>
      <c r="F37" s="781"/>
      <c r="G37" s="781"/>
      <c r="H37" s="781"/>
      <c r="I37" s="781"/>
      <c r="J37" s="781"/>
      <c r="K37" s="781"/>
      <c r="L37" s="781"/>
      <c r="M37" s="781"/>
      <c r="N37" s="781"/>
      <c r="O37" s="781"/>
      <c r="P37" s="781"/>
      <c r="Q37" s="781"/>
      <c r="R37" s="781"/>
      <c r="S37" s="781"/>
      <c r="T37" s="781"/>
      <c r="U37" s="782"/>
    </row>
    <row r="38" spans="2:21">
      <c r="B38" s="720"/>
      <c r="C38" s="712"/>
      <c r="D38" s="712"/>
      <c r="E38" s="712"/>
      <c r="F38" s="712"/>
      <c r="G38" s="712"/>
      <c r="H38" s="712"/>
      <c r="I38" s="712"/>
      <c r="J38" s="712"/>
      <c r="K38" s="712"/>
      <c r="L38" s="712"/>
      <c r="M38" s="712"/>
      <c r="N38" s="712"/>
      <c r="O38" s="712"/>
      <c r="P38" s="712"/>
      <c r="Q38" s="712"/>
      <c r="R38" s="712"/>
      <c r="S38" s="712"/>
      <c r="T38" s="712"/>
      <c r="U38" s="713"/>
    </row>
    <row r="39" spans="2:21" ht="15.75">
      <c r="B39" s="705" t="s">
        <v>660</v>
      </c>
      <c r="C39" s="721" t="s">
        <v>661</v>
      </c>
      <c r="D39" s="716"/>
      <c r="E39" s="716"/>
      <c r="F39" s="716"/>
      <c r="G39" s="716"/>
      <c r="H39" s="716"/>
      <c r="I39" s="716"/>
      <c r="J39" s="716"/>
      <c r="K39" s="716"/>
      <c r="L39" s="716"/>
      <c r="M39" s="716"/>
      <c r="N39" s="716"/>
      <c r="O39" s="716"/>
      <c r="P39" s="716"/>
      <c r="Q39" s="716"/>
      <c r="R39" s="716"/>
      <c r="S39" s="716"/>
      <c r="T39" s="716"/>
      <c r="U39" s="717"/>
    </row>
    <row r="40" spans="2:21">
      <c r="B40" s="720"/>
      <c r="C40" s="712"/>
      <c r="D40" s="712"/>
      <c r="E40" s="712"/>
      <c r="F40" s="712"/>
      <c r="G40" s="712"/>
      <c r="H40" s="712"/>
      <c r="I40" s="712"/>
      <c r="J40" s="712"/>
      <c r="K40" s="712"/>
      <c r="L40" s="712"/>
      <c r="M40" s="712"/>
      <c r="N40" s="712"/>
      <c r="O40" s="712"/>
      <c r="P40" s="712"/>
      <c r="Q40" s="712"/>
      <c r="R40" s="712"/>
      <c r="S40" s="712"/>
      <c r="T40" s="712"/>
      <c r="U40" s="713"/>
    </row>
    <row r="41" spans="2:21" ht="38.25" customHeight="1">
      <c r="B41" s="714" t="s">
        <v>662</v>
      </c>
      <c r="C41" s="789" t="s">
        <v>663</v>
      </c>
      <c r="D41" s="789"/>
      <c r="E41" s="789"/>
      <c r="F41" s="789"/>
      <c r="G41" s="789"/>
      <c r="H41" s="789"/>
      <c r="I41" s="789"/>
      <c r="J41" s="789"/>
      <c r="K41" s="789"/>
      <c r="L41" s="789"/>
      <c r="M41" s="789"/>
      <c r="N41" s="789"/>
      <c r="O41" s="789"/>
      <c r="P41" s="789"/>
      <c r="Q41" s="789"/>
      <c r="R41" s="789"/>
      <c r="S41" s="789"/>
      <c r="T41" s="789"/>
      <c r="U41" s="790"/>
    </row>
    <row r="42" spans="2:21">
      <c r="B42" s="722"/>
      <c r="C42" s="716"/>
      <c r="D42" s="716"/>
      <c r="E42" s="716"/>
      <c r="F42" s="716"/>
      <c r="G42" s="716"/>
      <c r="H42" s="716"/>
      <c r="I42" s="716"/>
      <c r="J42" s="716"/>
      <c r="K42" s="716"/>
      <c r="L42" s="716"/>
      <c r="M42" s="716"/>
      <c r="N42" s="716"/>
      <c r="O42" s="716"/>
      <c r="P42" s="716"/>
      <c r="Q42" s="716"/>
      <c r="R42" s="716"/>
      <c r="S42" s="716"/>
      <c r="T42" s="716"/>
      <c r="U42" s="717"/>
    </row>
    <row r="43" spans="2:21" ht="15.75">
      <c r="B43" s="718" t="s">
        <v>664</v>
      </c>
      <c r="C43" s="719" t="s">
        <v>665</v>
      </c>
      <c r="D43" s="708"/>
      <c r="E43" s="708"/>
      <c r="F43" s="708"/>
      <c r="G43" s="708"/>
      <c r="H43" s="708"/>
      <c r="I43" s="708"/>
      <c r="J43" s="708"/>
      <c r="K43" s="708"/>
      <c r="L43" s="708"/>
      <c r="M43" s="708"/>
      <c r="N43" s="708"/>
      <c r="O43" s="708"/>
      <c r="P43" s="708"/>
      <c r="Q43" s="708"/>
      <c r="R43" s="708"/>
      <c r="S43" s="708"/>
      <c r="T43" s="708"/>
      <c r="U43" s="709"/>
    </row>
    <row r="44" spans="2:21">
      <c r="B44" s="723"/>
      <c r="C44" s="708"/>
      <c r="D44" s="708"/>
      <c r="E44" s="708"/>
      <c r="F44" s="708"/>
      <c r="G44" s="708"/>
      <c r="H44" s="708"/>
      <c r="I44" s="708"/>
      <c r="J44" s="708"/>
      <c r="K44" s="708"/>
      <c r="L44" s="708"/>
      <c r="M44" s="708"/>
      <c r="N44" s="708"/>
      <c r="O44" s="708"/>
      <c r="P44" s="708"/>
      <c r="Q44" s="708"/>
      <c r="R44" s="708"/>
      <c r="S44" s="708"/>
      <c r="T44" s="708"/>
      <c r="U44" s="709"/>
    </row>
    <row r="45" spans="2:21" ht="36" customHeight="1">
      <c r="B45" s="723"/>
      <c r="C45" s="777" t="s">
        <v>669</v>
      </c>
      <c r="D45" s="777"/>
      <c r="E45" s="777"/>
      <c r="F45" s="777"/>
      <c r="G45" s="777"/>
      <c r="H45" s="777"/>
      <c r="I45" s="777"/>
      <c r="J45" s="777"/>
      <c r="K45" s="777"/>
      <c r="L45" s="777"/>
      <c r="M45" s="777"/>
      <c r="N45" s="777"/>
      <c r="O45" s="777"/>
      <c r="P45" s="777"/>
      <c r="Q45" s="777"/>
      <c r="R45" s="777"/>
      <c r="S45" s="777"/>
      <c r="T45" s="777"/>
      <c r="U45" s="778"/>
    </row>
    <row r="46" spans="2:21">
      <c r="B46" s="723"/>
      <c r="C46" s="724"/>
      <c r="D46" s="708"/>
      <c r="E46" s="708"/>
      <c r="F46" s="708"/>
      <c r="G46" s="708"/>
      <c r="H46" s="708"/>
      <c r="I46" s="708"/>
      <c r="J46" s="708"/>
      <c r="K46" s="708"/>
      <c r="L46" s="708"/>
      <c r="M46" s="708"/>
      <c r="N46" s="708"/>
      <c r="O46" s="708"/>
      <c r="P46" s="708"/>
      <c r="Q46" s="708"/>
      <c r="R46" s="708"/>
      <c r="S46" s="708"/>
      <c r="T46" s="708"/>
      <c r="U46" s="709"/>
    </row>
    <row r="47" spans="2:21" ht="35.25" customHeight="1">
      <c r="B47" s="723"/>
      <c r="C47" s="777" t="s">
        <v>666</v>
      </c>
      <c r="D47" s="777"/>
      <c r="E47" s="777"/>
      <c r="F47" s="777"/>
      <c r="G47" s="777"/>
      <c r="H47" s="777"/>
      <c r="I47" s="777"/>
      <c r="J47" s="777"/>
      <c r="K47" s="777"/>
      <c r="L47" s="777"/>
      <c r="M47" s="777"/>
      <c r="N47" s="777"/>
      <c r="O47" s="777"/>
      <c r="P47" s="777"/>
      <c r="Q47" s="777"/>
      <c r="R47" s="777"/>
      <c r="S47" s="777"/>
      <c r="T47" s="777"/>
      <c r="U47" s="778"/>
    </row>
    <row r="48" spans="2:21">
      <c r="B48" s="723"/>
      <c r="C48" s="724"/>
      <c r="D48" s="708"/>
      <c r="E48" s="708"/>
      <c r="F48" s="708"/>
      <c r="G48" s="708"/>
      <c r="H48" s="708"/>
      <c r="I48" s="708"/>
      <c r="J48" s="708"/>
      <c r="K48" s="708"/>
      <c r="L48" s="708"/>
      <c r="M48" s="708"/>
      <c r="N48" s="708"/>
      <c r="O48" s="708"/>
      <c r="P48" s="708"/>
      <c r="Q48" s="708"/>
      <c r="R48" s="708"/>
      <c r="S48" s="708"/>
      <c r="T48" s="708"/>
      <c r="U48" s="709"/>
    </row>
    <row r="49" spans="2:21" ht="40.5" customHeight="1">
      <c r="B49" s="723"/>
      <c r="C49" s="777" t="s">
        <v>667</v>
      </c>
      <c r="D49" s="777"/>
      <c r="E49" s="777"/>
      <c r="F49" s="777"/>
      <c r="G49" s="777"/>
      <c r="H49" s="777"/>
      <c r="I49" s="777"/>
      <c r="J49" s="777"/>
      <c r="K49" s="777"/>
      <c r="L49" s="777"/>
      <c r="M49" s="777"/>
      <c r="N49" s="777"/>
      <c r="O49" s="777"/>
      <c r="P49" s="777"/>
      <c r="Q49" s="777"/>
      <c r="R49" s="777"/>
      <c r="S49" s="777"/>
      <c r="T49" s="777"/>
      <c r="U49" s="778"/>
    </row>
    <row r="50" spans="2:21">
      <c r="B50" s="723"/>
      <c r="C50" s="724"/>
      <c r="D50" s="708"/>
      <c r="E50" s="708"/>
      <c r="F50" s="708"/>
      <c r="G50" s="708"/>
      <c r="H50" s="708"/>
      <c r="I50" s="708"/>
      <c r="J50" s="708"/>
      <c r="K50" s="708"/>
      <c r="L50" s="708"/>
      <c r="M50" s="708"/>
      <c r="N50" s="708"/>
      <c r="O50" s="708"/>
      <c r="P50" s="708"/>
      <c r="Q50" s="708"/>
      <c r="R50" s="708"/>
      <c r="S50" s="708"/>
      <c r="T50" s="708"/>
      <c r="U50" s="709"/>
    </row>
    <row r="51" spans="2:21" ht="30" customHeight="1">
      <c r="B51" s="723"/>
      <c r="C51" s="777" t="s">
        <v>668</v>
      </c>
      <c r="D51" s="777"/>
      <c r="E51" s="777"/>
      <c r="F51" s="777"/>
      <c r="G51" s="777"/>
      <c r="H51" s="777"/>
      <c r="I51" s="777"/>
      <c r="J51" s="777"/>
      <c r="K51" s="777"/>
      <c r="L51" s="777"/>
      <c r="M51" s="777"/>
      <c r="N51" s="777"/>
      <c r="O51" s="777"/>
      <c r="P51" s="777"/>
      <c r="Q51" s="777"/>
      <c r="R51" s="777"/>
      <c r="S51" s="777"/>
      <c r="T51" s="777"/>
      <c r="U51" s="778"/>
    </row>
    <row r="52" spans="2:21" ht="15.75">
      <c r="B52" s="723"/>
      <c r="C52" s="707"/>
      <c r="D52" s="708"/>
      <c r="E52" s="708"/>
      <c r="F52" s="708"/>
      <c r="G52" s="708"/>
      <c r="H52" s="708"/>
      <c r="I52" s="708"/>
      <c r="J52" s="708"/>
      <c r="K52" s="708"/>
      <c r="L52" s="708"/>
      <c r="M52" s="708"/>
      <c r="N52" s="708"/>
      <c r="O52" s="708"/>
      <c r="P52" s="708"/>
      <c r="Q52" s="708"/>
      <c r="R52" s="708"/>
      <c r="S52" s="708"/>
      <c r="T52" s="708"/>
      <c r="U52" s="709"/>
    </row>
    <row r="53" spans="2:21" ht="31.5" customHeight="1">
      <c r="B53" s="723"/>
      <c r="C53" s="779" t="s">
        <v>670</v>
      </c>
      <c r="D53" s="779"/>
      <c r="E53" s="779"/>
      <c r="F53" s="779"/>
      <c r="G53" s="779"/>
      <c r="H53" s="779"/>
      <c r="I53" s="779"/>
      <c r="J53" s="779"/>
      <c r="K53" s="779"/>
      <c r="L53" s="779"/>
      <c r="M53" s="779"/>
      <c r="N53" s="779"/>
      <c r="O53" s="779"/>
      <c r="P53" s="779"/>
      <c r="Q53" s="779"/>
      <c r="R53" s="779"/>
      <c r="S53" s="779"/>
      <c r="T53" s="779"/>
      <c r="U53" s="780"/>
    </row>
    <row r="54" spans="2:21">
      <c r="B54" s="720"/>
      <c r="C54" s="712"/>
      <c r="D54" s="712"/>
      <c r="E54" s="712"/>
      <c r="F54" s="712"/>
      <c r="G54" s="712"/>
      <c r="H54" s="712"/>
      <c r="I54" s="712"/>
      <c r="J54" s="712"/>
      <c r="K54" s="712"/>
      <c r="L54" s="712"/>
      <c r="M54" s="712"/>
      <c r="N54" s="712"/>
      <c r="O54" s="712"/>
      <c r="P54" s="712"/>
      <c r="Q54" s="712"/>
      <c r="R54" s="712"/>
      <c r="S54" s="712"/>
      <c r="T54" s="712"/>
      <c r="U54" s="713"/>
    </row>
    <row r="55" spans="2:21" ht="48" customHeight="1">
      <c r="B55" s="705" t="s">
        <v>671</v>
      </c>
      <c r="C55" s="781" t="s">
        <v>672</v>
      </c>
      <c r="D55" s="781"/>
      <c r="E55" s="781"/>
      <c r="F55" s="781"/>
      <c r="G55" s="781"/>
      <c r="H55" s="781"/>
      <c r="I55" s="781"/>
      <c r="J55" s="781"/>
      <c r="K55" s="781"/>
      <c r="L55" s="781"/>
      <c r="M55" s="781"/>
      <c r="N55" s="781"/>
      <c r="O55" s="781"/>
      <c r="P55" s="781"/>
      <c r="Q55" s="781"/>
      <c r="R55" s="781"/>
      <c r="S55" s="781"/>
      <c r="T55" s="781"/>
      <c r="U55" s="782"/>
    </row>
    <row r="56" spans="2:21">
      <c r="B56" s="720"/>
      <c r="C56" s="712"/>
      <c r="D56" s="712"/>
      <c r="E56" s="712"/>
      <c r="F56" s="712"/>
      <c r="G56" s="712"/>
      <c r="H56" s="712"/>
      <c r="I56" s="712"/>
      <c r="J56" s="712"/>
      <c r="K56" s="712"/>
      <c r="L56" s="712"/>
      <c r="M56" s="712"/>
      <c r="N56" s="712"/>
      <c r="O56" s="712"/>
      <c r="P56" s="712"/>
      <c r="Q56" s="712"/>
      <c r="R56" s="712"/>
      <c r="S56" s="712"/>
      <c r="T56" s="712"/>
      <c r="U56" s="713"/>
    </row>
    <row r="57" spans="2:21" ht="34.5" customHeight="1">
      <c r="B57" s="705" t="s">
        <v>673</v>
      </c>
      <c r="C57" s="781" t="s">
        <v>674</v>
      </c>
      <c r="D57" s="781"/>
      <c r="E57" s="781"/>
      <c r="F57" s="781"/>
      <c r="G57" s="781"/>
      <c r="H57" s="781"/>
      <c r="I57" s="781"/>
      <c r="J57" s="781"/>
      <c r="K57" s="781"/>
      <c r="L57" s="781"/>
      <c r="M57" s="781"/>
      <c r="N57" s="781"/>
      <c r="O57" s="781"/>
      <c r="P57" s="781"/>
      <c r="Q57" s="781"/>
      <c r="R57" s="781"/>
      <c r="S57" s="781"/>
      <c r="T57" s="781"/>
      <c r="U57" s="782"/>
    </row>
    <row r="58" spans="2:21">
      <c r="B58" s="725"/>
      <c r="C58" s="712"/>
      <c r="D58" s="712"/>
      <c r="E58" s="712"/>
      <c r="F58" s="712"/>
      <c r="G58" s="712"/>
      <c r="H58" s="712"/>
      <c r="I58" s="712"/>
      <c r="J58" s="712"/>
      <c r="K58" s="712"/>
      <c r="L58" s="712"/>
      <c r="M58" s="712"/>
      <c r="N58" s="712"/>
      <c r="O58" s="712"/>
      <c r="P58" s="712"/>
      <c r="Q58" s="712"/>
      <c r="R58" s="712"/>
      <c r="S58" s="712"/>
      <c r="T58" s="712"/>
      <c r="U58" s="713"/>
    </row>
    <row r="59" spans="2:21" ht="30.75" customHeight="1">
      <c r="B59" s="714" t="s">
        <v>675</v>
      </c>
      <c r="C59" s="726" t="s">
        <v>676</v>
      </c>
      <c r="D59" s="727"/>
      <c r="E59" s="727"/>
      <c r="F59" s="727"/>
      <c r="G59" s="727"/>
      <c r="H59" s="727"/>
      <c r="I59" s="727"/>
      <c r="J59" s="727"/>
      <c r="K59" s="727"/>
      <c r="L59" s="727"/>
      <c r="M59" s="727"/>
      <c r="N59" s="727"/>
      <c r="O59" s="727"/>
      <c r="P59" s="727"/>
      <c r="Q59" s="727"/>
      <c r="R59" s="727"/>
      <c r="S59" s="727"/>
      <c r="T59" s="727"/>
      <c r="U59" s="728"/>
    </row>
  </sheetData>
  <mergeCells count="15">
    <mergeCell ref="C47:U47"/>
    <mergeCell ref="C23:S23"/>
    <mergeCell ref="C16:U16"/>
    <mergeCell ref="C17:U17"/>
    <mergeCell ref="C27:U27"/>
    <mergeCell ref="C29:U29"/>
    <mergeCell ref="C33:U33"/>
    <mergeCell ref="C37:U37"/>
    <mergeCell ref="C41:U41"/>
    <mergeCell ref="C45:U45"/>
    <mergeCell ref="C49:U49"/>
    <mergeCell ref="C51:U51"/>
    <mergeCell ref="C53:U53"/>
    <mergeCell ref="C55:U55"/>
    <mergeCell ref="C57:U5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topLeftCell="A4" zoomScale="90" zoomScaleNormal="90" workbookViewId="0">
      <selection activeCell="B19" sqref="B19"/>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92" t="s">
        <v>566</v>
      </c>
      <c r="C3" s="793"/>
      <c r="D3" s="793"/>
      <c r="E3" s="793"/>
      <c r="F3" s="794"/>
      <c r="G3" s="124"/>
    </row>
    <row r="4" spans="2:20" ht="16.5" customHeight="1">
      <c r="B4" s="795"/>
      <c r="C4" s="796"/>
      <c r="D4" s="796"/>
      <c r="E4" s="796"/>
      <c r="F4" s="797"/>
      <c r="G4" s="124"/>
    </row>
    <row r="5" spans="2:20" ht="71.25" customHeight="1">
      <c r="B5" s="795"/>
      <c r="C5" s="796"/>
      <c r="D5" s="796"/>
      <c r="E5" s="796"/>
      <c r="F5" s="797"/>
      <c r="G5" s="124"/>
    </row>
    <row r="6" spans="2:20" ht="21.75" customHeight="1">
      <c r="B6" s="798"/>
      <c r="C6" s="799"/>
      <c r="D6" s="799"/>
      <c r="E6" s="799"/>
      <c r="F6" s="800"/>
      <c r="G6" s="124"/>
    </row>
    <row r="8" spans="2:20" ht="21">
      <c r="B8" s="791" t="s">
        <v>482</v>
      </c>
      <c r="C8" s="791"/>
      <c r="D8" s="791"/>
      <c r="E8" s="791"/>
      <c r="F8" s="791"/>
      <c r="G8" s="791"/>
    </row>
    <row r="9" spans="2:20" ht="24.75" customHeight="1" thickBot="1">
      <c r="B9" s="116"/>
      <c r="C9" s="116"/>
      <c r="D9" s="116"/>
      <c r="E9" s="116"/>
      <c r="F9" s="116"/>
      <c r="G9" s="121"/>
    </row>
    <row r="10" spans="2:20" ht="27.75" customHeight="1" thickBot="1">
      <c r="B10" s="119" t="s">
        <v>172</v>
      </c>
      <c r="C10" s="104" t="s">
        <v>408</v>
      </c>
      <c r="D10" s="116"/>
      <c r="E10" s="116"/>
      <c r="F10" s="116"/>
      <c r="G10" s="121"/>
    </row>
    <row r="11" spans="2:20">
      <c r="B11" s="116"/>
      <c r="C11" s="116"/>
      <c r="D11" s="116"/>
      <c r="E11" s="116"/>
      <c r="F11" s="116"/>
      <c r="G11" s="121"/>
    </row>
    <row r="12" spans="2:20" s="9" customFormat="1" ht="31.5" customHeight="1" thickBot="1">
      <c r="B12" s="85" t="s">
        <v>595</v>
      </c>
      <c r="G12" s="28"/>
      <c r="L12" s="33"/>
      <c r="M12" s="33"/>
      <c r="N12" s="33"/>
      <c r="O12" s="33"/>
      <c r="P12" s="33"/>
      <c r="Q12" s="70"/>
      <c r="S12" s="8"/>
      <c r="T12" s="8"/>
    </row>
    <row r="13" spans="2:20" s="9" customFormat="1" ht="26.25" customHeight="1" thickBot="1">
      <c r="B13" s="104" t="s">
        <v>419</v>
      </c>
      <c r="C13" s="126" t="s">
        <v>636</v>
      </c>
      <c r="G13" s="111"/>
      <c r="L13" s="33"/>
      <c r="M13" s="33"/>
      <c r="N13" s="33"/>
      <c r="O13" s="33"/>
      <c r="P13" s="33"/>
      <c r="Q13" s="70"/>
      <c r="S13" s="8"/>
      <c r="T13" s="8"/>
    </row>
    <row r="14" spans="2:20" s="9" customFormat="1" ht="26.25" customHeight="1" thickBot="1">
      <c r="B14" s="104" t="s">
        <v>419</v>
      </c>
      <c r="C14" s="172" t="s">
        <v>631</v>
      </c>
      <c r="G14" s="125"/>
      <c r="L14" s="33"/>
      <c r="M14" s="33"/>
      <c r="N14" s="33"/>
      <c r="O14" s="33"/>
      <c r="P14" s="33"/>
      <c r="Q14" s="70"/>
      <c r="S14" s="8"/>
      <c r="T14" s="8"/>
    </row>
    <row r="15" spans="2:20" s="9" customFormat="1" ht="26.25" customHeight="1" thickBot="1">
      <c r="B15" s="104" t="s">
        <v>417</v>
      </c>
      <c r="C15" s="172" t="s">
        <v>632</v>
      </c>
      <c r="G15" s="125"/>
      <c r="L15" s="33"/>
      <c r="M15" s="33"/>
      <c r="N15" s="33"/>
      <c r="O15" s="33"/>
      <c r="P15" s="33"/>
      <c r="Q15" s="70"/>
      <c r="S15" s="8"/>
      <c r="T15" s="8"/>
    </row>
    <row r="16" spans="2:20" s="9" customFormat="1" ht="26.25" customHeight="1" thickBot="1">
      <c r="B16" s="104" t="s">
        <v>417</v>
      </c>
      <c r="C16" s="172" t="s">
        <v>633</v>
      </c>
      <c r="G16" s="125"/>
      <c r="L16" s="33"/>
      <c r="M16" s="33"/>
      <c r="N16" s="33"/>
      <c r="O16" s="33"/>
      <c r="P16" s="33"/>
      <c r="Q16" s="70"/>
      <c r="S16" s="8"/>
      <c r="T16" s="8"/>
    </row>
    <row r="17" spans="2:20" s="9" customFormat="1" ht="26.25" customHeight="1" thickBot="1">
      <c r="B17" s="104" t="s">
        <v>417</v>
      </c>
      <c r="C17" s="126" t="s">
        <v>634</v>
      </c>
      <c r="G17" s="111"/>
      <c r="L17" s="33"/>
      <c r="M17" s="33"/>
      <c r="N17" s="33"/>
      <c r="O17" s="33"/>
      <c r="P17" s="33"/>
      <c r="Q17" s="70"/>
      <c r="S17" s="8"/>
      <c r="T17" s="8"/>
    </row>
    <row r="18" spans="2:20" s="9" customFormat="1" ht="26.25" customHeight="1" thickBot="1">
      <c r="B18" s="104"/>
      <c r="C18" s="126" t="s">
        <v>635</v>
      </c>
      <c r="G18" s="125"/>
      <c r="L18" s="33"/>
      <c r="M18" s="33"/>
      <c r="N18" s="33"/>
      <c r="O18" s="33"/>
      <c r="P18" s="33"/>
      <c r="Q18" s="70"/>
      <c r="S18" s="8"/>
      <c r="T18" s="8"/>
    </row>
    <row r="19" spans="2:20" s="9" customFormat="1" ht="26.25" customHeight="1" thickBot="1">
      <c r="B19" s="104" t="s">
        <v>417</v>
      </c>
      <c r="C19" s="126" t="s">
        <v>637</v>
      </c>
      <c r="G19" s="125"/>
      <c r="L19" s="33"/>
      <c r="M19" s="33"/>
      <c r="N19" s="33"/>
      <c r="O19" s="33"/>
      <c r="P19" s="33"/>
      <c r="Q19" s="70"/>
      <c r="S19" s="8"/>
      <c r="T19" s="8"/>
    </row>
    <row r="20" spans="2:20" s="60" customFormat="1" ht="25.5" customHeight="1">
      <c r="D20" s="99"/>
      <c r="E20" s="99"/>
      <c r="F20" s="99"/>
      <c r="G20" s="99"/>
      <c r="J20" s="12"/>
      <c r="K20" s="12"/>
      <c r="S20" s="61"/>
      <c r="T20" s="61"/>
    </row>
    <row r="21" spans="2:20" s="17" customFormat="1" ht="39" customHeight="1">
      <c r="B21" s="243" t="s">
        <v>541</v>
      </c>
      <c r="C21" s="243" t="s">
        <v>472</v>
      </c>
      <c r="D21" s="243" t="s">
        <v>448</v>
      </c>
      <c r="E21" s="243" t="s">
        <v>440</v>
      </c>
      <c r="F21" s="243" t="s">
        <v>554</v>
      </c>
      <c r="G21" s="40"/>
      <c r="M21" s="25"/>
      <c r="T21" s="25"/>
    </row>
    <row r="22" spans="2:20" s="105" customFormat="1" ht="36" customHeight="1">
      <c r="B22" s="647" t="s">
        <v>544</v>
      </c>
      <c r="C22" s="653" t="s">
        <v>438</v>
      </c>
      <c r="D22" s="656" t="s">
        <v>444</v>
      </c>
      <c r="E22" s="660" t="s">
        <v>594</v>
      </c>
      <c r="F22" s="656" t="s">
        <v>449</v>
      </c>
      <c r="G22" s="174"/>
      <c r="M22" s="645"/>
      <c r="T22" s="645"/>
    </row>
    <row r="23" spans="2:20" s="105" customFormat="1" ht="35.25" customHeight="1">
      <c r="B23" s="648" t="s">
        <v>459</v>
      </c>
      <c r="C23" s="654" t="s">
        <v>439</v>
      </c>
      <c r="D23" s="657" t="s">
        <v>445</v>
      </c>
      <c r="E23" s="661" t="s">
        <v>594</v>
      </c>
      <c r="F23" s="657" t="s">
        <v>449</v>
      </c>
      <c r="G23" s="174"/>
      <c r="M23" s="645"/>
      <c r="T23" s="645"/>
    </row>
    <row r="24" spans="2:20" s="105" customFormat="1" ht="34.5" customHeight="1">
      <c r="B24" s="648" t="s">
        <v>456</v>
      </c>
      <c r="C24" s="654" t="s">
        <v>439</v>
      </c>
      <c r="D24" s="657" t="s">
        <v>446</v>
      </c>
      <c r="E24" s="661" t="s">
        <v>594</v>
      </c>
      <c r="F24" s="657" t="s">
        <v>449</v>
      </c>
      <c r="G24" s="174"/>
      <c r="M24" s="645"/>
      <c r="T24" s="645"/>
    </row>
    <row r="25" spans="2:20" s="105" customFormat="1" ht="32.25" customHeight="1">
      <c r="B25" s="649" t="s">
        <v>457</v>
      </c>
      <c r="C25" s="654" t="s">
        <v>438</v>
      </c>
      <c r="D25" s="657" t="s">
        <v>447</v>
      </c>
      <c r="E25" s="662" t="s">
        <v>613</v>
      </c>
      <c r="F25" s="665"/>
      <c r="G25" s="174"/>
      <c r="M25" s="645"/>
      <c r="T25" s="645"/>
    </row>
    <row r="26" spans="2:20" s="105" customFormat="1" ht="30.75" customHeight="1">
      <c r="B26" s="650" t="s">
        <v>542</v>
      </c>
      <c r="C26" s="654" t="s">
        <v>438</v>
      </c>
      <c r="D26" s="657"/>
      <c r="E26" s="662"/>
      <c r="F26" s="665"/>
      <c r="G26" s="174"/>
      <c r="M26" s="645"/>
      <c r="T26" s="645"/>
    </row>
    <row r="27" spans="2:20" s="105" customFormat="1" ht="32.25" customHeight="1">
      <c r="B27" s="651" t="s">
        <v>543</v>
      </c>
      <c r="C27" s="654" t="s">
        <v>438</v>
      </c>
      <c r="D27" s="658" t="s">
        <v>539</v>
      </c>
      <c r="E27" s="662"/>
      <c r="F27" s="665"/>
      <c r="G27" s="174"/>
      <c r="M27" s="645"/>
      <c r="T27" s="645"/>
    </row>
    <row r="28" spans="2:20" s="105" customFormat="1" ht="27" customHeight="1">
      <c r="B28" s="649" t="s">
        <v>458</v>
      </c>
      <c r="C28" s="654" t="s">
        <v>441</v>
      </c>
      <c r="D28" s="657" t="s">
        <v>483</v>
      </c>
      <c r="E28" s="662" t="s">
        <v>460</v>
      </c>
      <c r="F28" s="665"/>
      <c r="G28" s="174"/>
      <c r="M28" s="645"/>
      <c r="T28" s="645"/>
    </row>
    <row r="29" spans="2:20" s="105" customFormat="1" ht="27" customHeight="1">
      <c r="B29" s="651" t="s">
        <v>453</v>
      </c>
      <c r="C29" s="654" t="s">
        <v>438</v>
      </c>
      <c r="D29" s="657"/>
      <c r="E29" s="662"/>
      <c r="F29" s="657" t="s">
        <v>409</v>
      </c>
      <c r="G29" s="174"/>
      <c r="M29" s="645"/>
      <c r="T29" s="645"/>
    </row>
    <row r="30" spans="2:20" s="105" customFormat="1" ht="32.25" customHeight="1">
      <c r="B30" s="649" t="s">
        <v>208</v>
      </c>
      <c r="C30" s="654" t="s">
        <v>443</v>
      </c>
      <c r="D30" s="657" t="s">
        <v>556</v>
      </c>
      <c r="E30" s="663"/>
      <c r="F30" s="657" t="s">
        <v>555</v>
      </c>
      <c r="G30" s="646"/>
      <c r="M30" s="645"/>
    </row>
    <row r="31" spans="2:20" s="105" customFormat="1" ht="27.75" customHeight="1">
      <c r="B31" s="652" t="s">
        <v>540</v>
      </c>
      <c r="C31" s="655" t="s">
        <v>442</v>
      </c>
      <c r="D31" s="659"/>
      <c r="E31" s="664"/>
      <c r="F31" s="659"/>
      <c r="G31" s="646"/>
      <c r="M31" s="645"/>
    </row>
    <row r="32" spans="2:20" s="105" customFormat="1" ht="23.25" customHeight="1">
      <c r="C32" s="175"/>
      <c r="D32" s="175"/>
      <c r="E32" s="175"/>
      <c r="G32" s="646"/>
      <c r="M32" s="645"/>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4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412</v>
      </c>
      <c r="B1" s="8" t="s">
        <v>41</v>
      </c>
      <c r="C1" s="122" t="s">
        <v>235</v>
      </c>
      <c r="D1" s="8" t="s">
        <v>416</v>
      </c>
      <c r="E1" s="122" t="s">
        <v>451</v>
      </c>
      <c r="F1" s="122" t="s">
        <v>550</v>
      </c>
      <c r="G1" s="122" t="s">
        <v>577</v>
      </c>
      <c r="H1" s="122" t="s">
        <v>588</v>
      </c>
    </row>
    <row r="2" spans="1:8">
      <c r="A2" s="12" t="s">
        <v>29</v>
      </c>
      <c r="B2" s="12" t="s">
        <v>27</v>
      </c>
      <c r="C2" s="10">
        <v>2006</v>
      </c>
      <c r="D2" s="12" t="s">
        <v>417</v>
      </c>
      <c r="E2" s="10">
        <f>'2. LRAMVA Threshold'!D9</f>
        <v>2008</v>
      </c>
      <c r="F2" s="26" t="s">
        <v>171</v>
      </c>
      <c r="G2" s="12" t="s">
        <v>578</v>
      </c>
      <c r="H2" s="12" t="s">
        <v>596</v>
      </c>
    </row>
    <row r="3" spans="1:8">
      <c r="A3" s="12" t="s">
        <v>373</v>
      </c>
      <c r="B3" s="12" t="s">
        <v>27</v>
      </c>
      <c r="C3" s="10">
        <v>2007</v>
      </c>
      <c r="D3" s="12" t="s">
        <v>418</v>
      </c>
      <c r="E3" s="10">
        <f>'2. LRAMVA Threshold'!D24</f>
        <v>2012</v>
      </c>
      <c r="F3" s="12" t="s">
        <v>551</v>
      </c>
      <c r="G3" s="12" t="s">
        <v>579</v>
      </c>
      <c r="H3" s="12" t="s">
        <v>589</v>
      </c>
    </row>
    <row r="4" spans="1:8">
      <c r="A4" s="12" t="s">
        <v>374</v>
      </c>
      <c r="B4" s="12" t="s">
        <v>28</v>
      </c>
      <c r="C4" s="10">
        <v>2008</v>
      </c>
      <c r="D4" s="12" t="s">
        <v>419</v>
      </c>
      <c r="F4" s="12" t="s">
        <v>170</v>
      </c>
      <c r="G4" s="12" t="s">
        <v>580</v>
      </c>
    </row>
    <row r="5" spans="1:8">
      <c r="A5" s="12" t="s">
        <v>375</v>
      </c>
      <c r="B5" s="12" t="s">
        <v>28</v>
      </c>
      <c r="C5" s="10">
        <v>2009</v>
      </c>
      <c r="F5" s="12" t="s">
        <v>370</v>
      </c>
      <c r="G5" s="12" t="s">
        <v>581</v>
      </c>
    </row>
    <row r="6" spans="1:8">
      <c r="A6" s="12" t="s">
        <v>376</v>
      </c>
      <c r="B6" s="12" t="s">
        <v>28</v>
      </c>
      <c r="C6" s="10">
        <v>2010</v>
      </c>
      <c r="F6" s="12" t="s">
        <v>371</v>
      </c>
      <c r="G6" s="12" t="s">
        <v>582</v>
      </c>
    </row>
    <row r="7" spans="1:8">
      <c r="A7" s="12" t="s">
        <v>377</v>
      </c>
      <c r="B7" s="12" t="s">
        <v>28</v>
      </c>
      <c r="C7" s="10">
        <v>2011</v>
      </c>
      <c r="F7" s="12" t="s">
        <v>372</v>
      </c>
      <c r="G7" s="12" t="s">
        <v>583</v>
      </c>
    </row>
    <row r="8" spans="1:8">
      <c r="A8" s="12" t="s">
        <v>378</v>
      </c>
      <c r="B8" s="12" t="s">
        <v>28</v>
      </c>
      <c r="C8" s="10">
        <v>2012</v>
      </c>
      <c r="F8" s="12" t="s">
        <v>559</v>
      </c>
      <c r="G8" s="12" t="s">
        <v>584</v>
      </c>
    </row>
    <row r="9" spans="1:8">
      <c r="A9" s="12" t="s">
        <v>379</v>
      </c>
      <c r="B9" s="12" t="s">
        <v>28</v>
      </c>
      <c r="C9" s="10">
        <v>2013</v>
      </c>
      <c r="G9" s="12" t="s">
        <v>585</v>
      </c>
    </row>
    <row r="10" spans="1:8">
      <c r="A10" s="12" t="s">
        <v>380</v>
      </c>
      <c r="B10" s="12" t="s">
        <v>28</v>
      </c>
      <c r="C10" s="10">
        <v>2014</v>
      </c>
      <c r="G10" s="12" t="s">
        <v>586</v>
      </c>
    </row>
    <row r="11" spans="1:8">
      <c r="A11" s="12" t="s">
        <v>381</v>
      </c>
      <c r="B11" s="12" t="s">
        <v>28</v>
      </c>
      <c r="C11" s="10">
        <v>2015</v>
      </c>
      <c r="G11" s="12" t="s">
        <v>587</v>
      </c>
    </row>
    <row r="12" spans="1:8">
      <c r="A12" s="12" t="s">
        <v>382</v>
      </c>
      <c r="B12" s="12" t="s">
        <v>28</v>
      </c>
      <c r="C12" s="10">
        <v>2016</v>
      </c>
    </row>
    <row r="13" spans="1:8">
      <c r="A13" s="12" t="s">
        <v>383</v>
      </c>
      <c r="B13" s="12" t="s">
        <v>28</v>
      </c>
      <c r="C13" s="10">
        <v>2017</v>
      </c>
    </row>
    <row r="14" spans="1:8">
      <c r="A14" s="12" t="s">
        <v>384</v>
      </c>
      <c r="B14" s="12" t="s">
        <v>28</v>
      </c>
      <c r="C14" s="10">
        <v>2018</v>
      </c>
    </row>
    <row r="15" spans="1:8">
      <c r="A15" s="12" t="s">
        <v>385</v>
      </c>
      <c r="B15" s="12" t="s">
        <v>28</v>
      </c>
      <c r="C15" s="10">
        <v>2019</v>
      </c>
    </row>
    <row r="16" spans="1:8">
      <c r="A16" s="12" t="s">
        <v>386</v>
      </c>
      <c r="B16" s="12" t="s">
        <v>28</v>
      </c>
      <c r="C16" s="10">
        <v>2020</v>
      </c>
    </row>
    <row r="17" spans="1:2">
      <c r="A17" s="12" t="s">
        <v>387</v>
      </c>
      <c r="B17" s="12" t="s">
        <v>28</v>
      </c>
    </row>
    <row r="18" spans="1:2">
      <c r="A18" s="12" t="s">
        <v>388</v>
      </c>
      <c r="B18" s="12" t="s">
        <v>28</v>
      </c>
    </row>
    <row r="19" spans="1:2">
      <c r="A19" s="12" t="s">
        <v>389</v>
      </c>
      <c r="B19" s="12" t="s">
        <v>28</v>
      </c>
    </row>
    <row r="20" spans="1:2">
      <c r="A20" s="12" t="s">
        <v>390</v>
      </c>
      <c r="B20" s="12" t="s">
        <v>28</v>
      </c>
    </row>
    <row r="21" spans="1:2">
      <c r="A21" s="12" t="s">
        <v>391</v>
      </c>
      <c r="B21" s="12" t="s">
        <v>28</v>
      </c>
    </row>
    <row r="22" spans="1:2">
      <c r="A22" s="12" t="s">
        <v>392</v>
      </c>
      <c r="B22" s="12" t="s">
        <v>28</v>
      </c>
    </row>
    <row r="23" spans="1:2">
      <c r="A23" s="12" t="s">
        <v>393</v>
      </c>
      <c r="B23" s="12" t="s">
        <v>28</v>
      </c>
    </row>
    <row r="24" spans="1:2">
      <c r="A24" s="12" t="s">
        <v>394</v>
      </c>
      <c r="B24" s="12" t="s">
        <v>28</v>
      </c>
    </row>
    <row r="25" spans="1:2">
      <c r="A25" s="12" t="s">
        <v>395</v>
      </c>
      <c r="B25" s="12" t="s">
        <v>28</v>
      </c>
    </row>
    <row r="26" spans="1:2">
      <c r="A26" s="12" t="s">
        <v>32</v>
      </c>
      <c r="B26" s="12" t="s">
        <v>27</v>
      </c>
    </row>
    <row r="27" spans="1:2">
      <c r="A27" s="12" t="s">
        <v>396</v>
      </c>
      <c r="B27" s="12" t="s">
        <v>28</v>
      </c>
    </row>
    <row r="28" spans="1:2">
      <c r="A28" s="12" t="s">
        <v>397</v>
      </c>
      <c r="B28" s="12" t="s">
        <v>28</v>
      </c>
    </row>
    <row r="29" spans="1:2">
      <c r="A29" s="12" t="s">
        <v>398</v>
      </c>
      <c r="B29" s="12" t="s">
        <v>28</v>
      </c>
    </row>
    <row r="30" spans="1:2">
      <c r="A30" s="12" t="s">
        <v>30</v>
      </c>
      <c r="B30" s="12" t="s">
        <v>28</v>
      </c>
    </row>
    <row r="31" spans="1:2">
      <c r="A31" s="12" t="s">
        <v>399</v>
      </c>
      <c r="B31" s="12" t="s">
        <v>28</v>
      </c>
    </row>
    <row r="32" spans="1:2">
      <c r="A32" s="12" t="s">
        <v>400</v>
      </c>
      <c r="B32" s="12" t="s">
        <v>28</v>
      </c>
    </row>
    <row r="33" spans="1:2">
      <c r="A33" s="12" t="s">
        <v>401</v>
      </c>
      <c r="B33" s="12" t="s">
        <v>28</v>
      </c>
    </row>
    <row r="34" spans="1:2">
      <c r="A34" s="12" t="s">
        <v>402</v>
      </c>
      <c r="B34" s="12" t="s">
        <v>28</v>
      </c>
    </row>
    <row r="35" spans="1:2">
      <c r="A35" s="12" t="s">
        <v>403</v>
      </c>
      <c r="B35" s="12" t="s">
        <v>28</v>
      </c>
    </row>
    <row r="36" spans="1:2">
      <c r="A36" s="12" t="s">
        <v>404</v>
      </c>
      <c r="B36" s="12" t="s">
        <v>28</v>
      </c>
    </row>
    <row r="37" spans="1:2">
      <c r="A37" s="12" t="s">
        <v>405</v>
      </c>
      <c r="B37" s="12" t="s">
        <v>28</v>
      </c>
    </row>
    <row r="38" spans="1:2">
      <c r="A38" s="12" t="s">
        <v>406</v>
      </c>
      <c r="B38" s="12" t="s">
        <v>28</v>
      </c>
    </row>
    <row r="39" spans="1:2">
      <c r="A39" s="12" t="s">
        <v>407</v>
      </c>
      <c r="B39" s="12" t="s">
        <v>28</v>
      </c>
    </row>
    <row r="40" spans="1:2">
      <c r="A40" s="12" t="s">
        <v>31</v>
      </c>
      <c r="B40" s="12" t="s">
        <v>28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11"/>
  <sheetViews>
    <sheetView tabSelected="1" topLeftCell="M51" zoomScale="90" zoomScaleNormal="90" zoomScaleSheetLayoutView="90" workbookViewId="0">
      <selection activeCell="T65" sqref="T65"/>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5703125" style="9"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3"/>
      <c r="I2" s="32"/>
      <c r="K2" s="36"/>
      <c r="L2" s="36"/>
      <c r="T2" s="9"/>
      <c r="V2" s="8"/>
    </row>
    <row r="3" spans="2:22" ht="16.5" customHeight="1" thickBot="1">
      <c r="E3" s="9"/>
      <c r="F3" s="17"/>
      <c r="H3" s="63"/>
      <c r="I3" s="32"/>
      <c r="K3" s="36"/>
      <c r="L3" s="36"/>
      <c r="T3" s="9"/>
      <c r="V3" s="8"/>
    </row>
    <row r="4" spans="2:22" ht="24.75" customHeight="1" thickBot="1">
      <c r="B4" s="85" t="s">
        <v>172</v>
      </c>
      <c r="C4" s="128" t="s">
        <v>176</v>
      </c>
      <c r="E4" s="9"/>
      <c r="T4" s="9"/>
      <c r="V4" s="8"/>
    </row>
    <row r="5" spans="2:22" ht="26.25" customHeight="1" thickBot="1">
      <c r="C5" s="131" t="s">
        <v>173</v>
      </c>
      <c r="E5" s="9"/>
      <c r="T5" s="9"/>
      <c r="V5" s="8"/>
    </row>
    <row r="6" spans="2:22" ht="27" customHeight="1" thickBot="1">
      <c r="B6" s="85"/>
      <c r="C6" s="569" t="s">
        <v>552</v>
      </c>
      <c r="D6" s="17"/>
      <c r="E6" s="9"/>
      <c r="T6" s="9"/>
      <c r="V6" s="8"/>
    </row>
    <row r="7" spans="2:22" ht="21" customHeight="1">
      <c r="B7" s="537"/>
      <c r="C7" s="17"/>
      <c r="D7" s="17"/>
      <c r="E7" s="9"/>
      <c r="T7" s="9"/>
      <c r="V7" s="8"/>
    </row>
    <row r="8" spans="2:22" ht="24.75" customHeight="1">
      <c r="B8" s="119" t="s">
        <v>240</v>
      </c>
      <c r="C8" s="189" t="s">
        <v>682</v>
      </c>
      <c r="D8" s="601"/>
      <c r="E8" s="9"/>
      <c r="T8" s="9"/>
      <c r="V8" s="8"/>
    </row>
    <row r="9" spans="2:22" ht="41.25" customHeight="1">
      <c r="B9" s="551" t="s">
        <v>521</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557</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509</v>
      </c>
      <c r="C13" s="17"/>
      <c r="F13" s="185" t="s">
        <v>510</v>
      </c>
      <c r="G13" s="36"/>
      <c r="H13" s="31"/>
      <c r="I13" s="9"/>
      <c r="J13" s="184" t="s">
        <v>507</v>
      </c>
      <c r="N13" s="105"/>
      <c r="P13" s="9"/>
      <c r="Q13" s="187"/>
      <c r="R13" s="42"/>
      <c r="T13" s="186"/>
      <c r="U13" s="186"/>
    </row>
    <row r="14" spans="2:22" ht="29.25" customHeight="1" thickBot="1">
      <c r="B14" s="126" t="s">
        <v>548</v>
      </c>
      <c r="D14" s="542" t="s">
        <v>684</v>
      </c>
      <c r="E14" s="132"/>
      <c r="F14" s="126" t="s">
        <v>549</v>
      </c>
      <c r="H14" s="542" t="s">
        <v>686</v>
      </c>
      <c r="J14" s="126" t="s">
        <v>516</v>
      </c>
      <c r="L14" s="134"/>
      <c r="N14" s="105"/>
      <c r="Q14" s="101"/>
      <c r="R14" s="98"/>
    </row>
    <row r="15" spans="2:22" ht="26.25" customHeight="1" thickBot="1">
      <c r="B15" s="126" t="s">
        <v>425</v>
      </c>
      <c r="C15" s="108"/>
      <c r="D15" s="542" t="s">
        <v>683</v>
      </c>
      <c r="F15" s="126" t="s">
        <v>415</v>
      </c>
      <c r="G15" s="129"/>
      <c r="H15" s="542" t="s">
        <v>687</v>
      </c>
      <c r="I15" s="17"/>
      <c r="J15" s="126" t="s">
        <v>517</v>
      </c>
      <c r="L15" s="134"/>
      <c r="M15" s="105"/>
      <c r="Q15" s="110"/>
      <c r="R15" s="98"/>
    </row>
    <row r="16" spans="2:22" ht="28.5" customHeight="1" thickBot="1">
      <c r="B16" s="126" t="s">
        <v>455</v>
      </c>
      <c r="C16" s="108"/>
      <c r="D16" s="543" t="s">
        <v>685</v>
      </c>
      <c r="E16" s="105"/>
      <c r="F16" s="126" t="s">
        <v>435</v>
      </c>
      <c r="G16" s="127"/>
      <c r="H16" s="543">
        <v>2015</v>
      </c>
      <c r="I16" s="105"/>
      <c r="K16" s="195"/>
      <c r="L16" s="195"/>
      <c r="M16" s="195"/>
      <c r="N16" s="195"/>
      <c r="Q16" s="117"/>
      <c r="R16" s="98"/>
    </row>
    <row r="17" spans="1:21" ht="29.25" customHeight="1" thickBot="1">
      <c r="B17" s="126" t="s">
        <v>422</v>
      </c>
      <c r="C17" s="108"/>
      <c r="D17" s="134">
        <v>24701.653419999999</v>
      </c>
      <c r="E17" s="123"/>
      <c r="F17" s="126" t="s">
        <v>436</v>
      </c>
      <c r="G17" s="603" t="s">
        <v>364</v>
      </c>
      <c r="H17" s="242">
        <f>SUM(R52,R55,R58,R61,R64,R67)</f>
        <v>42160.542574522879</v>
      </c>
      <c r="I17" s="17"/>
      <c r="K17" s="195"/>
      <c r="L17" s="195"/>
      <c r="M17" s="195"/>
      <c r="N17" s="195"/>
      <c r="P17" s="101"/>
      <c r="Q17" s="101"/>
      <c r="R17" s="98"/>
    </row>
    <row r="18" spans="1:21" ht="27.75" customHeight="1" thickBot="1">
      <c r="E18" s="9"/>
      <c r="F18" s="126" t="s">
        <v>437</v>
      </c>
      <c r="G18" s="603" t="s">
        <v>365</v>
      </c>
      <c r="H18" s="133">
        <f>-SUM(R53,R56,R59,R62,R65,R68)</f>
        <v>11145.1621</v>
      </c>
      <c r="I18" s="17"/>
      <c r="J18" s="117"/>
      <c r="K18" s="117"/>
      <c r="L18" s="117"/>
      <c r="M18" s="117"/>
      <c r="N18" s="117"/>
      <c r="P18" s="117"/>
      <c r="Q18" s="117"/>
      <c r="R18" s="98"/>
    </row>
    <row r="19" spans="1:21" ht="27.75" customHeight="1" thickBot="1">
      <c r="E19" s="9"/>
      <c r="F19" s="126" t="s">
        <v>410</v>
      </c>
      <c r="G19" s="603" t="s">
        <v>366</v>
      </c>
      <c r="H19" s="188">
        <f>R82</f>
        <v>1027.1906320906046</v>
      </c>
      <c r="I19" s="17"/>
      <c r="J19" s="117"/>
      <c r="P19" s="117"/>
      <c r="Q19" s="117"/>
      <c r="R19" s="98"/>
    </row>
    <row r="20" spans="1:21" ht="27.75" customHeight="1">
      <c r="C20" s="32"/>
      <c r="D20" s="32"/>
      <c r="E20" s="32"/>
      <c r="F20" s="126" t="s">
        <v>511</v>
      </c>
      <c r="G20" s="603" t="s">
        <v>450</v>
      </c>
      <c r="H20" s="188">
        <f>H17-H18+H19</f>
        <v>32042.571106613483</v>
      </c>
      <c r="I20" s="105"/>
      <c r="P20" s="117"/>
      <c r="Q20" s="117"/>
      <c r="R20" s="98"/>
    </row>
    <row r="21" spans="1:21" ht="22.5" customHeight="1">
      <c r="A21" s="28"/>
      <c r="E21" s="9"/>
    </row>
    <row r="22" spans="1:21" ht="13.5" customHeight="1">
      <c r="A22" s="28"/>
      <c r="B22" s="120" t="s">
        <v>420</v>
      </c>
      <c r="C22" s="35"/>
      <c r="E22" s="9"/>
    </row>
    <row r="23" spans="1:21" ht="13.5" customHeight="1">
      <c r="A23" s="28"/>
      <c r="B23" s="120"/>
      <c r="C23" s="35"/>
      <c r="E23" s="9"/>
    </row>
    <row r="24" spans="1:21" ht="138" customHeight="1">
      <c r="A24" s="28"/>
      <c r="B24" s="803" t="s">
        <v>640</v>
      </c>
      <c r="C24" s="803"/>
      <c r="D24" s="803"/>
      <c r="E24" s="803"/>
      <c r="F24" s="803"/>
      <c r="G24" s="803"/>
    </row>
    <row r="25" spans="1:21" ht="14.25" customHeight="1">
      <c r="A25" s="28"/>
      <c r="B25" s="548"/>
      <c r="C25" s="548"/>
      <c r="D25" s="538"/>
      <c r="E25" s="538"/>
      <c r="F25" s="538"/>
      <c r="G25" s="548"/>
    </row>
    <row r="26" spans="1:21" s="17" customFormat="1" ht="27" customHeight="1">
      <c r="B26" s="806" t="s">
        <v>508</v>
      </c>
      <c r="C26" s="807"/>
      <c r="D26" s="135" t="s">
        <v>41</v>
      </c>
      <c r="E26" s="136" t="s">
        <v>568</v>
      </c>
      <c r="F26" s="136" t="s">
        <v>410</v>
      </c>
      <c r="G26" s="137" t="s">
        <v>411</v>
      </c>
      <c r="T26" s="138"/>
      <c r="U26" s="138"/>
    </row>
    <row r="27" spans="1:21" ht="20.25" customHeight="1">
      <c r="B27" s="801" t="s">
        <v>29</v>
      </c>
      <c r="C27" s="802"/>
      <c r="D27" s="638" t="s">
        <v>27</v>
      </c>
      <c r="E27" s="140">
        <f>SUM(D52:D81)</f>
        <v>6117.5370685714124</v>
      </c>
      <c r="F27" s="141">
        <f>D82</f>
        <v>202.60518078974951</v>
      </c>
      <c r="G27" s="140">
        <f>E27+F27</f>
        <v>6320.1422493611617</v>
      </c>
    </row>
    <row r="28" spans="1:21" ht="20.25" customHeight="1">
      <c r="B28" s="801" t="s">
        <v>373</v>
      </c>
      <c r="C28" s="802"/>
      <c r="D28" s="638" t="s">
        <v>27</v>
      </c>
      <c r="E28" s="142">
        <f>SUM(E52:E81)</f>
        <v>10533.92186183203</v>
      </c>
      <c r="F28" s="143">
        <f>E82</f>
        <v>348.87032466154983</v>
      </c>
      <c r="G28" s="142">
        <f>E28+F28</f>
        <v>10882.79218649358</v>
      </c>
    </row>
    <row r="29" spans="1:21" ht="20.25" customHeight="1">
      <c r="B29" s="801" t="s">
        <v>688</v>
      </c>
      <c r="C29" s="802"/>
      <c r="D29" s="638" t="s">
        <v>28</v>
      </c>
      <c r="E29" s="142">
        <f>SUM(F52:F81)</f>
        <v>4281.0134785194259</v>
      </c>
      <c r="F29" s="143">
        <f>F82</f>
        <v>141.78181514171533</v>
      </c>
      <c r="G29" s="142">
        <f t="shared" ref="G29:G32" si="0">E29+F29</f>
        <v>4422.7952936611409</v>
      </c>
    </row>
    <row r="30" spans="1:21" ht="20.25" customHeight="1">
      <c r="B30" s="801" t="s">
        <v>31</v>
      </c>
      <c r="C30" s="802"/>
      <c r="D30" s="638" t="s">
        <v>28</v>
      </c>
      <c r="E30" s="142">
        <f>SUM(G52:G81)</f>
        <v>10082.908065600006</v>
      </c>
      <c r="F30" s="143">
        <f>G82</f>
        <v>333.9333114975899</v>
      </c>
      <c r="G30" s="142">
        <f t="shared" si="0"/>
        <v>10416.841377097597</v>
      </c>
    </row>
    <row r="31" spans="1:21" ht="20.25" customHeight="1">
      <c r="B31" s="801"/>
      <c r="C31" s="802"/>
      <c r="D31" s="638"/>
      <c r="E31" s="142">
        <f>SUM(H52:H81)</f>
        <v>0</v>
      </c>
      <c r="F31" s="143">
        <f>H82</f>
        <v>0</v>
      </c>
      <c r="G31" s="142">
        <f>E31+F31</f>
        <v>0</v>
      </c>
    </row>
    <row r="32" spans="1:21" ht="20.25" customHeight="1">
      <c r="B32" s="801"/>
      <c r="C32" s="802"/>
      <c r="D32" s="638"/>
      <c r="E32" s="142">
        <f>SUM(I52:I81)</f>
        <v>0</v>
      </c>
      <c r="F32" s="143">
        <f>I82</f>
        <v>0</v>
      </c>
      <c r="G32" s="142">
        <f t="shared" si="0"/>
        <v>0</v>
      </c>
    </row>
    <row r="33" spans="2:22" ht="20.25" customHeight="1">
      <c r="B33" s="801"/>
      <c r="C33" s="802"/>
      <c r="D33" s="638"/>
      <c r="E33" s="142">
        <f>SUM(J52:J81)</f>
        <v>0</v>
      </c>
      <c r="F33" s="143">
        <f>J82</f>
        <v>0</v>
      </c>
      <c r="G33" s="142">
        <f>E33+F33</f>
        <v>0</v>
      </c>
    </row>
    <row r="34" spans="2:22" ht="20.25" customHeight="1">
      <c r="B34" s="801"/>
      <c r="C34" s="802"/>
      <c r="D34" s="638"/>
      <c r="E34" s="142">
        <f>SUM(K52:K81)</f>
        <v>0</v>
      </c>
      <c r="F34" s="143">
        <f>K82</f>
        <v>0</v>
      </c>
      <c r="G34" s="142">
        <f t="shared" ref="G34:G40" si="1">E34+F34</f>
        <v>0</v>
      </c>
    </row>
    <row r="35" spans="2:22" ht="20.25" customHeight="1">
      <c r="B35" s="801"/>
      <c r="C35" s="802"/>
      <c r="D35" s="638"/>
      <c r="E35" s="142">
        <f>SUM(L52:L81)</f>
        <v>0</v>
      </c>
      <c r="F35" s="143">
        <f>L82</f>
        <v>0</v>
      </c>
      <c r="G35" s="142">
        <f t="shared" si="1"/>
        <v>0</v>
      </c>
    </row>
    <row r="36" spans="2:22" ht="20.25" customHeight="1">
      <c r="B36" s="801"/>
      <c r="C36" s="802"/>
      <c r="D36" s="638"/>
      <c r="E36" s="142">
        <f>SUM(M52:M81)</f>
        <v>0</v>
      </c>
      <c r="F36" s="143">
        <f>M82</f>
        <v>0</v>
      </c>
      <c r="G36" s="142">
        <f t="shared" si="1"/>
        <v>0</v>
      </c>
    </row>
    <row r="37" spans="2:22" ht="20.25" customHeight="1">
      <c r="B37" s="801"/>
      <c r="C37" s="802"/>
      <c r="D37" s="638"/>
      <c r="E37" s="142">
        <f>SUM(N52:N81)</f>
        <v>0</v>
      </c>
      <c r="F37" s="143">
        <f>N82</f>
        <v>0</v>
      </c>
      <c r="G37" s="142">
        <f t="shared" si="1"/>
        <v>0</v>
      </c>
    </row>
    <row r="38" spans="2:22" ht="20.25" customHeight="1">
      <c r="B38" s="801"/>
      <c r="C38" s="802"/>
      <c r="D38" s="638"/>
      <c r="E38" s="142">
        <f>SUM(O52:O81)</f>
        <v>0</v>
      </c>
      <c r="F38" s="143">
        <f>O82</f>
        <v>0</v>
      </c>
      <c r="G38" s="142">
        <f t="shared" si="1"/>
        <v>0</v>
      </c>
    </row>
    <row r="39" spans="2:22" ht="20.25" customHeight="1">
      <c r="B39" s="801"/>
      <c r="C39" s="802"/>
      <c r="D39" s="638"/>
      <c r="E39" s="142">
        <f>SUM(P52:P81)</f>
        <v>0</v>
      </c>
      <c r="F39" s="143">
        <f>P82</f>
        <v>0</v>
      </c>
      <c r="G39" s="142">
        <f t="shared" si="1"/>
        <v>0</v>
      </c>
    </row>
    <row r="40" spans="2:22" ht="20.25" customHeight="1">
      <c r="B40" s="801"/>
      <c r="C40" s="802"/>
      <c r="D40" s="639"/>
      <c r="E40" s="144">
        <f>SUM(Q52:Q81)</f>
        <v>0</v>
      </c>
      <c r="F40" s="145">
        <f>Q82</f>
        <v>0</v>
      </c>
      <c r="G40" s="144">
        <f t="shared" si="1"/>
        <v>0</v>
      </c>
    </row>
    <row r="41" spans="2:22" s="8" customFormat="1" ht="21" customHeight="1">
      <c r="B41" s="804" t="s">
        <v>26</v>
      </c>
      <c r="C41" s="805"/>
      <c r="D41" s="139"/>
      <c r="E41" s="146">
        <f>SUM(E27:E40)</f>
        <v>31015.380474522877</v>
      </c>
      <c r="F41" s="146">
        <f>SUM(F27:F40)</f>
        <v>1027.1906320906046</v>
      </c>
      <c r="G41" s="146">
        <f>SUM(G27:G40)</f>
        <v>32042.571106613479</v>
      </c>
      <c r="H41" s="200"/>
    </row>
    <row r="42" spans="2:22" ht="18" customHeight="1">
      <c r="D42" s="96"/>
      <c r="E42" s="9"/>
      <c r="F42" s="17"/>
    </row>
    <row r="43" spans="2:22" s="28" customFormat="1" ht="21">
      <c r="C43" s="35"/>
      <c r="D43" s="36"/>
      <c r="E43" s="36"/>
      <c r="F43" s="36"/>
      <c r="G43" s="36"/>
      <c r="H43" s="36"/>
      <c r="I43" s="36"/>
      <c r="J43" s="36"/>
      <c r="K43" s="36"/>
      <c r="L43" s="36"/>
      <c r="M43" s="109"/>
      <c r="N43" s="36"/>
      <c r="O43" s="36"/>
      <c r="P43" s="36"/>
      <c r="Q43" s="36"/>
      <c r="R43" s="36"/>
      <c r="T43" s="37"/>
      <c r="U43" s="19"/>
      <c r="V43" s="38"/>
    </row>
    <row r="44" spans="2:22" ht="12" customHeight="1">
      <c r="B44" s="120" t="s">
        <v>461</v>
      </c>
      <c r="C44" s="31"/>
      <c r="D44" s="31"/>
      <c r="E44" s="597"/>
      <c r="F44" s="31"/>
      <c r="G44" s="31"/>
      <c r="H44" s="31"/>
      <c r="I44" s="31"/>
      <c r="J44" s="31"/>
      <c r="K44" s="31"/>
      <c r="L44" s="31"/>
      <c r="M44" s="31"/>
      <c r="N44" s="31"/>
      <c r="O44" s="31"/>
      <c r="P44" s="31"/>
      <c r="Q44" s="31"/>
      <c r="R44" s="31"/>
      <c r="U44" s="19"/>
      <c r="V44" s="13"/>
    </row>
    <row r="45" spans="2:22" ht="12" customHeight="1">
      <c r="B45" s="120"/>
      <c r="C45" s="31"/>
      <c r="D45" s="31"/>
      <c r="E45" s="31"/>
      <c r="F45" s="31"/>
      <c r="G45" s="31"/>
      <c r="H45" s="31"/>
      <c r="I45" s="31"/>
      <c r="J45" s="31"/>
      <c r="K45" s="31"/>
      <c r="L45" s="31"/>
      <c r="M45" s="31"/>
      <c r="N45" s="31"/>
      <c r="O45" s="31"/>
      <c r="P45" s="31"/>
      <c r="Q45" s="31"/>
      <c r="R45" s="31"/>
      <c r="U45" s="19"/>
      <c r="V45" s="13"/>
    </row>
    <row r="46" spans="2:22" s="28" customFormat="1" ht="41.25" customHeight="1">
      <c r="B46" s="803" t="s">
        <v>616</v>
      </c>
      <c r="C46" s="803"/>
      <c r="D46" s="803"/>
      <c r="E46" s="803"/>
      <c r="F46" s="803"/>
      <c r="G46" s="803"/>
      <c r="H46" s="803"/>
      <c r="I46" s="803"/>
      <c r="J46" s="803"/>
      <c r="K46" s="803"/>
      <c r="L46" s="803"/>
      <c r="M46" s="617"/>
      <c r="N46" s="107"/>
      <c r="O46" s="107"/>
      <c r="P46" s="107"/>
      <c r="Q46" s="107"/>
      <c r="R46" s="107"/>
      <c r="T46" s="37"/>
      <c r="U46" s="19"/>
      <c r="V46" s="38"/>
    </row>
    <row r="47" spans="2:22" s="28" customFormat="1" ht="48" customHeight="1">
      <c r="B47" s="803" t="s">
        <v>567</v>
      </c>
      <c r="C47" s="803"/>
      <c r="D47" s="803"/>
      <c r="E47" s="803"/>
      <c r="F47" s="803"/>
      <c r="G47" s="803"/>
      <c r="H47" s="803"/>
      <c r="I47" s="803"/>
      <c r="J47" s="803"/>
      <c r="K47" s="803"/>
      <c r="L47" s="803"/>
      <c r="M47" s="617"/>
      <c r="N47" s="107"/>
      <c r="O47" s="107"/>
      <c r="P47" s="107"/>
      <c r="Q47" s="107"/>
      <c r="R47" s="107"/>
      <c r="T47" s="37"/>
      <c r="U47" s="19"/>
      <c r="V47" s="38"/>
    </row>
    <row r="48" spans="2:22" s="28" customFormat="1" ht="26.25" customHeight="1">
      <c r="B48" s="803" t="s">
        <v>625</v>
      </c>
      <c r="C48" s="803"/>
      <c r="D48" s="803"/>
      <c r="E48" s="803"/>
      <c r="F48" s="803"/>
      <c r="G48" s="803"/>
      <c r="H48" s="803"/>
      <c r="I48" s="803"/>
      <c r="J48" s="803"/>
      <c r="K48" s="803"/>
      <c r="L48" s="803"/>
      <c r="M48" s="617"/>
      <c r="N48" s="107"/>
      <c r="O48" s="107"/>
      <c r="P48" s="107"/>
      <c r="Q48" s="107"/>
      <c r="R48" s="107"/>
      <c r="T48" s="37"/>
      <c r="U48" s="19"/>
      <c r="V48" s="38"/>
    </row>
    <row r="49" spans="2:22" ht="15" customHeight="1">
      <c r="B49" s="613"/>
      <c r="C49" s="31"/>
      <c r="D49" s="31"/>
      <c r="E49" s="31"/>
      <c r="F49" s="31"/>
      <c r="G49" s="31"/>
      <c r="H49" s="31"/>
      <c r="I49" s="31"/>
      <c r="J49" s="31"/>
      <c r="K49" s="31"/>
      <c r="L49" s="31"/>
      <c r="M49" s="31"/>
      <c r="N49" s="31"/>
      <c r="O49" s="31"/>
      <c r="P49" s="31"/>
      <c r="Q49" s="31"/>
      <c r="R49" s="31"/>
      <c r="U49" s="19"/>
      <c r="V49" s="13"/>
    </row>
    <row r="50" spans="2:22" s="17" customFormat="1" ht="63" customHeight="1">
      <c r="B50" s="243" t="s">
        <v>34</v>
      </c>
      <c r="C50" s="243" t="s">
        <v>518</v>
      </c>
      <c r="D50" s="137" t="str">
        <f>IF($B27&lt;&gt;"",$B27,"")</f>
        <v>Residential</v>
      </c>
      <c r="E50" s="137" t="str">
        <f>IF($B28&lt;&gt;"",$B28,"")</f>
        <v>GS&lt;50 kW</v>
      </c>
      <c r="F50" s="137" t="str">
        <f>IF($B29&lt;&gt;"",$B29,"")</f>
        <v>GS 50 TO 4,999 KW</v>
      </c>
      <c r="G50" s="137" t="s">
        <v>31</v>
      </c>
      <c r="H50" s="137" t="str">
        <f>IF($B31&lt;&gt;"",$B31,"")</f>
        <v/>
      </c>
      <c r="I50" s="137" t="str">
        <f>IF($B32&lt;&gt;"",$B32,"")</f>
        <v/>
      </c>
      <c r="J50" s="137" t="str">
        <f>IF($B33&lt;&gt;"",$B33,"")</f>
        <v/>
      </c>
      <c r="K50" s="137" t="str">
        <f>IF($B34&lt;&gt;"",$B34,"")</f>
        <v/>
      </c>
      <c r="L50" s="137" t="str">
        <f>IF($B35&lt;&gt;"",$B35,"")</f>
        <v/>
      </c>
      <c r="M50" s="137" t="str">
        <f>IF($B36&lt;&gt;"",$B36,"")</f>
        <v/>
      </c>
      <c r="N50" s="137" t="str">
        <f>IF($B37&lt;&gt;"",$B37,"")</f>
        <v/>
      </c>
      <c r="O50" s="137" t="str">
        <f>IF($B38&lt;&gt;"",$B38,"")</f>
        <v/>
      </c>
      <c r="P50" s="137" t="str">
        <f>IF($B39&lt;&gt;"",$B39,"")</f>
        <v/>
      </c>
      <c r="Q50" s="137" t="str">
        <f>IF($B40&lt;&gt;"",$B40,"")</f>
        <v/>
      </c>
      <c r="R50" s="243" t="s">
        <v>26</v>
      </c>
      <c r="T50" s="138"/>
      <c r="U50" s="147"/>
    </row>
    <row r="51" spans="2:22" s="148" customFormat="1" ht="15.75" customHeight="1">
      <c r="B51" s="575"/>
      <c r="C51" s="576"/>
      <c r="D51" s="576" t="str">
        <f>D27</f>
        <v>kWh</v>
      </c>
      <c r="E51" s="576" t="str">
        <f>D28</f>
        <v>kWh</v>
      </c>
      <c r="F51" s="576" t="str">
        <f>D29</f>
        <v>kW</v>
      </c>
      <c r="G51" s="576" t="str">
        <f>D30</f>
        <v>kW</v>
      </c>
      <c r="H51" s="576">
        <f>D31</f>
        <v>0</v>
      </c>
      <c r="I51" s="576">
        <f>D32</f>
        <v>0</v>
      </c>
      <c r="J51" s="576">
        <f>D33</f>
        <v>0</v>
      </c>
      <c r="K51" s="576">
        <f>D34</f>
        <v>0</v>
      </c>
      <c r="L51" s="576">
        <f>D35</f>
        <v>0</v>
      </c>
      <c r="M51" s="576">
        <f>D36</f>
        <v>0</v>
      </c>
      <c r="N51" s="576">
        <f>D37</f>
        <v>0</v>
      </c>
      <c r="O51" s="576">
        <f>D38</f>
        <v>0</v>
      </c>
      <c r="P51" s="576">
        <f>D39</f>
        <v>0</v>
      </c>
      <c r="Q51" s="576">
        <f>D40</f>
        <v>0</v>
      </c>
      <c r="R51" s="577"/>
      <c r="U51" s="149"/>
    </row>
    <row r="52" spans="2:22" s="17" customFormat="1">
      <c r="B52" s="150" t="s">
        <v>143</v>
      </c>
      <c r="C52" s="151"/>
      <c r="D52" s="733"/>
      <c r="E52" s="733"/>
      <c r="F52" s="733"/>
      <c r="G52" s="733"/>
      <c r="H52" s="733"/>
      <c r="I52" s="733"/>
      <c r="J52" s="733"/>
      <c r="K52" s="733"/>
      <c r="L52" s="733"/>
      <c r="M52" s="733"/>
      <c r="N52" s="733"/>
      <c r="O52" s="733"/>
      <c r="P52" s="733"/>
      <c r="Q52" s="733"/>
      <c r="R52" s="737">
        <f>SUM(D52:Q52)</f>
        <v>0</v>
      </c>
      <c r="U52" s="152"/>
      <c r="V52" s="153"/>
    </row>
    <row r="53" spans="2:22" s="17" customFormat="1">
      <c r="B53" s="154" t="s">
        <v>35</v>
      </c>
      <c r="C53" s="155"/>
      <c r="D53" s="734"/>
      <c r="E53" s="734"/>
      <c r="F53" s="734"/>
      <c r="G53" s="734"/>
      <c r="H53" s="734"/>
      <c r="I53" s="734"/>
      <c r="J53" s="734"/>
      <c r="K53" s="734"/>
      <c r="L53" s="734"/>
      <c r="M53" s="734"/>
      <c r="N53" s="734"/>
      <c r="O53" s="734"/>
      <c r="P53" s="734"/>
      <c r="Q53" s="734"/>
      <c r="R53" s="157">
        <f>SUM(D53:Q53)</f>
        <v>0</v>
      </c>
      <c r="S53" s="158"/>
      <c r="T53" s="138"/>
      <c r="U53" s="159"/>
      <c r="V53" s="153"/>
    </row>
    <row r="54" spans="2:22" s="138" customFormat="1">
      <c r="B54" s="625" t="s">
        <v>67</v>
      </c>
      <c r="C54" s="621"/>
      <c r="D54" s="735"/>
      <c r="E54" s="735"/>
      <c r="F54" s="735"/>
      <c r="G54" s="735"/>
      <c r="H54" s="735"/>
      <c r="I54" s="735"/>
      <c r="J54" s="735"/>
      <c r="K54" s="736"/>
      <c r="L54" s="736"/>
      <c r="M54" s="736"/>
      <c r="N54" s="736"/>
      <c r="O54" s="736"/>
      <c r="P54" s="736"/>
      <c r="Q54" s="736"/>
      <c r="R54" s="162"/>
      <c r="U54" s="159"/>
      <c r="V54" s="153"/>
    </row>
    <row r="55" spans="2:22" s="17" customFormat="1">
      <c r="B55" s="154" t="s">
        <v>144</v>
      </c>
      <c r="C55" s="155"/>
      <c r="D55" s="734"/>
      <c r="E55" s="734"/>
      <c r="F55" s="734"/>
      <c r="G55" s="734"/>
      <c r="H55" s="734"/>
      <c r="I55" s="734"/>
      <c r="J55" s="734"/>
      <c r="K55" s="734"/>
      <c r="L55" s="734"/>
      <c r="M55" s="734"/>
      <c r="N55" s="734"/>
      <c r="O55" s="734"/>
      <c r="P55" s="734"/>
      <c r="Q55" s="734"/>
      <c r="R55" s="157">
        <f>SUM(D55:Q55)</f>
        <v>0</v>
      </c>
      <c r="U55" s="152"/>
      <c r="V55" s="153"/>
    </row>
    <row r="56" spans="2:22" s="17" customFormat="1">
      <c r="B56" s="154" t="s">
        <v>36</v>
      </c>
      <c r="C56" s="155"/>
      <c r="D56" s="734"/>
      <c r="E56" s="734"/>
      <c r="F56" s="734"/>
      <c r="G56" s="734"/>
      <c r="H56" s="734"/>
      <c r="I56" s="734"/>
      <c r="J56" s="734"/>
      <c r="K56" s="734"/>
      <c r="L56" s="734"/>
      <c r="M56" s="734"/>
      <c r="N56" s="734"/>
      <c r="O56" s="734"/>
      <c r="P56" s="734"/>
      <c r="Q56" s="734"/>
      <c r="R56" s="157">
        <f>SUM(D56:Q56)</f>
        <v>0</v>
      </c>
      <c r="S56" s="158"/>
      <c r="U56" s="152"/>
      <c r="V56" s="153"/>
    </row>
    <row r="57" spans="2:22" s="138" customFormat="1">
      <c r="B57" s="625" t="s">
        <v>67</v>
      </c>
      <c r="C57" s="621"/>
      <c r="D57" s="735"/>
      <c r="E57" s="735"/>
      <c r="F57" s="735"/>
      <c r="G57" s="735"/>
      <c r="H57" s="735"/>
      <c r="I57" s="735"/>
      <c r="J57" s="735"/>
      <c r="K57" s="736"/>
      <c r="L57" s="736"/>
      <c r="M57" s="736"/>
      <c r="N57" s="736"/>
      <c r="O57" s="736"/>
      <c r="P57" s="736"/>
      <c r="Q57" s="736"/>
      <c r="R57" s="162"/>
      <c r="U57" s="159"/>
      <c r="V57" s="153"/>
    </row>
    <row r="58" spans="2:22" s="163" customFormat="1">
      <c r="B58" s="154" t="s">
        <v>38</v>
      </c>
      <c r="C58" s="155"/>
      <c r="D58" s="734"/>
      <c r="E58" s="734"/>
      <c r="F58" s="734"/>
      <c r="G58" s="734"/>
      <c r="H58" s="734"/>
      <c r="I58" s="734"/>
      <c r="J58" s="734"/>
      <c r="K58" s="734"/>
      <c r="L58" s="734"/>
      <c r="M58" s="734"/>
      <c r="N58" s="734"/>
      <c r="O58" s="734"/>
      <c r="P58" s="734"/>
      <c r="Q58" s="734"/>
      <c r="R58" s="157">
        <f>SUM(D58:Q58)</f>
        <v>0</v>
      </c>
      <c r="U58" s="152"/>
      <c r="V58" s="153"/>
    </row>
    <row r="59" spans="2:22" s="163" customFormat="1">
      <c r="B59" s="154" t="s">
        <v>37</v>
      </c>
      <c r="C59" s="155"/>
      <c r="D59" s="734"/>
      <c r="E59" s="734"/>
      <c r="F59" s="734"/>
      <c r="G59" s="734"/>
      <c r="H59" s="734"/>
      <c r="I59" s="734"/>
      <c r="J59" s="734"/>
      <c r="K59" s="734"/>
      <c r="L59" s="734"/>
      <c r="M59" s="734"/>
      <c r="N59" s="734"/>
      <c r="O59" s="734"/>
      <c r="P59" s="734"/>
      <c r="Q59" s="734"/>
      <c r="R59" s="157">
        <f>SUM(D59:Q59)</f>
        <v>0</v>
      </c>
      <c r="S59" s="158"/>
      <c r="U59" s="152"/>
      <c r="V59" s="153"/>
    </row>
    <row r="60" spans="2:22" s="138" customFormat="1">
      <c r="B60" s="625" t="s">
        <v>67</v>
      </c>
      <c r="C60" s="621"/>
      <c r="D60" s="735"/>
      <c r="E60" s="735"/>
      <c r="F60" s="735"/>
      <c r="G60" s="735"/>
      <c r="H60" s="735"/>
      <c r="I60" s="735"/>
      <c r="J60" s="735"/>
      <c r="K60" s="736"/>
      <c r="L60" s="736"/>
      <c r="M60" s="736"/>
      <c r="N60" s="736"/>
      <c r="O60" s="736"/>
      <c r="P60" s="736"/>
      <c r="Q60" s="736"/>
      <c r="R60" s="162"/>
      <c r="U60" s="159"/>
      <c r="V60" s="153"/>
    </row>
    <row r="61" spans="2:22" s="163" customFormat="1">
      <c r="B61" s="154" t="s">
        <v>40</v>
      </c>
      <c r="C61" s="155"/>
      <c r="D61" s="156"/>
      <c r="E61" s="156"/>
      <c r="F61" s="156"/>
      <c r="G61" s="156"/>
      <c r="H61" s="156">
        <f>'4.  2011-2014 LRAM'!AC521</f>
        <v>0</v>
      </c>
      <c r="I61" s="156">
        <f>'4.  2011-2014 LRAM'!AD521</f>
        <v>0</v>
      </c>
      <c r="J61" s="156">
        <f>'4.  2011-2014 LRAM'!AE521</f>
        <v>0</v>
      </c>
      <c r="K61" s="156">
        <f>'4.  2011-2014 LRAM'!AF521</f>
        <v>0</v>
      </c>
      <c r="L61" s="156">
        <f>'4.  2011-2014 LRAM'!AG521</f>
        <v>0</v>
      </c>
      <c r="M61" s="156">
        <f>'4.  2011-2014 LRAM'!AH521</f>
        <v>0</v>
      </c>
      <c r="N61" s="156">
        <f>'4.  2011-2014 LRAM'!AI521</f>
        <v>0</v>
      </c>
      <c r="O61" s="156">
        <f>'4.  2011-2014 LRAM'!AJ521</f>
        <v>0</v>
      </c>
      <c r="P61" s="156">
        <f>'4.  2011-2014 LRAM'!AK521</f>
        <v>0</v>
      </c>
      <c r="Q61" s="156">
        <f>'4.  2011-2014 LRAM'!AL521</f>
        <v>0</v>
      </c>
      <c r="R61" s="157">
        <f>SUM(D61:Q61)</f>
        <v>0</v>
      </c>
      <c r="U61" s="152"/>
      <c r="V61" s="153"/>
    </row>
    <row r="62" spans="2:22" s="163" customFormat="1">
      <c r="B62" s="154" t="s">
        <v>39</v>
      </c>
      <c r="C62" s="155"/>
      <c r="D62" s="156"/>
      <c r="E62" s="156"/>
      <c r="F62" s="156"/>
      <c r="G62" s="156"/>
      <c r="H62" s="156">
        <f>-'4.  2011-2014 LRAM'!AC522</f>
        <v>0</v>
      </c>
      <c r="I62" s="156">
        <f>-'4.  2011-2014 LRAM'!AD522</f>
        <v>0</v>
      </c>
      <c r="J62" s="156">
        <f>-'4.  2011-2014 LRAM'!AE522</f>
        <v>0</v>
      </c>
      <c r="K62" s="156">
        <f>-'4.  2011-2014 LRAM'!AF522</f>
        <v>0</v>
      </c>
      <c r="L62" s="156">
        <f>-'4.  2011-2014 LRAM'!AG522</f>
        <v>0</v>
      </c>
      <c r="M62" s="156">
        <f>-'4.  2011-2014 LRAM'!AH522</f>
        <v>0</v>
      </c>
      <c r="N62" s="156">
        <f>-'4.  2011-2014 LRAM'!AI522</f>
        <v>0</v>
      </c>
      <c r="O62" s="156">
        <f>-'4.  2011-2014 LRAM'!AJ522</f>
        <v>0</v>
      </c>
      <c r="P62" s="156">
        <f>-'4.  2011-2014 LRAM'!AK522</f>
        <v>0</v>
      </c>
      <c r="Q62" s="156">
        <f>-'4.  2011-2014 LRAM'!AL522</f>
        <v>0</v>
      </c>
      <c r="R62" s="157">
        <f>SUM(D62:Q62)</f>
        <v>0</v>
      </c>
      <c r="S62" s="158"/>
      <c r="U62" s="152"/>
      <c r="V62" s="153"/>
    </row>
    <row r="63" spans="2:22" s="138" customFormat="1">
      <c r="B63" s="625" t="s">
        <v>67</v>
      </c>
      <c r="C63" s="621"/>
      <c r="D63" s="160"/>
      <c r="E63" s="160"/>
      <c r="F63" s="160"/>
      <c r="G63" s="735"/>
      <c r="H63" s="735"/>
      <c r="I63" s="735"/>
      <c r="J63" s="735"/>
      <c r="K63" s="736"/>
      <c r="L63" s="736"/>
      <c r="M63" s="736"/>
      <c r="N63" s="736"/>
      <c r="O63" s="736"/>
      <c r="P63" s="736"/>
      <c r="Q63" s="736"/>
      <c r="R63" s="162"/>
      <c r="U63" s="159"/>
      <c r="V63" s="153"/>
    </row>
    <row r="64" spans="2:22" s="163" customFormat="1">
      <c r="B64" s="154" t="s">
        <v>94</v>
      </c>
      <c r="C64" s="535"/>
      <c r="D64" s="164">
        <f>'5.  2015-2020 LRAM'!Y204</f>
        <v>13900.328568571413</v>
      </c>
      <c r="E64" s="164">
        <f>'5.  2015-2020 LRAM'!Z204</f>
        <v>12668.745061832029</v>
      </c>
      <c r="F64" s="164">
        <f>'5.  2015-2020 LRAM'!AA204</f>
        <v>5508.5608785194254</v>
      </c>
      <c r="G64" s="164">
        <f>'8.  Streetlighting'!C40*'3.  Distribution Rates'!F128</f>
        <v>10082.908065600006</v>
      </c>
      <c r="H64" s="164">
        <f>'5.  2015-2020 LRAM'!AC204</f>
        <v>0</v>
      </c>
      <c r="I64" s="164">
        <f>'5.  2015-2020 LRAM'!AD204</f>
        <v>0</v>
      </c>
      <c r="J64" s="164">
        <f>'5.  2015-2020 LRAM'!AE204</f>
        <v>0</v>
      </c>
      <c r="K64" s="164">
        <f>'5.  2015-2020 LRAM'!AF204</f>
        <v>0</v>
      </c>
      <c r="L64" s="164">
        <f>'5.  2015-2020 LRAM'!AG204</f>
        <v>0</v>
      </c>
      <c r="M64" s="164">
        <f>'5.  2015-2020 LRAM'!AH204</f>
        <v>0</v>
      </c>
      <c r="N64" s="164">
        <f>'5.  2015-2020 LRAM'!AI204</f>
        <v>0</v>
      </c>
      <c r="O64" s="164">
        <f>'5.  2015-2020 LRAM'!AJ204</f>
        <v>0</v>
      </c>
      <c r="P64" s="164">
        <f>'5.  2015-2020 LRAM'!AK204</f>
        <v>0</v>
      </c>
      <c r="Q64" s="164">
        <f>'5.  2015-2020 LRAM'!AL204</f>
        <v>0</v>
      </c>
      <c r="R64" s="157">
        <f>SUM(D64:Q64)</f>
        <v>42160.542574522879</v>
      </c>
      <c r="S64" s="163">
        <v>9646.8499999999949</v>
      </c>
      <c r="T64" s="843">
        <f>R64+R65-S64</f>
        <v>21368.530474522882</v>
      </c>
      <c r="U64" s="152"/>
      <c r="V64" s="153"/>
    </row>
    <row r="65" spans="2:22" s="163" customFormat="1">
      <c r="B65" s="154" t="s">
        <v>93</v>
      </c>
      <c r="C65" s="155"/>
      <c r="D65" s="164">
        <f>-'5.  2015-2020 LRAM'!Y205</f>
        <v>-7782.7915000000003</v>
      </c>
      <c r="E65" s="164">
        <f>-'5.  2015-2020 LRAM'!Z205</f>
        <v>-2134.8231999999998</v>
      </c>
      <c r="F65" s="164">
        <f>-'5.  2015-2020 LRAM'!AA205</f>
        <v>-1227.5473999999999</v>
      </c>
      <c r="G65" s="164">
        <f>-'5.  2015-2020 LRAM'!AB205</f>
        <v>0</v>
      </c>
      <c r="H65" s="164">
        <f>-'5.  2015-2020 LRAM'!AC205</f>
        <v>0</v>
      </c>
      <c r="I65" s="164">
        <f>-'5.  2015-2020 LRAM'!AD205</f>
        <v>0</v>
      </c>
      <c r="J65" s="164">
        <f>-'5.  2015-2020 LRAM'!AE205</f>
        <v>0</v>
      </c>
      <c r="K65" s="164">
        <f>-'5.  2015-2020 LRAM'!AF205</f>
        <v>0</v>
      </c>
      <c r="L65" s="164">
        <f>-'5.  2015-2020 LRAM'!AG205</f>
        <v>0</v>
      </c>
      <c r="M65" s="164">
        <f>-'5.  2015-2020 LRAM'!AH205</f>
        <v>0</v>
      </c>
      <c r="N65" s="164">
        <f>-'5.  2015-2020 LRAM'!AI205</f>
        <v>0</v>
      </c>
      <c r="O65" s="164">
        <f>-'5.  2015-2020 LRAM'!AJ205</f>
        <v>0</v>
      </c>
      <c r="P65" s="164">
        <f>-'5.  2015-2020 LRAM'!AK205</f>
        <v>0</v>
      </c>
      <c r="Q65" s="164">
        <f>-'5.  2015-2020 LRAM'!AL205</f>
        <v>0</v>
      </c>
      <c r="R65" s="157">
        <f>SUM(D65:Q65)</f>
        <v>-11145.1621</v>
      </c>
      <c r="S65" s="158"/>
      <c r="U65" s="152"/>
      <c r="V65" s="153"/>
    </row>
    <row r="66" spans="2:22" s="138" customFormat="1">
      <c r="B66" s="625" t="s">
        <v>67</v>
      </c>
      <c r="C66" s="621"/>
      <c r="D66" s="160"/>
      <c r="E66" s="160"/>
      <c r="F66" s="160"/>
      <c r="G66" s="160"/>
      <c r="H66" s="160"/>
      <c r="I66" s="160"/>
      <c r="J66" s="160"/>
      <c r="K66" s="161"/>
      <c r="L66" s="161"/>
      <c r="M66" s="161"/>
      <c r="N66" s="161"/>
      <c r="O66" s="161"/>
      <c r="P66" s="161"/>
      <c r="Q66" s="161"/>
      <c r="R66" s="162"/>
      <c r="U66" s="159"/>
      <c r="V66" s="153"/>
    </row>
    <row r="67" spans="2:22" s="163" customFormat="1">
      <c r="B67" s="154" t="s">
        <v>226</v>
      </c>
      <c r="C67" s="155"/>
      <c r="D67" s="734"/>
      <c r="E67" s="734"/>
      <c r="F67" s="734"/>
      <c r="G67" s="734"/>
      <c r="H67" s="734"/>
      <c r="I67" s="734"/>
      <c r="J67" s="734"/>
      <c r="K67" s="734"/>
      <c r="L67" s="734"/>
      <c r="M67" s="734"/>
      <c r="N67" s="734"/>
      <c r="O67" s="734"/>
      <c r="P67" s="734"/>
      <c r="Q67" s="734"/>
      <c r="R67" s="157">
        <f>SUM(D67:Q67)</f>
        <v>0</v>
      </c>
      <c r="U67" s="152"/>
      <c r="V67" s="153"/>
    </row>
    <row r="68" spans="2:22" s="163" customFormat="1">
      <c r="B68" s="154" t="s">
        <v>225</v>
      </c>
      <c r="C68" s="155"/>
      <c r="D68" s="734"/>
      <c r="E68" s="734"/>
      <c r="F68" s="734"/>
      <c r="G68" s="734"/>
      <c r="H68" s="734"/>
      <c r="I68" s="734"/>
      <c r="J68" s="734"/>
      <c r="K68" s="734"/>
      <c r="L68" s="734"/>
      <c r="M68" s="734"/>
      <c r="N68" s="734"/>
      <c r="O68" s="734"/>
      <c r="P68" s="734"/>
      <c r="Q68" s="734"/>
      <c r="R68" s="157">
        <f>SUM(D68:Q68)</f>
        <v>0</v>
      </c>
      <c r="S68" s="158"/>
      <c r="U68" s="152"/>
      <c r="V68" s="153"/>
    </row>
    <row r="69" spans="2:22" s="138" customFormat="1">
      <c r="B69" s="625" t="s">
        <v>67</v>
      </c>
      <c r="C69" s="621"/>
      <c r="D69" s="160"/>
      <c r="E69" s="160"/>
      <c r="F69" s="160"/>
      <c r="G69" s="160"/>
      <c r="H69" s="160"/>
      <c r="I69" s="160"/>
      <c r="J69" s="160"/>
      <c r="K69" s="161"/>
      <c r="L69" s="161"/>
      <c r="M69" s="161"/>
      <c r="N69" s="161"/>
      <c r="O69" s="161"/>
      <c r="P69" s="161"/>
      <c r="Q69" s="161"/>
      <c r="R69" s="162"/>
      <c r="U69" s="159"/>
      <c r="V69" s="153"/>
    </row>
    <row r="70" spans="2:22" s="163" customFormat="1" hidden="1">
      <c r="B70" s="154" t="s">
        <v>228</v>
      </c>
      <c r="C70" s="535"/>
      <c r="D70" s="156">
        <f>'5.  2015-2020 LRAM'!Y572</f>
        <v>0</v>
      </c>
      <c r="E70" s="156">
        <f>'5.  2015-2020 LRAM'!Z572</f>
        <v>0</v>
      </c>
      <c r="F70" s="156">
        <f>'5.  2015-2020 LRAM'!AA572</f>
        <v>0</v>
      </c>
      <c r="G70" s="156">
        <f>'5.  2015-2020 LRAM'!AB572</f>
        <v>0</v>
      </c>
      <c r="H70" s="156">
        <f>'5.  2015-2020 LRAM'!AC572</f>
        <v>0</v>
      </c>
      <c r="I70" s="156">
        <f>'5.  2015-2020 LRAM'!AD572</f>
        <v>0</v>
      </c>
      <c r="J70" s="156">
        <f>'5.  2015-2020 LRAM'!AE572</f>
        <v>0</v>
      </c>
      <c r="K70" s="156">
        <f>'5.  2015-2020 LRAM'!AF572</f>
        <v>0</v>
      </c>
      <c r="L70" s="156">
        <f>'5.  2015-2020 LRAM'!AG572</f>
        <v>0</v>
      </c>
      <c r="M70" s="156">
        <f>'5.  2015-2020 LRAM'!AH572</f>
        <v>0</v>
      </c>
      <c r="N70" s="156">
        <f>'5.  2015-2020 LRAM'!AI572</f>
        <v>0</v>
      </c>
      <c r="O70" s="156">
        <f>'5.  2015-2020 LRAM'!AJ572</f>
        <v>0</v>
      </c>
      <c r="P70" s="156">
        <f>'5.  2015-2020 LRAM'!AK572</f>
        <v>0</v>
      </c>
      <c r="Q70" s="156">
        <f>'5.  2015-2020 LRAM'!AL572</f>
        <v>0</v>
      </c>
      <c r="R70" s="157">
        <f>SUM(D70:Q70)</f>
        <v>0</v>
      </c>
      <c r="U70" s="152"/>
      <c r="V70" s="153"/>
    </row>
    <row r="71" spans="2:22" s="163" customFormat="1" hidden="1">
      <c r="B71" s="154" t="s">
        <v>227</v>
      </c>
      <c r="C71" s="155"/>
      <c r="D71" s="156">
        <f>-'5.  2015-2020 LRAM'!Y573</f>
        <v>0</v>
      </c>
      <c r="E71" s="156">
        <f>-'5.  2015-2020 LRAM'!Z573</f>
        <v>0</v>
      </c>
      <c r="F71" s="156">
        <f>-'5.  2015-2020 LRAM'!AA573</f>
        <v>0</v>
      </c>
      <c r="G71" s="156">
        <f>-'5.  2015-2020 LRAM'!AB573</f>
        <v>0</v>
      </c>
      <c r="H71" s="156">
        <f>-'5.  2015-2020 LRAM'!AC573</f>
        <v>0</v>
      </c>
      <c r="I71" s="156">
        <f>-'5.  2015-2020 LRAM'!AD573</f>
        <v>0</v>
      </c>
      <c r="J71" s="156">
        <f>-'5.  2015-2020 LRAM'!AE573</f>
        <v>0</v>
      </c>
      <c r="K71" s="156">
        <f>-'5.  2015-2020 LRAM'!AF573</f>
        <v>0</v>
      </c>
      <c r="L71" s="156">
        <f>-'5.  2015-2020 LRAM'!AG573</f>
        <v>0</v>
      </c>
      <c r="M71" s="156">
        <f>-'5.  2015-2020 LRAM'!AH573</f>
        <v>0</v>
      </c>
      <c r="N71" s="156">
        <f>-'5.  2015-2020 LRAM'!AI573</f>
        <v>0</v>
      </c>
      <c r="O71" s="156">
        <f>-'5.  2015-2020 LRAM'!AJ573</f>
        <v>0</v>
      </c>
      <c r="P71" s="156">
        <f>-'5.  2015-2020 LRAM'!AK573</f>
        <v>0</v>
      </c>
      <c r="Q71" s="156">
        <f>-'5.  2015-2020 LRAM'!AL573</f>
        <v>0</v>
      </c>
      <c r="R71" s="157">
        <f>SUM(D71:Q71)</f>
        <v>0</v>
      </c>
      <c r="S71" s="158"/>
      <c r="U71" s="152"/>
      <c r="V71" s="153"/>
    </row>
    <row r="72" spans="2:22" s="138" customFormat="1" hidden="1">
      <c r="B72" s="625" t="s">
        <v>67</v>
      </c>
      <c r="C72" s="621"/>
      <c r="D72" s="160"/>
      <c r="E72" s="160"/>
      <c r="F72" s="160"/>
      <c r="G72" s="160"/>
      <c r="H72" s="160"/>
      <c r="I72" s="160"/>
      <c r="J72" s="160"/>
      <c r="K72" s="161"/>
      <c r="L72" s="161"/>
      <c r="M72" s="161"/>
      <c r="N72" s="161"/>
      <c r="O72" s="161"/>
      <c r="P72" s="161"/>
      <c r="Q72" s="161"/>
      <c r="R72" s="162"/>
      <c r="U72" s="159"/>
      <c r="V72" s="153"/>
    </row>
    <row r="73" spans="2:22" s="163" customFormat="1" hidden="1">
      <c r="B73" s="154" t="s">
        <v>230</v>
      </c>
      <c r="C73" s="535"/>
      <c r="D73" s="156">
        <f>'5.  2015-2020 LRAM'!Y756</f>
        <v>0</v>
      </c>
      <c r="E73" s="156">
        <f>'5.  2015-2020 LRAM'!Z756</f>
        <v>0</v>
      </c>
      <c r="F73" s="156">
        <f>'5.  2015-2020 LRAM'!AA756</f>
        <v>0</v>
      </c>
      <c r="G73" s="156">
        <f>'5.  2015-2020 LRAM'!AB756</f>
        <v>0</v>
      </c>
      <c r="H73" s="156">
        <f>'5.  2015-2020 LRAM'!AC756</f>
        <v>0</v>
      </c>
      <c r="I73" s="156">
        <f>'5.  2015-2020 LRAM'!AD756</f>
        <v>0</v>
      </c>
      <c r="J73" s="156">
        <f>'5.  2015-2020 LRAM'!AE756</f>
        <v>0</v>
      </c>
      <c r="K73" s="156">
        <f>'5.  2015-2020 LRAM'!AF756</f>
        <v>0</v>
      </c>
      <c r="L73" s="156">
        <f>'5.  2015-2020 LRAM'!AG756</f>
        <v>0</v>
      </c>
      <c r="M73" s="156">
        <f>'5.  2015-2020 LRAM'!AH756</f>
        <v>0</v>
      </c>
      <c r="N73" s="156">
        <f>'5.  2015-2020 LRAM'!AI756</f>
        <v>0</v>
      </c>
      <c r="O73" s="156">
        <f>'5.  2015-2020 LRAM'!AJ756</f>
        <v>0</v>
      </c>
      <c r="P73" s="156">
        <f>'5.  2015-2020 LRAM'!AK756</f>
        <v>0</v>
      </c>
      <c r="Q73" s="156">
        <f>'5.  2015-2020 LRAM'!AL756</f>
        <v>0</v>
      </c>
      <c r="R73" s="157">
        <f>SUM(D73:Q73)</f>
        <v>0</v>
      </c>
      <c r="U73" s="152"/>
      <c r="V73" s="153"/>
    </row>
    <row r="74" spans="2:22" s="163" customFormat="1" ht="16.5" hidden="1" customHeight="1">
      <c r="B74" s="154" t="s">
        <v>229</v>
      </c>
      <c r="C74" s="155"/>
      <c r="D74" s="156">
        <f>-'5.  2015-2020 LRAM'!Y757</f>
        <v>0</v>
      </c>
      <c r="E74" s="156">
        <f>-'5.  2015-2020 LRAM'!Z757</f>
        <v>0</v>
      </c>
      <c r="F74" s="156">
        <f>-'5.  2015-2020 LRAM'!AA757</f>
        <v>0</v>
      </c>
      <c r="G74" s="156">
        <f>-'5.  2015-2020 LRAM'!AB757</f>
        <v>0</v>
      </c>
      <c r="H74" s="156">
        <f>-'5.  2015-2020 LRAM'!AC757</f>
        <v>0</v>
      </c>
      <c r="I74" s="156">
        <f>-'5.  2015-2020 LRAM'!AD757</f>
        <v>0</v>
      </c>
      <c r="J74" s="156">
        <f>-'5.  2015-2020 LRAM'!AE757</f>
        <v>0</v>
      </c>
      <c r="K74" s="156">
        <f>-'5.  2015-2020 LRAM'!AF757</f>
        <v>0</v>
      </c>
      <c r="L74" s="156">
        <f>-'5.  2015-2020 LRAM'!AG757</f>
        <v>0</v>
      </c>
      <c r="M74" s="156">
        <f>-'5.  2015-2020 LRAM'!AH757</f>
        <v>0</v>
      </c>
      <c r="N74" s="156">
        <f>-'5.  2015-2020 LRAM'!AI757</f>
        <v>0</v>
      </c>
      <c r="O74" s="156">
        <f>-'5.  2015-2020 LRAM'!AJ757</f>
        <v>0</v>
      </c>
      <c r="P74" s="156">
        <f>-'5.  2015-2020 LRAM'!AK757</f>
        <v>0</v>
      </c>
      <c r="Q74" s="156">
        <f>-'5.  2015-2020 LRAM'!AL757</f>
        <v>0</v>
      </c>
      <c r="R74" s="157">
        <f>SUM(D74:Q74)</f>
        <v>0</v>
      </c>
      <c r="S74" s="158"/>
      <c r="U74" s="152"/>
      <c r="V74" s="153"/>
    </row>
    <row r="75" spans="2:22" s="138" customFormat="1" hidden="1">
      <c r="B75" s="625" t="s">
        <v>67</v>
      </c>
      <c r="C75" s="621"/>
      <c r="D75" s="160"/>
      <c r="E75" s="160"/>
      <c r="F75" s="160"/>
      <c r="G75" s="160"/>
      <c r="H75" s="160"/>
      <c r="I75" s="160"/>
      <c r="J75" s="160"/>
      <c r="K75" s="161"/>
      <c r="L75" s="161"/>
      <c r="M75" s="161"/>
      <c r="N75" s="161"/>
      <c r="O75" s="161"/>
      <c r="P75" s="161"/>
      <c r="Q75" s="161"/>
      <c r="R75" s="162"/>
      <c r="U75" s="159"/>
      <c r="V75" s="153"/>
    </row>
    <row r="76" spans="2:22" s="163" customFormat="1" hidden="1">
      <c r="B76" s="154" t="s">
        <v>232</v>
      </c>
      <c r="C76" s="155"/>
      <c r="D76" s="156">
        <f>'5.  2015-2020 LRAM'!Y940</f>
        <v>0</v>
      </c>
      <c r="E76" s="156">
        <f>'5.  2015-2020 LRAM'!Z940</f>
        <v>0</v>
      </c>
      <c r="F76" s="156">
        <f>'5.  2015-2020 LRAM'!AA940</f>
        <v>0</v>
      </c>
      <c r="G76" s="156">
        <f>'5.  2015-2020 LRAM'!AB940</f>
        <v>0</v>
      </c>
      <c r="H76" s="156">
        <f>'5.  2015-2020 LRAM'!AC940</f>
        <v>0</v>
      </c>
      <c r="I76" s="156">
        <f>'5.  2015-2020 LRAM'!AD940</f>
        <v>0</v>
      </c>
      <c r="J76" s="156">
        <f>'5.  2015-2020 LRAM'!AE940</f>
        <v>0</v>
      </c>
      <c r="K76" s="156">
        <f>'5.  2015-2020 LRAM'!AF940</f>
        <v>0</v>
      </c>
      <c r="L76" s="156">
        <f>'5.  2015-2020 LRAM'!AG940</f>
        <v>0</v>
      </c>
      <c r="M76" s="156">
        <f>'5.  2015-2020 LRAM'!AH940</f>
        <v>0</v>
      </c>
      <c r="N76" s="156">
        <f>'5.  2015-2020 LRAM'!AI940</f>
        <v>0</v>
      </c>
      <c r="O76" s="156">
        <f>'5.  2015-2020 LRAM'!AJ940</f>
        <v>0</v>
      </c>
      <c r="P76" s="156">
        <f>'5.  2015-2020 LRAM'!AK940</f>
        <v>0</v>
      </c>
      <c r="Q76" s="156">
        <f>'5.  2015-2020 LRAM'!AL940</f>
        <v>0</v>
      </c>
      <c r="R76" s="157">
        <f>SUM(D76:Q76)</f>
        <v>0</v>
      </c>
      <c r="U76" s="152"/>
      <c r="V76" s="153"/>
    </row>
    <row r="77" spans="2:22" s="163" customFormat="1" hidden="1">
      <c r="B77" s="154" t="s">
        <v>231</v>
      </c>
      <c r="C77" s="155"/>
      <c r="D77" s="156">
        <f>-'5.  2015-2020 LRAM'!Y941</f>
        <v>0</v>
      </c>
      <c r="E77" s="156">
        <f>-'5.  2015-2020 LRAM'!Z941</f>
        <v>0</v>
      </c>
      <c r="F77" s="156">
        <f>-'5.  2015-2020 LRAM'!AA941</f>
        <v>0</v>
      </c>
      <c r="G77" s="156">
        <f>-'5.  2015-2020 LRAM'!AB941</f>
        <v>0</v>
      </c>
      <c r="H77" s="156">
        <f>-'5.  2015-2020 LRAM'!AC941</f>
        <v>0</v>
      </c>
      <c r="I77" s="156">
        <f>-'5.  2015-2020 LRAM'!AD941</f>
        <v>0</v>
      </c>
      <c r="J77" s="156">
        <f>-'5.  2015-2020 LRAM'!AE941</f>
        <v>0</v>
      </c>
      <c r="K77" s="156">
        <f>-'5.  2015-2020 LRAM'!AF941</f>
        <v>0</v>
      </c>
      <c r="L77" s="156">
        <f>-'5.  2015-2020 LRAM'!AG941</f>
        <v>0</v>
      </c>
      <c r="M77" s="156">
        <f>-'5.  2015-2020 LRAM'!AH941</f>
        <v>0</v>
      </c>
      <c r="N77" s="156">
        <f>-'5.  2015-2020 LRAM'!AI941</f>
        <v>0</v>
      </c>
      <c r="O77" s="156">
        <f>-'5.  2015-2020 LRAM'!AJ941</f>
        <v>0</v>
      </c>
      <c r="P77" s="156">
        <f>-'5.  2015-2020 LRAM'!AK941</f>
        <v>0</v>
      </c>
      <c r="Q77" s="156">
        <f>-'5.  2015-2020 LRAM'!AL941</f>
        <v>0</v>
      </c>
      <c r="R77" s="157">
        <f>SUM(D77:Q77)</f>
        <v>0</v>
      </c>
      <c r="S77" s="158"/>
      <c r="U77" s="152"/>
      <c r="V77" s="153"/>
    </row>
    <row r="78" spans="2:22" s="138" customFormat="1" hidden="1">
      <c r="B78" s="625" t="s">
        <v>67</v>
      </c>
      <c r="C78" s="621"/>
      <c r="D78" s="160"/>
      <c r="E78" s="160"/>
      <c r="F78" s="160"/>
      <c r="G78" s="160"/>
      <c r="H78" s="160"/>
      <c r="I78" s="160"/>
      <c r="J78" s="160"/>
      <c r="K78" s="161"/>
      <c r="L78" s="161"/>
      <c r="M78" s="161"/>
      <c r="N78" s="161"/>
      <c r="O78" s="161"/>
      <c r="P78" s="161"/>
      <c r="Q78" s="161"/>
      <c r="R78" s="162"/>
      <c r="U78" s="159"/>
      <c r="V78" s="153"/>
    </row>
    <row r="79" spans="2:22" s="163" customFormat="1" hidden="1">
      <c r="B79" s="154" t="s">
        <v>234</v>
      </c>
      <c r="C79" s="535"/>
      <c r="D79" s="156">
        <f>'5.  2015-2020 LRAM'!Y1124</f>
        <v>0</v>
      </c>
      <c r="E79" s="156">
        <f>'5.  2015-2020 LRAM'!Z1124</f>
        <v>0</v>
      </c>
      <c r="F79" s="156">
        <f>'5.  2015-2020 LRAM'!AA1124</f>
        <v>0</v>
      </c>
      <c r="G79" s="156">
        <f>'5.  2015-2020 LRAM'!AB1124</f>
        <v>0</v>
      </c>
      <c r="H79" s="156">
        <f>'5.  2015-2020 LRAM'!AC1124</f>
        <v>0</v>
      </c>
      <c r="I79" s="156">
        <f>'5.  2015-2020 LRAM'!AD1124</f>
        <v>0</v>
      </c>
      <c r="J79" s="156">
        <f>'5.  2015-2020 LRAM'!AE1124</f>
        <v>0</v>
      </c>
      <c r="K79" s="156">
        <f>'5.  2015-2020 LRAM'!AF1124</f>
        <v>0</v>
      </c>
      <c r="L79" s="156">
        <f>'5.  2015-2020 LRAM'!AG1124</f>
        <v>0</v>
      </c>
      <c r="M79" s="156">
        <f>'5.  2015-2020 LRAM'!AH1124</f>
        <v>0</v>
      </c>
      <c r="N79" s="156">
        <f>'5.  2015-2020 LRAM'!AI1124</f>
        <v>0</v>
      </c>
      <c r="O79" s="156">
        <f>'5.  2015-2020 LRAM'!AJ1124</f>
        <v>0</v>
      </c>
      <c r="P79" s="156">
        <f>'5.  2015-2020 LRAM'!AK1124</f>
        <v>0</v>
      </c>
      <c r="Q79" s="156">
        <f>'5.  2015-2020 LRAM'!AL1124</f>
        <v>0</v>
      </c>
      <c r="R79" s="157">
        <f>SUM(D79:Q79)</f>
        <v>0</v>
      </c>
      <c r="U79" s="152"/>
      <c r="V79" s="153"/>
    </row>
    <row r="80" spans="2:22" s="163" customFormat="1" hidden="1">
      <c r="B80" s="154" t="s">
        <v>233</v>
      </c>
      <c r="C80" s="155"/>
      <c r="D80" s="156">
        <f>-'5.  2015-2020 LRAM'!Y1125</f>
        <v>0</v>
      </c>
      <c r="E80" s="156">
        <f>-'5.  2015-2020 LRAM'!Z1125</f>
        <v>0</v>
      </c>
      <c r="F80" s="156">
        <f>-'5.  2015-2020 LRAM'!AA1125</f>
        <v>0</v>
      </c>
      <c r="G80" s="156">
        <f>-'5.  2015-2020 LRAM'!AB1125</f>
        <v>0</v>
      </c>
      <c r="H80" s="156">
        <f>-'5.  2015-2020 LRAM'!AC1125</f>
        <v>0</v>
      </c>
      <c r="I80" s="156">
        <f>-'5.  2015-2020 LRAM'!AD1125</f>
        <v>0</v>
      </c>
      <c r="J80" s="156">
        <f>-'5.  2015-2020 LRAM'!AE1125</f>
        <v>0</v>
      </c>
      <c r="K80" s="156">
        <f>-'5.  2015-2020 LRAM'!AF1125</f>
        <v>0</v>
      </c>
      <c r="L80" s="156">
        <f>-'5.  2015-2020 LRAM'!AG1125</f>
        <v>0</v>
      </c>
      <c r="M80" s="156">
        <f>-'5.  2015-2020 LRAM'!AH1125</f>
        <v>0</v>
      </c>
      <c r="N80" s="156">
        <f>-'5.  2015-2020 LRAM'!AI1125</f>
        <v>0</v>
      </c>
      <c r="O80" s="156">
        <f>-'5.  2015-2020 LRAM'!AJ1125</f>
        <v>0</v>
      </c>
      <c r="P80" s="156">
        <f>-'5.  2015-2020 LRAM'!AK1125</f>
        <v>0</v>
      </c>
      <c r="Q80" s="156">
        <f>-'5.  2015-2020 LRAM'!AL1125</f>
        <v>0</v>
      </c>
      <c r="R80" s="157">
        <f>SUM(D80:Q80)</f>
        <v>0</v>
      </c>
      <c r="S80" s="158"/>
      <c r="U80" s="152"/>
      <c r="V80" s="153"/>
    </row>
    <row r="81" spans="2:22" s="138" customFormat="1" hidden="1">
      <c r="B81" s="625" t="s">
        <v>67</v>
      </c>
      <c r="C81" s="621"/>
      <c r="D81" s="160"/>
      <c r="E81" s="160"/>
      <c r="F81" s="160"/>
      <c r="G81" s="160"/>
      <c r="H81" s="160"/>
      <c r="I81" s="160"/>
      <c r="J81" s="160"/>
      <c r="K81" s="161"/>
      <c r="L81" s="161"/>
      <c r="M81" s="161"/>
      <c r="N81" s="161"/>
      <c r="O81" s="161"/>
      <c r="P81" s="161"/>
      <c r="Q81" s="161"/>
      <c r="R81" s="162"/>
      <c r="U81" s="159"/>
      <c r="V81" s="153"/>
    </row>
    <row r="82" spans="2:22" s="17" customFormat="1" ht="20.25" customHeight="1">
      <c r="B82" s="622" t="s">
        <v>43</v>
      </c>
      <c r="C82" s="621"/>
      <c r="D82" s="679">
        <f>'6.  Carrying Charges'!I132</f>
        <v>202.60518078974951</v>
      </c>
      <c r="E82" s="679">
        <f>'6.  Carrying Charges'!J132</f>
        <v>348.87032466154983</v>
      </c>
      <c r="F82" s="679">
        <f>'6.  Carrying Charges'!K132</f>
        <v>141.78181514171533</v>
      </c>
      <c r="G82" s="679">
        <f>'6.  Carrying Charges'!L132</f>
        <v>333.9333114975899</v>
      </c>
      <c r="H82" s="679">
        <f>'6.  Carrying Charges'!M102</f>
        <v>0</v>
      </c>
      <c r="I82" s="679">
        <f>'6.  Carrying Charges'!N102</f>
        <v>0</v>
      </c>
      <c r="J82" s="679">
        <f>'6.  Carrying Charges'!O102</f>
        <v>0</v>
      </c>
      <c r="K82" s="679">
        <f>'6.  Carrying Charges'!P102</f>
        <v>0</v>
      </c>
      <c r="L82" s="679">
        <f>'6.  Carrying Charges'!Q102</f>
        <v>0</v>
      </c>
      <c r="M82" s="679">
        <f>'6.  Carrying Charges'!R102</f>
        <v>0</v>
      </c>
      <c r="N82" s="679">
        <f>'6.  Carrying Charges'!S102</f>
        <v>0</v>
      </c>
      <c r="O82" s="679">
        <f>'6.  Carrying Charges'!T102</f>
        <v>0</v>
      </c>
      <c r="P82" s="679">
        <f>'6.  Carrying Charges'!U102</f>
        <v>0</v>
      </c>
      <c r="Q82" s="679">
        <f>'6.  Carrying Charges'!V102</f>
        <v>0</v>
      </c>
      <c r="R82" s="680">
        <f>SUM(D82:Q82)</f>
        <v>1027.1906320906046</v>
      </c>
      <c r="U82" s="152"/>
      <c r="V82" s="153"/>
    </row>
    <row r="83" spans="2:22" s="163" customFormat="1" ht="21.75" customHeight="1">
      <c r="B83" s="623" t="s">
        <v>241</v>
      </c>
      <c r="C83" s="624"/>
      <c r="D83" s="623">
        <f>SUM(D52:D69)+D82</f>
        <v>6320.1422493611617</v>
      </c>
      <c r="E83" s="623">
        <f t="shared" ref="E83:Q83" si="2">SUM(E52:E69)+E82</f>
        <v>10882.79218649358</v>
      </c>
      <c r="F83" s="623">
        <f t="shared" si="2"/>
        <v>4422.7952936611409</v>
      </c>
      <c r="G83" s="623">
        <f t="shared" si="2"/>
        <v>10416.841377097597</v>
      </c>
      <c r="H83" s="623">
        <f t="shared" si="2"/>
        <v>0</v>
      </c>
      <c r="I83" s="623">
        <f t="shared" si="2"/>
        <v>0</v>
      </c>
      <c r="J83" s="623">
        <f t="shared" si="2"/>
        <v>0</v>
      </c>
      <c r="K83" s="623">
        <f t="shared" si="2"/>
        <v>0</v>
      </c>
      <c r="L83" s="623">
        <f t="shared" si="2"/>
        <v>0</v>
      </c>
      <c r="M83" s="623">
        <f t="shared" si="2"/>
        <v>0</v>
      </c>
      <c r="N83" s="623">
        <f t="shared" si="2"/>
        <v>0</v>
      </c>
      <c r="O83" s="623">
        <f t="shared" si="2"/>
        <v>0</v>
      </c>
      <c r="P83" s="623">
        <f t="shared" si="2"/>
        <v>0</v>
      </c>
      <c r="Q83" s="623">
        <f t="shared" si="2"/>
        <v>0</v>
      </c>
      <c r="R83" s="623">
        <f>SUM(R52:R69)+R82</f>
        <v>32042.571106613483</v>
      </c>
      <c r="U83" s="152"/>
      <c r="V83" s="153"/>
    </row>
    <row r="84" spans="2:22" ht="20.25" customHeight="1">
      <c r="B84" s="453" t="s">
        <v>537</v>
      </c>
      <c r="C84" s="602"/>
      <c r="D84" s="601"/>
      <c r="E84" s="601"/>
      <c r="F84" s="601"/>
      <c r="G84" s="601"/>
      <c r="H84" s="601"/>
      <c r="I84" s="601"/>
      <c r="J84" s="601"/>
      <c r="K84" s="601"/>
      <c r="L84" s="601"/>
      <c r="M84" s="601"/>
      <c r="N84" s="601"/>
      <c r="O84" s="601"/>
      <c r="P84" s="601"/>
      <c r="Q84" s="601"/>
      <c r="R84" s="601"/>
      <c r="V84" s="13"/>
    </row>
    <row r="85" spans="2:22" ht="20.25" customHeight="1">
      <c r="B85" s="620"/>
      <c r="C85" s="68"/>
      <c r="E85" s="9"/>
      <c r="V85" s="13"/>
    </row>
    <row r="86" spans="2:22" ht="15">
      <c r="E86" s="9"/>
    </row>
    <row r="87" spans="2:22" ht="21" hidden="1" customHeight="1">
      <c r="B87" s="120" t="s">
        <v>538</v>
      </c>
      <c r="F87" s="589"/>
    </row>
    <row r="88" spans="2:22" s="549" customFormat="1" ht="27.75" hidden="1" customHeight="1">
      <c r="B88" s="570" t="s">
        <v>558</v>
      </c>
      <c r="C88" s="566"/>
      <c r="D88" s="566"/>
      <c r="E88" s="573"/>
      <c r="F88" s="566"/>
      <c r="G88" s="566"/>
      <c r="H88" s="566"/>
      <c r="I88" s="566"/>
      <c r="J88" s="566"/>
      <c r="T88" s="550"/>
      <c r="U88" s="550"/>
    </row>
    <row r="89" spans="2:22" ht="11.25" hidden="1" customHeight="1">
      <c r="B89" s="112"/>
    </row>
    <row r="90" spans="2:22" s="562" customFormat="1" ht="25.5" hidden="1" customHeight="1">
      <c r="B90" s="564"/>
      <c r="C90" s="560">
        <v>2011</v>
      </c>
      <c r="D90" s="560">
        <v>2012</v>
      </c>
      <c r="E90" s="560">
        <v>2013</v>
      </c>
      <c r="F90" s="560">
        <v>2014</v>
      </c>
      <c r="G90" s="560">
        <v>2015</v>
      </c>
      <c r="H90" s="560">
        <v>2016</v>
      </c>
      <c r="I90" s="560">
        <v>2017</v>
      </c>
      <c r="J90" s="560">
        <v>2018</v>
      </c>
      <c r="K90" s="560">
        <v>2019</v>
      </c>
      <c r="L90" s="560">
        <v>2020</v>
      </c>
      <c r="M90" s="561" t="s">
        <v>26</v>
      </c>
      <c r="T90" s="563"/>
      <c r="U90" s="563"/>
    </row>
    <row r="91" spans="2:22" s="92" customFormat="1" ht="23.25" hidden="1" customHeight="1">
      <c r="B91" s="198">
        <v>2011</v>
      </c>
      <c r="C91" s="555">
        <f>'4.  2011-2014 LRAM'!AM131</f>
        <v>6275.536293795948</v>
      </c>
      <c r="D91" s="556">
        <f>SUM('4.  2011-2014 LRAM'!Y259:AL259)</f>
        <v>7044.2178826499057</v>
      </c>
      <c r="E91" s="556">
        <f>SUM('4.  2011-2014 LRAM'!Y388:AL388)</f>
        <v>7830.123207456455</v>
      </c>
      <c r="F91" s="557">
        <f>SUM('4.  2011-2014 LRAM'!Y517:AL517)</f>
        <v>7115.2284958605042</v>
      </c>
      <c r="G91" s="557">
        <f>SUM('5.  2015-2020 LRAM'!Y199:AL199)</f>
        <v>6927.6231820465255</v>
      </c>
      <c r="H91" s="556">
        <f>SUM('5.  2015-2020 LRAM'!Y382:AL382)</f>
        <v>6420.6391888303515</v>
      </c>
      <c r="I91" s="557">
        <f>SUM('5.  2015-2020 LRAM'!Y565:AL565)</f>
        <v>0</v>
      </c>
      <c r="J91" s="556">
        <f>SUM('5.  2015-2020 LRAM'!Y748:AL748)</f>
        <v>0</v>
      </c>
      <c r="K91" s="556">
        <f>SUM('5.  2015-2020 LRAM'!Y931:AL931)</f>
        <v>0</v>
      </c>
      <c r="L91" s="556">
        <f>SUM('5.  2015-2020 LRAM'!Y1114:AL1114)</f>
        <v>0</v>
      </c>
      <c r="M91" s="556">
        <f>SUM(C91:L91)</f>
        <v>41613.368250639687</v>
      </c>
      <c r="T91" s="197"/>
      <c r="U91" s="197"/>
    </row>
    <row r="92" spans="2:22" s="92" customFormat="1" ht="23.25" hidden="1" customHeight="1">
      <c r="B92" s="198">
        <v>2012</v>
      </c>
      <c r="C92" s="558"/>
      <c r="D92" s="557">
        <f>SUM('4.  2011-2014 LRAM'!Y260:AL260)</f>
        <v>6158.6392500549518</v>
      </c>
      <c r="E92" s="556">
        <f>SUM('4.  2011-2014 LRAM'!Y389:AL389)</f>
        <v>6982.986008162592</v>
      </c>
      <c r="F92" s="557">
        <f>SUM('4.  2011-2014 LRAM'!Y518:AL518)</f>
        <v>7054.1714740544894</v>
      </c>
      <c r="G92" s="557">
        <f>SUM('5.  2015-2020 LRAM'!Y200:AL200)</f>
        <v>6561.4232907198275</v>
      </c>
      <c r="H92" s="556">
        <f>SUM('5.  2015-2020 LRAM'!Y383:AL383)</f>
        <v>6222.942914742327</v>
      </c>
      <c r="I92" s="557">
        <f>SUM('5.  2015-2020 LRAM'!Y566:AL566)</f>
        <v>0</v>
      </c>
      <c r="J92" s="556">
        <f>SUM('5.  2015-2020 LRAM'!Y749:AL749)</f>
        <v>0</v>
      </c>
      <c r="K92" s="556">
        <f>SUM('5.  2015-2020 LRAM'!Y932:AL932)</f>
        <v>0</v>
      </c>
      <c r="L92" s="556">
        <f>SUM('5.  2015-2020 LRAM'!Y1115:AL1115)</f>
        <v>0</v>
      </c>
      <c r="M92" s="556">
        <f>SUM(D92:L92)</f>
        <v>32980.162937734189</v>
      </c>
      <c r="T92" s="197"/>
      <c r="U92" s="197"/>
    </row>
    <row r="93" spans="2:22" s="92" customFormat="1" ht="23.25" hidden="1" customHeight="1">
      <c r="B93" s="198">
        <v>2013</v>
      </c>
      <c r="C93" s="559"/>
      <c r="D93" s="559"/>
      <c r="E93" s="557">
        <f>SUM('4.  2011-2014 LRAM'!Y390:AL390)</f>
        <v>2814.8935389812405</v>
      </c>
      <c r="F93" s="557">
        <f>SUM('4.  2011-2014 LRAM'!Y519:AL519)</f>
        <v>2826.2431246559186</v>
      </c>
      <c r="G93" s="557">
        <f>SUM('5.  2015-2020 LRAM'!Y201:AL201)</f>
        <v>2840.7187722609806</v>
      </c>
      <c r="H93" s="556">
        <f>SUM('5.  2015-2020 LRAM'!Y384:AL384)</f>
        <v>2710.0221907295022</v>
      </c>
      <c r="I93" s="557">
        <f>SUM('5.  2015-2020 LRAM'!Y567:AL567)</f>
        <v>0</v>
      </c>
      <c r="J93" s="556">
        <f>SUM('5.  2015-2020 LRAM'!Y750:AL750)</f>
        <v>0</v>
      </c>
      <c r="K93" s="556">
        <f>SUM('5.  2015-2020 LRAM'!Y933:AL933)</f>
        <v>0</v>
      </c>
      <c r="L93" s="556">
        <f>SUM('5.  2015-2020 LRAM'!Y1116:AL1116)</f>
        <v>0</v>
      </c>
      <c r="M93" s="556">
        <f>SUM(C93:L93)</f>
        <v>11191.87762662764</v>
      </c>
      <c r="T93" s="197"/>
      <c r="U93" s="197"/>
    </row>
    <row r="94" spans="2:22" s="92" customFormat="1" ht="23.25" hidden="1" customHeight="1">
      <c r="B94" s="198">
        <v>2014</v>
      </c>
      <c r="C94" s="559"/>
      <c r="D94" s="559"/>
      <c r="E94" s="559"/>
      <c r="F94" s="557">
        <f>SUM('4.  2011-2014 LRAM'!Y520:AL520)</f>
        <v>9868.1954154962514</v>
      </c>
      <c r="G94" s="557">
        <f>SUM('5.  2015-2020 LRAM'!Y202:AL202)</f>
        <v>9668.0900307522534</v>
      </c>
      <c r="H94" s="556">
        <f>SUM('5.  2015-2020 LRAM'!Y385:AL385)</f>
        <v>8790.3171149092104</v>
      </c>
      <c r="I94" s="557">
        <f>SUM('5.  2015-2020 LRAM'!Y568:AL568)</f>
        <v>0</v>
      </c>
      <c r="J94" s="556">
        <f>SUM('5.  2015-2020 LRAM'!Y751:AL751)</f>
        <v>0</v>
      </c>
      <c r="K94" s="556">
        <f>SUM('5.  2015-2020 LRAM'!Y934:AL934)</f>
        <v>0</v>
      </c>
      <c r="L94" s="556">
        <f>SUM('5.  2015-2020 LRAM'!Y1117:AL1117)</f>
        <v>0</v>
      </c>
      <c r="M94" s="556">
        <f>SUM(F94:L94)</f>
        <v>28326.602561157713</v>
      </c>
      <c r="T94" s="197"/>
      <c r="U94" s="197"/>
    </row>
    <row r="95" spans="2:22" s="92" customFormat="1" ht="23.25" hidden="1" customHeight="1">
      <c r="B95" s="198">
        <v>2015</v>
      </c>
      <c r="C95" s="559"/>
      <c r="D95" s="559"/>
      <c r="E95" s="559"/>
      <c r="F95" s="559"/>
      <c r="G95" s="557">
        <f>SUM('5.  2015-2020 LRAM'!Y203:AL203)</f>
        <v>13063.554327266316</v>
      </c>
      <c r="H95" s="556">
        <f>SUM('5.  2015-2020 LRAM'!Y386:AL386)</f>
        <v>12741.316054438315</v>
      </c>
      <c r="I95" s="557">
        <f>SUM('5.  2015-2020 LRAM'!Y569:AL569)</f>
        <v>0</v>
      </c>
      <c r="J95" s="556">
        <f>SUM('5.  2015-2020 LRAM'!Y752:AL752)</f>
        <v>0</v>
      </c>
      <c r="K95" s="556">
        <f>SUM('5.  2015-2020 LRAM'!Y935:AL935)</f>
        <v>0</v>
      </c>
      <c r="L95" s="556">
        <f>SUM('5.  2015-2020 LRAM'!Y1118:AL1118)</f>
        <v>0</v>
      </c>
      <c r="M95" s="556">
        <f>SUM(G95:L95)</f>
        <v>25804.870381704633</v>
      </c>
      <c r="T95" s="197"/>
      <c r="U95" s="197"/>
    </row>
    <row r="96" spans="2:22" s="92" customFormat="1" ht="23.25" hidden="1" customHeight="1">
      <c r="B96" s="198">
        <v>2016</v>
      </c>
      <c r="C96" s="559"/>
      <c r="D96" s="559"/>
      <c r="E96" s="559"/>
      <c r="F96" s="559"/>
      <c r="G96" s="559"/>
      <c r="H96" s="556">
        <f>SUM('5.  2015-2020 LRAM'!Y387:AL387)</f>
        <v>0</v>
      </c>
      <c r="I96" s="557">
        <f>SUM('5.  2015-2020 LRAM'!Y570:AL570)</f>
        <v>0</v>
      </c>
      <c r="J96" s="556">
        <f>SUM('5.  2015-2020 LRAM'!Y753:AL753)</f>
        <v>0</v>
      </c>
      <c r="K96" s="556">
        <f>SUM('5.  2015-2020 LRAM'!Y936:AL936)</f>
        <v>0</v>
      </c>
      <c r="L96" s="556">
        <f>SUM('5.  2015-2020 LRAM'!Y1119:AL1119)</f>
        <v>0</v>
      </c>
      <c r="M96" s="556">
        <f>SUM(H96:L96)</f>
        <v>0</v>
      </c>
      <c r="T96" s="197"/>
      <c r="U96" s="197"/>
    </row>
    <row r="97" spans="2:21" s="92" customFormat="1" ht="23.25" hidden="1" customHeight="1">
      <c r="B97" s="198">
        <v>2017</v>
      </c>
      <c r="C97" s="559"/>
      <c r="D97" s="559"/>
      <c r="E97" s="559"/>
      <c r="F97" s="559"/>
      <c r="G97" s="559"/>
      <c r="H97" s="559"/>
      <c r="I97" s="556">
        <f>SUM('5.  2015-2020 LRAM'!Y571:AL571)</f>
        <v>0</v>
      </c>
      <c r="J97" s="556">
        <f>SUM('5.  2015-2020 LRAM'!Y754:AL754)</f>
        <v>0</v>
      </c>
      <c r="K97" s="556">
        <f>SUM('5.  2015-2020 LRAM'!Y937:AL937)</f>
        <v>0</v>
      </c>
      <c r="L97" s="556">
        <f>SUM('5.  2015-2020 LRAM'!Y1120:AL1120)</f>
        <v>0</v>
      </c>
      <c r="M97" s="556">
        <f>SUM(I97:L97)</f>
        <v>0</v>
      </c>
      <c r="T97" s="197"/>
      <c r="U97" s="197"/>
    </row>
    <row r="98" spans="2:21" s="92" customFormat="1" ht="23.25" hidden="1" customHeight="1">
      <c r="B98" s="198">
        <v>2018</v>
      </c>
      <c r="C98" s="559"/>
      <c r="D98" s="559"/>
      <c r="E98" s="559"/>
      <c r="F98" s="559"/>
      <c r="G98" s="559"/>
      <c r="H98" s="559"/>
      <c r="I98" s="559"/>
      <c r="J98" s="556">
        <f>SUM('5.  2015-2020 LRAM'!Y755:AL755)</f>
        <v>0</v>
      </c>
      <c r="K98" s="556">
        <f>SUM('5.  2015-2020 LRAM'!Y938:AL938)</f>
        <v>0</v>
      </c>
      <c r="L98" s="556">
        <f>SUM('5.  2015-2020 LRAM'!Y1121:AL1121)</f>
        <v>0</v>
      </c>
      <c r="M98" s="556">
        <f>SUM(J98:L98)</f>
        <v>0</v>
      </c>
      <c r="T98" s="197"/>
      <c r="U98" s="197"/>
    </row>
    <row r="99" spans="2:21" s="92" customFormat="1" ht="23.25" hidden="1" customHeight="1">
      <c r="B99" s="198">
        <v>2019</v>
      </c>
      <c r="C99" s="559"/>
      <c r="D99" s="559"/>
      <c r="E99" s="559"/>
      <c r="F99" s="559"/>
      <c r="G99" s="559"/>
      <c r="H99" s="559"/>
      <c r="I99" s="559"/>
      <c r="J99" s="559"/>
      <c r="K99" s="556">
        <f>SUM('5.  2015-2020 LRAM'!Y939:AL939)</f>
        <v>0</v>
      </c>
      <c r="L99" s="556">
        <f>SUM('5.  2015-2020 LRAM'!Y1122:AL1122)</f>
        <v>0</v>
      </c>
      <c r="M99" s="556">
        <f>SUM(K99:L99)</f>
        <v>0</v>
      </c>
      <c r="T99" s="197"/>
      <c r="U99" s="197"/>
    </row>
    <row r="100" spans="2:21" s="92" customFormat="1" ht="23.25" hidden="1" customHeight="1">
      <c r="B100" s="198">
        <v>2020</v>
      </c>
      <c r="C100" s="559"/>
      <c r="D100" s="559"/>
      <c r="E100" s="559"/>
      <c r="F100" s="559"/>
      <c r="G100" s="559"/>
      <c r="H100" s="559"/>
      <c r="I100" s="559"/>
      <c r="J100" s="559"/>
      <c r="K100" s="559"/>
      <c r="L100" s="558">
        <f>SUM('5.  2015-2020 LRAM'!Y1123:AL1123)</f>
        <v>0</v>
      </c>
      <c r="M100" s="558">
        <f>L100</f>
        <v>0</v>
      </c>
      <c r="T100" s="197"/>
      <c r="U100" s="197"/>
    </row>
    <row r="101" spans="2:21" s="196" customFormat="1" ht="24" hidden="1" customHeight="1">
      <c r="B101" s="571" t="s">
        <v>520</v>
      </c>
      <c r="C101" s="555">
        <f>C91</f>
        <v>6275.536293795948</v>
      </c>
      <c r="D101" s="556">
        <f>D91+D92</f>
        <v>13202.857132704858</v>
      </c>
      <c r="E101" s="556">
        <f>E91+E92+E93</f>
        <v>17628.002754600286</v>
      </c>
      <c r="F101" s="556">
        <f>F91+F92+F93+F94</f>
        <v>26863.838510067162</v>
      </c>
      <c r="G101" s="556">
        <f>G91+G92+G93+G94+G95</f>
        <v>39061.409603045904</v>
      </c>
      <c r="H101" s="556">
        <f>H91+H92+H93+H94+H95+H96</f>
        <v>36885.237463649704</v>
      </c>
      <c r="I101" s="556">
        <f>I91+I92+I93+I94+I95+I96+I97</f>
        <v>0</v>
      </c>
      <c r="J101" s="556">
        <f>J91+J92+J93+J94+J95+J96+J97+J98</f>
        <v>0</v>
      </c>
      <c r="K101" s="556">
        <f>K91+K92+K93+K94+K95+K96+K97+K98+K99</f>
        <v>0</v>
      </c>
      <c r="L101" s="556">
        <f>SUM(L91:L100)</f>
        <v>0</v>
      </c>
      <c r="M101" s="556">
        <f>SUM(M91:M100)</f>
        <v>139916.88175786386</v>
      </c>
      <c r="T101" s="199"/>
      <c r="U101" s="199"/>
    </row>
    <row r="102" spans="2:21" s="27" customFormat="1" ht="24.75" hidden="1" customHeight="1">
      <c r="B102" s="572" t="s">
        <v>519</v>
      </c>
      <c r="C102" s="554">
        <f>'4.  2011-2014 LRAM'!AM132</f>
        <v>0</v>
      </c>
      <c r="D102" s="554">
        <f>'4.  2011-2014 LRAM'!AM262</f>
        <v>9735.2785000000003</v>
      </c>
      <c r="E102" s="554">
        <f>'4.  2011-2014 LRAM'!AM392</f>
        <v>10911.070300000001</v>
      </c>
      <c r="F102" s="554">
        <f>'4.  2011-2014 LRAM'!AM522</f>
        <v>11000.769</v>
      </c>
      <c r="G102" s="554">
        <f>'5.  2015-2020 LRAM'!AM205</f>
        <v>11145.1621</v>
      </c>
      <c r="H102" s="554">
        <f>'5.  2015-2020 LRAM'!AM389</f>
        <v>0</v>
      </c>
      <c r="I102" s="554">
        <f>'5.  2015-2020 LRAM'!AM573</f>
        <v>0</v>
      </c>
      <c r="J102" s="554">
        <f>'5.  2015-2020 LRAM'!AM757</f>
        <v>0</v>
      </c>
      <c r="K102" s="554">
        <f>'5.  2015-2020 LRAM'!AM941</f>
        <v>0</v>
      </c>
      <c r="L102" s="554">
        <f>'5.  2015-2020 LRAM'!AM1125</f>
        <v>0</v>
      </c>
      <c r="M102" s="556">
        <f>SUM(C102:L102)</f>
        <v>42792.279900000001</v>
      </c>
      <c r="T102" s="91"/>
      <c r="U102" s="91"/>
    </row>
    <row r="103" spans="2:21" ht="24.75" hidden="1" customHeight="1">
      <c r="B103" s="572" t="s">
        <v>43</v>
      </c>
      <c r="C103" s="554">
        <f>'6.  Carrying Charges'!W27</f>
        <v>0</v>
      </c>
      <c r="D103" s="554">
        <f>'6.  Carrying Charges'!W42</f>
        <v>0</v>
      </c>
      <c r="E103" s="554">
        <f>'6.  Carrying Charges'!W57</f>
        <v>0</v>
      </c>
      <c r="F103" s="554">
        <f>'6.  Carrying Charges'!W72</f>
        <v>0</v>
      </c>
      <c r="G103" s="554">
        <f>'6.  Carrying Charges'!W87</f>
        <v>158.75997880396395</v>
      </c>
      <c r="H103" s="554">
        <f>'6.  Carrying Charges'!W102</f>
        <v>499.92916402371571</v>
      </c>
      <c r="I103" s="554">
        <f>'6.  Carrying Charges'!W117</f>
        <v>872.11372971799028</v>
      </c>
      <c r="J103" s="554">
        <f>'6.  Carrying Charges'!W132</f>
        <v>1027.1906320906046</v>
      </c>
      <c r="K103" s="554">
        <f>'6.  Carrying Charges'!W147</f>
        <v>1027.1906320906046</v>
      </c>
      <c r="L103" s="554">
        <f>'6.  Carrying Charges'!W162</f>
        <v>1027.1906320906046</v>
      </c>
      <c r="M103" s="556">
        <f>SUM(C103:L103)</f>
        <v>4612.3747688174835</v>
      </c>
    </row>
    <row r="104" spans="2:21" ht="23.25" hidden="1" customHeight="1">
      <c r="B104" s="571" t="s">
        <v>26</v>
      </c>
      <c r="C104" s="554">
        <f>C101-C102+C103</f>
        <v>6275.536293795948</v>
      </c>
      <c r="D104" s="554">
        <f t="shared" ref="D104:J104" si="3">D101-D102+D103</f>
        <v>3467.5786327048572</v>
      </c>
      <c r="E104" s="554">
        <f t="shared" si="3"/>
        <v>6716.9324546002845</v>
      </c>
      <c r="F104" s="554">
        <f t="shared" si="3"/>
        <v>15863.069510067162</v>
      </c>
      <c r="G104" s="554">
        <f t="shared" si="3"/>
        <v>28075.007481849865</v>
      </c>
      <c r="H104" s="554">
        <f t="shared" si="3"/>
        <v>37385.166627673418</v>
      </c>
      <c r="I104" s="554">
        <f t="shared" si="3"/>
        <v>872.11372971799028</v>
      </c>
      <c r="J104" s="554">
        <f t="shared" si="3"/>
        <v>1027.1906320906046</v>
      </c>
      <c r="K104" s="554">
        <f>K101-K102+K103</f>
        <v>1027.1906320906046</v>
      </c>
      <c r="L104" s="554">
        <f>L101-L102+L103</f>
        <v>1027.1906320906046</v>
      </c>
      <c r="M104" s="554">
        <f>M101-M102+M103</f>
        <v>101736.97662668134</v>
      </c>
    </row>
    <row r="105" spans="2:21" hidden="1"/>
    <row r="106" spans="2:21">
      <c r="B106" s="589" t="s">
        <v>527</v>
      </c>
    </row>
    <row r="109" spans="2:21" ht="15">
      <c r="D109" s="768">
        <f>'6.  Carrying Charges'!I132</f>
        <v>202.60518078974951</v>
      </c>
      <c r="E109" s="768">
        <f>'6.  Carrying Charges'!J132</f>
        <v>348.87032466154983</v>
      </c>
      <c r="F109" s="768">
        <f>'6.  Carrying Charges'!K132</f>
        <v>141.78181514171533</v>
      </c>
      <c r="G109" s="768">
        <f>'6.  Carrying Charges'!L132</f>
        <v>333.9333114975899</v>
      </c>
    </row>
    <row r="111" spans="2:21" ht="15">
      <c r="D111" s="200">
        <f>D83-D82+D109</f>
        <v>6320.1422493611617</v>
      </c>
      <c r="E111" s="200">
        <f t="shared" ref="E111:G111" si="4">E83-E82+E109</f>
        <v>10882.79218649358</v>
      </c>
      <c r="F111" s="200">
        <f t="shared" si="4"/>
        <v>4422.7952936611409</v>
      </c>
      <c r="G111" s="200">
        <f t="shared" si="4"/>
        <v>10416.841377097597</v>
      </c>
      <c r="H111" s="768">
        <f>SUM(D111:G111)</f>
        <v>32042.571106613479</v>
      </c>
    </row>
  </sheetData>
  <mergeCells count="20">
    <mergeCell ref="B35:C35"/>
    <mergeCell ref="B36:C36"/>
    <mergeCell ref="B30:C30"/>
    <mergeCell ref="B31:C31"/>
    <mergeCell ref="B32:C32"/>
    <mergeCell ref="B33:C33"/>
    <mergeCell ref="B34:C34"/>
    <mergeCell ref="B24:G24"/>
    <mergeCell ref="B26:C26"/>
    <mergeCell ref="B27:C27"/>
    <mergeCell ref="B28:C28"/>
    <mergeCell ref="B29:C29"/>
    <mergeCell ref="B37:C37"/>
    <mergeCell ref="B38:C38"/>
    <mergeCell ref="B46:L46"/>
    <mergeCell ref="B47:L47"/>
    <mergeCell ref="B48:L48"/>
    <mergeCell ref="B39:C39"/>
    <mergeCell ref="B40:C40"/>
    <mergeCell ref="B41:C41"/>
  </mergeCells>
  <hyperlinks>
    <hyperlink ref="B82" location="'6.  Carrying Charges'!A1" display="Carrying Charges"/>
    <hyperlink ref="B106" location="'1.  LRAMVA Summary'!A1" display="Return to top"/>
  </hyperlinks>
  <pageMargins left="0.70866141732283472" right="0.70866141732283472" top="0.74803149606299213" bottom="0.74803149606299213" header="0.31496062992125984" footer="0.31496062992125984"/>
  <pageSetup paperSize="5" scale="29"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51</xdr:row>
                    <xdr:rowOff>19050</xdr:rowOff>
                  </from>
                  <to>
                    <xdr:col>2</xdr:col>
                    <xdr:colOff>1390650</xdr:colOff>
                    <xdr:row>52</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54</xdr:row>
                    <xdr:rowOff>19050</xdr:rowOff>
                  </from>
                  <to>
                    <xdr:col>2</xdr:col>
                    <xdr:colOff>1390650</xdr:colOff>
                    <xdr:row>55</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57</xdr:row>
                    <xdr:rowOff>19050</xdr:rowOff>
                  </from>
                  <to>
                    <xdr:col>2</xdr:col>
                    <xdr:colOff>1390650</xdr:colOff>
                    <xdr:row>58</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60</xdr:row>
                    <xdr:rowOff>19050</xdr:rowOff>
                  </from>
                  <to>
                    <xdr:col>2</xdr:col>
                    <xdr:colOff>1390650</xdr:colOff>
                    <xdr:row>61</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63</xdr:row>
                    <xdr:rowOff>19050</xdr:rowOff>
                  </from>
                  <to>
                    <xdr:col>2</xdr:col>
                    <xdr:colOff>1390650</xdr:colOff>
                    <xdr:row>64</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9" zoomScale="85" zoomScaleNormal="85" workbookViewId="0">
      <selection activeCell="E24" sqref="E24:F24"/>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37" t="s">
        <v>172</v>
      </c>
      <c r="C14" s="128" t="s">
        <v>176</v>
      </c>
    </row>
    <row r="15" spans="2:3" ht="26.25" customHeight="1" thickBot="1">
      <c r="C15" s="130" t="s">
        <v>408</v>
      </c>
    </row>
    <row r="16" spans="2:3" ht="27" customHeight="1" thickBot="1">
      <c r="C16" s="569" t="s">
        <v>552</v>
      </c>
    </row>
    <row r="19" spans="2:8" ht="15.75">
      <c r="B19" s="537" t="s">
        <v>622</v>
      </c>
    </row>
    <row r="20" spans="2:8" ht="13.5" customHeight="1"/>
    <row r="21" spans="2:8" ht="57.75" customHeight="1">
      <c r="B21" s="803" t="s">
        <v>639</v>
      </c>
      <c r="C21" s="803"/>
      <c r="D21" s="803"/>
      <c r="E21" s="803"/>
      <c r="F21" s="803"/>
      <c r="G21" s="803"/>
      <c r="H21" s="803"/>
    </row>
    <row r="23" spans="2:8" s="609" customFormat="1" ht="15.75">
      <c r="B23" s="619" t="s">
        <v>547</v>
      </c>
      <c r="C23" s="619" t="s">
        <v>562</v>
      </c>
      <c r="D23" s="619" t="s">
        <v>546</v>
      </c>
      <c r="E23" s="812" t="s">
        <v>34</v>
      </c>
      <c r="F23" s="813"/>
      <c r="G23" s="812" t="s">
        <v>545</v>
      </c>
      <c r="H23" s="813"/>
    </row>
    <row r="24" spans="2:8">
      <c r="B24" s="608">
        <v>1</v>
      </c>
      <c r="C24" s="644" t="s">
        <v>171</v>
      </c>
      <c r="D24" s="607" t="s">
        <v>756</v>
      </c>
      <c r="E24" s="808" t="s">
        <v>758</v>
      </c>
      <c r="F24" s="809"/>
      <c r="G24" s="810" t="s">
        <v>757</v>
      </c>
      <c r="H24" s="811"/>
    </row>
    <row r="25" spans="2:8">
      <c r="B25" s="608">
        <v>2</v>
      </c>
      <c r="C25" s="644"/>
      <c r="D25" s="607"/>
      <c r="E25" s="808"/>
      <c r="F25" s="809"/>
      <c r="G25" s="810"/>
      <c r="H25" s="811"/>
    </row>
    <row r="26" spans="2:8">
      <c r="B26" s="608">
        <v>3</v>
      </c>
      <c r="C26" s="644"/>
      <c r="D26" s="607"/>
      <c r="E26" s="808"/>
      <c r="F26" s="809"/>
      <c r="G26" s="810"/>
      <c r="H26" s="811"/>
    </row>
    <row r="27" spans="2:8">
      <c r="B27" s="608">
        <v>4</v>
      </c>
      <c r="C27" s="644"/>
      <c r="D27" s="607"/>
      <c r="E27" s="808"/>
      <c r="F27" s="809"/>
      <c r="G27" s="810"/>
      <c r="H27" s="811"/>
    </row>
    <row r="28" spans="2:8">
      <c r="B28" s="608">
        <v>5</v>
      </c>
      <c r="C28" s="644"/>
      <c r="D28" s="607"/>
      <c r="E28" s="808"/>
      <c r="F28" s="809"/>
      <c r="G28" s="810"/>
      <c r="H28" s="811"/>
    </row>
    <row r="29" spans="2:8">
      <c r="B29" s="608">
        <v>6</v>
      </c>
      <c r="C29" s="644"/>
      <c r="D29" s="607"/>
      <c r="E29" s="808"/>
      <c r="F29" s="809"/>
      <c r="G29" s="810"/>
      <c r="H29" s="811"/>
    </row>
    <row r="30" spans="2:8">
      <c r="B30" s="608">
        <v>7</v>
      </c>
      <c r="C30" s="644"/>
      <c r="D30" s="607"/>
      <c r="E30" s="808"/>
      <c r="F30" s="809"/>
      <c r="G30" s="810"/>
      <c r="H30" s="811"/>
    </row>
    <row r="31" spans="2:8">
      <c r="B31" s="608">
        <v>8</v>
      </c>
      <c r="C31" s="644"/>
      <c r="D31" s="607"/>
      <c r="E31" s="808"/>
      <c r="F31" s="809"/>
      <c r="G31" s="810"/>
      <c r="H31" s="811"/>
    </row>
    <row r="32" spans="2:8">
      <c r="B32" s="608">
        <v>9</v>
      </c>
      <c r="C32" s="644"/>
      <c r="D32" s="607"/>
      <c r="E32" s="808"/>
      <c r="F32" s="809"/>
      <c r="G32" s="810"/>
      <c r="H32" s="811"/>
    </row>
    <row r="33" spans="2:8">
      <c r="B33" s="608">
        <v>10</v>
      </c>
      <c r="C33" s="644"/>
      <c r="D33" s="607"/>
      <c r="E33" s="808"/>
      <c r="F33" s="809"/>
      <c r="G33" s="810"/>
      <c r="H33" s="811"/>
    </row>
    <row r="34" spans="2:8">
      <c r="B34" s="608" t="s">
        <v>481</v>
      </c>
      <c r="C34" s="644"/>
      <c r="D34" s="607"/>
      <c r="E34" s="808"/>
      <c r="F34" s="809"/>
      <c r="G34" s="810"/>
      <c r="H34" s="811"/>
    </row>
    <row r="36" spans="2:8" ht="30.75" customHeight="1">
      <c r="B36" s="537" t="s">
        <v>617</v>
      </c>
    </row>
    <row r="37" spans="2:8" ht="23.25" customHeight="1">
      <c r="B37" s="568" t="s">
        <v>623</v>
      </c>
      <c r="C37" s="605"/>
      <c r="D37" s="605"/>
      <c r="E37" s="605"/>
      <c r="F37" s="605"/>
      <c r="G37" s="605"/>
      <c r="H37" s="605"/>
    </row>
    <row r="39" spans="2:8" s="92" customFormat="1" ht="15.75">
      <c r="B39" s="619" t="s">
        <v>547</v>
      </c>
      <c r="C39" s="619" t="s">
        <v>562</v>
      </c>
      <c r="D39" s="619" t="s">
        <v>546</v>
      </c>
      <c r="E39" s="812" t="s">
        <v>34</v>
      </c>
      <c r="F39" s="813"/>
      <c r="G39" s="812" t="s">
        <v>545</v>
      </c>
      <c r="H39" s="813"/>
    </row>
    <row r="40" spans="2:8">
      <c r="B40" s="608">
        <v>1</v>
      </c>
      <c r="C40" s="644"/>
      <c r="D40" s="607"/>
      <c r="E40" s="808"/>
      <c r="F40" s="809"/>
      <c r="G40" s="810"/>
      <c r="H40" s="811"/>
    </row>
    <row r="41" spans="2:8">
      <c r="B41" s="608">
        <v>2</v>
      </c>
      <c r="C41" s="644"/>
      <c r="D41" s="607"/>
      <c r="E41" s="808"/>
      <c r="F41" s="809"/>
      <c r="G41" s="810"/>
      <c r="H41" s="811"/>
    </row>
    <row r="42" spans="2:8">
      <c r="B42" s="608">
        <v>3</v>
      </c>
      <c r="C42" s="644"/>
      <c r="D42" s="607"/>
      <c r="E42" s="808"/>
      <c r="F42" s="809"/>
      <c r="G42" s="810"/>
      <c r="H42" s="811"/>
    </row>
    <row r="43" spans="2:8">
      <c r="B43" s="608">
        <v>4</v>
      </c>
      <c r="C43" s="644"/>
      <c r="D43" s="607"/>
      <c r="E43" s="808"/>
      <c r="F43" s="809"/>
      <c r="G43" s="810"/>
      <c r="H43" s="811"/>
    </row>
    <row r="44" spans="2:8">
      <c r="B44" s="608">
        <v>5</v>
      </c>
      <c r="C44" s="644"/>
      <c r="D44" s="607"/>
      <c r="E44" s="808"/>
      <c r="F44" s="809"/>
      <c r="G44" s="810"/>
      <c r="H44" s="811"/>
    </row>
    <row r="45" spans="2:8">
      <c r="B45" s="608">
        <v>6</v>
      </c>
      <c r="C45" s="644"/>
      <c r="D45" s="607"/>
      <c r="E45" s="808"/>
      <c r="F45" s="809"/>
      <c r="G45" s="810"/>
      <c r="H45" s="811"/>
    </row>
    <row r="46" spans="2:8">
      <c r="B46" s="608">
        <v>7</v>
      </c>
      <c r="C46" s="644"/>
      <c r="D46" s="607"/>
      <c r="E46" s="808"/>
      <c r="F46" s="809"/>
      <c r="G46" s="810"/>
      <c r="H46" s="811"/>
    </row>
    <row r="47" spans="2:8">
      <c r="B47" s="608">
        <v>8</v>
      </c>
      <c r="C47" s="644"/>
      <c r="D47" s="607"/>
      <c r="E47" s="808"/>
      <c r="F47" s="809"/>
      <c r="G47" s="810"/>
      <c r="H47" s="811"/>
    </row>
    <row r="48" spans="2:8">
      <c r="B48" s="608">
        <v>9</v>
      </c>
      <c r="C48" s="644"/>
      <c r="D48" s="607"/>
      <c r="E48" s="808"/>
      <c r="F48" s="809"/>
      <c r="G48" s="810"/>
      <c r="H48" s="811"/>
    </row>
    <row r="49" spans="2:8">
      <c r="B49" s="608">
        <v>10</v>
      </c>
      <c r="C49" s="644"/>
      <c r="D49" s="607"/>
      <c r="E49" s="808"/>
      <c r="F49" s="809"/>
      <c r="G49" s="810"/>
      <c r="H49" s="811"/>
    </row>
    <row r="50" spans="2:8">
      <c r="B50" s="608" t="s">
        <v>481</v>
      </c>
      <c r="C50" s="644"/>
      <c r="D50" s="607"/>
      <c r="E50" s="808"/>
      <c r="F50" s="809"/>
      <c r="G50" s="810"/>
      <c r="H50" s="811"/>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7" zoomScale="90" zoomScaleNormal="90" workbookViewId="0">
      <selection activeCell="G43" sqref="G43"/>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4"/>
      <c r="C2" s="94"/>
      <c r="D2" s="94"/>
      <c r="E2" s="94"/>
      <c r="F2" s="94"/>
      <c r="G2" s="94"/>
      <c r="H2" s="94"/>
      <c r="I2" s="94"/>
      <c r="J2" s="102"/>
      <c r="K2" s="102"/>
      <c r="L2" s="102"/>
      <c r="M2" s="102"/>
      <c r="N2" s="102"/>
      <c r="O2" s="102"/>
      <c r="P2" s="102"/>
      <c r="Q2" s="94"/>
    </row>
    <row r="3" spans="2:17" ht="22.5" customHeight="1" thickBot="1">
      <c r="B3" s="50"/>
      <c r="C3" s="29"/>
      <c r="D3" s="17"/>
      <c r="E3" s="165"/>
      <c r="F3" s="17"/>
      <c r="G3" s="17"/>
      <c r="H3" s="69"/>
      <c r="I3" s="165"/>
      <c r="J3" s="165"/>
      <c r="K3" s="165"/>
      <c r="L3" s="165"/>
      <c r="M3" s="165"/>
      <c r="N3" s="165"/>
      <c r="O3" s="165"/>
      <c r="P3" s="165"/>
      <c r="Q3" s="165"/>
    </row>
    <row r="4" spans="2:17" s="2" customFormat="1" ht="27" customHeight="1" thickBot="1">
      <c r="B4" s="273" t="s">
        <v>172</v>
      </c>
      <c r="C4" s="456"/>
      <c r="D4" s="257" t="s">
        <v>176</v>
      </c>
      <c r="E4" s="438"/>
      <c r="F4" s="438"/>
      <c r="G4" s="438"/>
      <c r="H4" s="438"/>
      <c r="I4" s="438"/>
      <c r="J4" s="438"/>
      <c r="K4" s="438"/>
      <c r="L4" s="438"/>
      <c r="M4" s="438"/>
      <c r="N4" s="438"/>
      <c r="O4" s="438"/>
      <c r="P4" s="438"/>
      <c r="Q4" s="457"/>
    </row>
    <row r="5" spans="2:17" s="2" customFormat="1" ht="24" customHeight="1" thickBot="1">
      <c r="B5" s="458"/>
      <c r="C5" s="456"/>
      <c r="D5" s="459" t="s">
        <v>408</v>
      </c>
      <c r="F5" s="438"/>
      <c r="G5" s="438"/>
      <c r="H5" s="438"/>
      <c r="I5" s="438"/>
      <c r="J5" s="438"/>
      <c r="K5" s="438"/>
      <c r="L5" s="438"/>
      <c r="M5" s="438"/>
      <c r="N5" s="438"/>
      <c r="O5" s="438"/>
      <c r="P5" s="438"/>
      <c r="Q5" s="457"/>
    </row>
    <row r="6" spans="2:17" s="2" customFormat="1" ht="28.5" customHeight="1" thickBot="1">
      <c r="B6" s="458"/>
      <c r="C6" s="456"/>
      <c r="D6" s="261" t="s">
        <v>173</v>
      </c>
      <c r="E6" s="438"/>
      <c r="F6" s="438"/>
      <c r="G6" s="438"/>
      <c r="H6" s="438"/>
      <c r="I6" s="438"/>
      <c r="J6" s="438"/>
      <c r="K6" s="438"/>
      <c r="L6" s="438"/>
      <c r="M6" s="438"/>
      <c r="N6" s="438"/>
      <c r="O6" s="438"/>
      <c r="P6" s="438"/>
      <c r="Q6" s="457"/>
    </row>
    <row r="7" spans="2:17" s="106" customFormat="1" ht="29.25" customHeight="1" thickBot="1">
      <c r="D7" s="569" t="s">
        <v>552</v>
      </c>
      <c r="P7" s="107"/>
      <c r="Q7" s="107"/>
    </row>
    <row r="8" spans="2:17" s="106" customFormat="1" ht="30" customHeight="1">
      <c r="D8" s="574"/>
      <c r="P8" s="107"/>
      <c r="Q8" s="107"/>
    </row>
    <row r="9" spans="2:17" s="2" customFormat="1" ht="24.75" customHeight="1">
      <c r="B9" s="120" t="s">
        <v>413</v>
      </c>
      <c r="C9" s="17"/>
      <c r="D9" s="455">
        <v>2008</v>
      </c>
    </row>
    <row r="10" spans="2:17" s="17" customFormat="1" ht="16.5" customHeight="1"/>
    <row r="11" spans="2:17" s="17" customFormat="1" ht="36.75" customHeight="1">
      <c r="B11" s="814" t="s">
        <v>564</v>
      </c>
      <c r="C11" s="814"/>
      <c r="D11" s="814"/>
      <c r="E11" s="814"/>
      <c r="F11" s="814"/>
      <c r="G11" s="814"/>
      <c r="H11" s="814"/>
      <c r="I11" s="814"/>
      <c r="J11" s="814"/>
      <c r="K11" s="814"/>
      <c r="L11" s="814"/>
      <c r="M11" s="814"/>
      <c r="N11" s="614"/>
      <c r="O11" s="614"/>
      <c r="P11" s="614"/>
      <c r="Q11" s="614"/>
    </row>
    <row r="12" spans="2:17" s="2" customFormat="1" ht="15.75" customHeight="1">
      <c r="D12" s="20"/>
    </row>
    <row r="13" spans="2:17" s="17" customFormat="1" ht="48" customHeight="1">
      <c r="C13" s="243" t="str">
        <f>'1.  LRAMVA Summary'!R50</f>
        <v>Total</v>
      </c>
      <c r="D13" s="243" t="str">
        <f>'1.  LRAMVA Summary'!D50</f>
        <v>Residential</v>
      </c>
      <c r="E13" s="243" t="str">
        <f>'1.  LRAMVA Summary'!E50</f>
        <v>GS&lt;50 kW</v>
      </c>
      <c r="F13" s="243" t="str">
        <f>'1.  LRAMVA Summary'!F50</f>
        <v>GS 50 TO 4,999 KW</v>
      </c>
      <c r="G13" s="243" t="str">
        <f>'1.  LRAMVA Summary'!G50</f>
        <v>Street Lighting</v>
      </c>
      <c r="H13" s="243" t="str">
        <f>'1.  LRAMVA Summary'!H50</f>
        <v/>
      </c>
      <c r="I13" s="243" t="str">
        <f>'1.  LRAMVA Summary'!I50</f>
        <v/>
      </c>
      <c r="J13" s="243" t="str">
        <f>'1.  LRAMVA Summary'!J50</f>
        <v/>
      </c>
      <c r="K13" s="243" t="str">
        <f>'1.  LRAMVA Summary'!K50</f>
        <v/>
      </c>
      <c r="L13" s="243" t="str">
        <f>'1.  LRAMVA Summary'!L50</f>
        <v/>
      </c>
      <c r="M13" s="243" t="str">
        <f>'1.  LRAMVA Summary'!M50</f>
        <v/>
      </c>
      <c r="N13" s="243" t="str">
        <f>'1.  LRAMVA Summary'!N50</f>
        <v/>
      </c>
      <c r="O13" s="243" t="str">
        <f>'1.  LRAMVA Summary'!O50</f>
        <v/>
      </c>
      <c r="P13" s="243" t="str">
        <f>'1.  LRAMVA Summary'!P50</f>
        <v/>
      </c>
      <c r="Q13" s="243" t="str">
        <f>'1.  LRAMVA Summary'!Q50</f>
        <v/>
      </c>
    </row>
    <row r="14" spans="2:17" s="2" customFormat="1" ht="15.75" customHeight="1">
      <c r="B14" s="84"/>
      <c r="C14" s="578"/>
      <c r="D14" s="579" t="str">
        <f>'1.  LRAMVA Summary'!D51</f>
        <v>kWh</v>
      </c>
      <c r="E14" s="579" t="str">
        <f>'1.  LRAMVA Summary'!E51</f>
        <v>kWh</v>
      </c>
      <c r="F14" s="579" t="str">
        <f>'1.  LRAMVA Summary'!F51</f>
        <v>kW</v>
      </c>
      <c r="G14" s="579" t="str">
        <f>'1.  LRAMVA Summary'!G51</f>
        <v>kW</v>
      </c>
      <c r="H14" s="579">
        <f>'1.  LRAMVA Summary'!H51</f>
        <v>0</v>
      </c>
      <c r="I14" s="579">
        <f>'1.  LRAMVA Summary'!I51</f>
        <v>0</v>
      </c>
      <c r="J14" s="579">
        <f>'1.  LRAMVA Summary'!J51</f>
        <v>0</v>
      </c>
      <c r="K14" s="579">
        <f>'1.  LRAMVA Summary'!K51</f>
        <v>0</v>
      </c>
      <c r="L14" s="579">
        <f>'1.  LRAMVA Summary'!L51</f>
        <v>0</v>
      </c>
      <c r="M14" s="579">
        <f>'1.  LRAMVA Summary'!M51</f>
        <v>0</v>
      </c>
      <c r="N14" s="579">
        <f>'1.  LRAMVA Summary'!N51</f>
        <v>0</v>
      </c>
      <c r="O14" s="579">
        <f>'1.  LRAMVA Summary'!O51</f>
        <v>0</v>
      </c>
      <c r="P14" s="579">
        <f>'1.  LRAMVA Summary'!P51</f>
        <v>0</v>
      </c>
      <c r="Q14" s="580">
        <f>'1.  LRAMVA Summary'!Q51</f>
        <v>0</v>
      </c>
    </row>
    <row r="15" spans="2:17" s="456" customFormat="1" ht="15.75" customHeight="1">
      <c r="B15" s="461" t="s">
        <v>27</v>
      </c>
      <c r="C15" s="626">
        <f>SUM(D15:Q15)</f>
        <v>0</v>
      </c>
      <c r="D15" s="451">
        <v>0</v>
      </c>
      <c r="E15" s="451">
        <v>0</v>
      </c>
      <c r="F15" s="451"/>
      <c r="G15" s="451"/>
      <c r="H15" s="451"/>
      <c r="I15" s="451"/>
      <c r="J15" s="451"/>
      <c r="K15" s="451"/>
      <c r="L15" s="451"/>
      <c r="M15" s="451"/>
      <c r="N15" s="451"/>
      <c r="O15" s="451"/>
      <c r="P15" s="452"/>
      <c r="Q15" s="452"/>
    </row>
    <row r="16" spans="2:17" s="456" customFormat="1" ht="15.75" customHeight="1">
      <c r="B16" s="461" t="s">
        <v>28</v>
      </c>
      <c r="C16" s="626">
        <f>SUM(D16:Q16)</f>
        <v>0</v>
      </c>
      <c r="D16" s="450"/>
      <c r="E16" s="450"/>
      <c r="F16" s="450">
        <v>0</v>
      </c>
      <c r="G16" s="450"/>
      <c r="H16" s="450"/>
      <c r="I16" s="450"/>
      <c r="J16" s="450"/>
      <c r="K16" s="452"/>
      <c r="L16" s="452"/>
      <c r="M16" s="452"/>
      <c r="N16" s="452"/>
      <c r="O16" s="452"/>
      <c r="P16" s="452"/>
      <c r="Q16" s="452"/>
    </row>
    <row r="17" spans="2:17" s="17" customFormat="1" ht="15.75" customHeight="1"/>
    <row r="18" spans="2:17" s="25" customFormat="1" ht="15.75" customHeight="1">
      <c r="B18" s="191" t="s">
        <v>452</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7"/>
      <c r="C19" s="95"/>
      <c r="D19" s="95"/>
      <c r="E19" s="95"/>
      <c r="F19" s="95"/>
      <c r="G19" s="95"/>
      <c r="H19" s="95"/>
      <c r="I19" s="95"/>
      <c r="J19" s="95"/>
      <c r="K19" s="95"/>
      <c r="L19" s="95"/>
      <c r="M19" s="95"/>
      <c r="N19" s="95"/>
      <c r="O19" s="95"/>
      <c r="P19" s="95"/>
      <c r="Q19" s="95"/>
    </row>
    <row r="20" spans="2:17" s="438" customFormat="1" ht="21" customHeight="1">
      <c r="B20" s="460" t="s">
        <v>367</v>
      </c>
      <c r="C20" s="453" t="s">
        <v>728</v>
      </c>
      <c r="D20" s="454"/>
    </row>
    <row r="21" spans="2:17" s="438" customFormat="1" ht="21" customHeight="1">
      <c r="B21" s="460" t="s">
        <v>368</v>
      </c>
      <c r="C21" s="453" t="s">
        <v>726</v>
      </c>
      <c r="D21" s="454"/>
    </row>
    <row r="22" spans="2:17" s="17" customFormat="1" ht="15.75" customHeight="1">
      <c r="B22" s="166"/>
      <c r="C22" s="167"/>
      <c r="D22" s="163"/>
    </row>
    <row r="23" spans="2:17" s="17" customFormat="1" ht="23.25" customHeight="1">
      <c r="B23" s="168"/>
      <c r="C23" s="168"/>
      <c r="D23" s="163"/>
    </row>
    <row r="24" spans="2:17" s="17" customFormat="1" ht="22.5" customHeight="1">
      <c r="B24" s="120" t="s">
        <v>414</v>
      </c>
      <c r="C24" s="120"/>
      <c r="D24" s="455">
        <v>2012</v>
      </c>
    </row>
    <row r="25" spans="2:17" s="2" customFormat="1" ht="15.75" customHeight="1">
      <c r="D25" s="20"/>
    </row>
    <row r="26" spans="2:17" s="2" customFormat="1" ht="42" customHeight="1">
      <c r="B26" s="814" t="s">
        <v>563</v>
      </c>
      <c r="C26" s="814"/>
      <c r="D26" s="814"/>
      <c r="E26" s="814"/>
      <c r="F26" s="814"/>
      <c r="G26" s="814"/>
      <c r="H26" s="814"/>
      <c r="I26" s="814"/>
      <c r="J26" s="814"/>
      <c r="K26" s="814"/>
      <c r="L26" s="814"/>
      <c r="M26" s="814"/>
      <c r="N26" s="614"/>
      <c r="O26" s="614"/>
      <c r="P26" s="614"/>
      <c r="Q26" s="614"/>
    </row>
    <row r="27" spans="2:17" s="2" customFormat="1" ht="15.75" customHeight="1">
      <c r="D27" s="20"/>
    </row>
    <row r="28" spans="2:17" s="17" customFormat="1" ht="44.25" customHeight="1">
      <c r="C28" s="243" t="str">
        <f>'1.  LRAMVA Summary'!R50</f>
        <v>Total</v>
      </c>
      <c r="D28" s="243" t="str">
        <f>'1.  LRAMVA Summary'!D50</f>
        <v>Residential</v>
      </c>
      <c r="E28" s="243" t="str">
        <f>'1.  LRAMVA Summary'!E50</f>
        <v>GS&lt;50 kW</v>
      </c>
      <c r="F28" s="243" t="str">
        <f>'1.  LRAMVA Summary'!F50</f>
        <v>GS 50 TO 4,999 KW</v>
      </c>
      <c r="G28" s="243" t="str">
        <f>'1.  LRAMVA Summary'!G50</f>
        <v>Street Lighting</v>
      </c>
      <c r="H28" s="243" t="str">
        <f>'1.  LRAMVA Summary'!H50</f>
        <v/>
      </c>
      <c r="I28" s="243" t="str">
        <f>'1.  LRAMVA Summary'!I50</f>
        <v/>
      </c>
      <c r="J28" s="243" t="str">
        <f>'1.  LRAMVA Summary'!J50</f>
        <v/>
      </c>
      <c r="K28" s="243" t="str">
        <f>'1.  LRAMVA Summary'!K50</f>
        <v/>
      </c>
      <c r="L28" s="243" t="str">
        <f>'1.  LRAMVA Summary'!L50</f>
        <v/>
      </c>
      <c r="M28" s="243" t="str">
        <f>'1.  LRAMVA Summary'!M50</f>
        <v/>
      </c>
      <c r="N28" s="243" t="str">
        <f>'1.  LRAMVA Summary'!N50</f>
        <v/>
      </c>
      <c r="O28" s="243" t="str">
        <f>'1.  LRAMVA Summary'!O50</f>
        <v/>
      </c>
      <c r="P28" s="243" t="str">
        <f>'1.  LRAMVA Summary'!P50</f>
        <v/>
      </c>
      <c r="Q28" s="243" t="str">
        <f>'1.  LRAMVA Summary'!Q50</f>
        <v/>
      </c>
    </row>
    <row r="29" spans="2:17" s="2" customFormat="1" ht="15.75" customHeight="1">
      <c r="B29" s="84"/>
      <c r="C29" s="578"/>
      <c r="D29" s="579" t="str">
        <f>'1.  LRAMVA Summary'!D51</f>
        <v>kWh</v>
      </c>
      <c r="E29" s="579" t="str">
        <f>'1.  LRAMVA Summary'!E51</f>
        <v>kWh</v>
      </c>
      <c r="F29" s="579" t="str">
        <f>'1.  LRAMVA Summary'!F51</f>
        <v>kW</v>
      </c>
      <c r="G29" s="579" t="str">
        <f>'1.  LRAMVA Summary'!G51</f>
        <v>kW</v>
      </c>
      <c r="H29" s="579">
        <f>'1.  LRAMVA Summary'!H51</f>
        <v>0</v>
      </c>
      <c r="I29" s="579">
        <f>'1.  LRAMVA Summary'!I51</f>
        <v>0</v>
      </c>
      <c r="J29" s="579">
        <f>'1.  LRAMVA Summary'!J51</f>
        <v>0</v>
      </c>
      <c r="K29" s="579">
        <f>'1.  LRAMVA Summary'!K51</f>
        <v>0</v>
      </c>
      <c r="L29" s="579">
        <f>'1.  LRAMVA Summary'!L51</f>
        <v>0</v>
      </c>
      <c r="M29" s="579">
        <f>'1.  LRAMVA Summary'!M51</f>
        <v>0</v>
      </c>
      <c r="N29" s="579">
        <f>'1.  LRAMVA Summary'!N51</f>
        <v>0</v>
      </c>
      <c r="O29" s="579">
        <f>'1.  LRAMVA Summary'!O51</f>
        <v>0</v>
      </c>
      <c r="P29" s="579">
        <f>'1.  LRAMVA Summary'!P51</f>
        <v>0</v>
      </c>
      <c r="Q29" s="580">
        <f>'1.  LRAMVA Summary'!Q51</f>
        <v>0</v>
      </c>
    </row>
    <row r="30" spans="2:17" s="456" customFormat="1" ht="15.75" customHeight="1">
      <c r="B30" s="461" t="s">
        <v>27</v>
      </c>
      <c r="C30" s="626">
        <f>SUM(D30:Q30)</f>
        <v>754381</v>
      </c>
      <c r="D30" s="462">
        <v>522335</v>
      </c>
      <c r="E30" s="462">
        <v>232046</v>
      </c>
      <c r="F30" s="462"/>
      <c r="G30" s="462">
        <v>0</v>
      </c>
      <c r="H30" s="462"/>
      <c r="I30" s="462"/>
      <c r="J30" s="462"/>
      <c r="K30" s="462"/>
      <c r="L30" s="462"/>
      <c r="M30" s="462"/>
      <c r="N30" s="462"/>
      <c r="O30" s="462"/>
      <c r="P30" s="462"/>
      <c r="Q30" s="452"/>
    </row>
    <row r="31" spans="2:17" s="463" customFormat="1" ht="15" customHeight="1">
      <c r="B31" s="461" t="s">
        <v>28</v>
      </c>
      <c r="C31" s="626">
        <f>SUM(D31:Q31)</f>
        <v>631</v>
      </c>
      <c r="D31" s="450"/>
      <c r="E31" s="450"/>
      <c r="F31" s="450">
        <v>631</v>
      </c>
      <c r="G31" s="450"/>
      <c r="H31" s="450"/>
      <c r="I31" s="450"/>
      <c r="J31" s="450"/>
      <c r="K31" s="452"/>
      <c r="L31" s="452"/>
      <c r="M31" s="452"/>
      <c r="N31" s="452"/>
      <c r="O31" s="452"/>
      <c r="P31" s="452"/>
      <c r="Q31" s="452"/>
    </row>
    <row r="32" spans="2:17" s="17" customFormat="1" ht="15.75" customHeight="1"/>
    <row r="33" spans="2:32" s="25" customFormat="1" ht="15.75" customHeight="1">
      <c r="B33" s="191" t="s">
        <v>452</v>
      </c>
      <c r="C33" s="192"/>
      <c r="D33" s="192">
        <f>IF(D29="kw",HLOOKUP(D29,D29:D31,3,FALSE),HLOOKUP(D29,D29:D31,2,FALSE))</f>
        <v>522335</v>
      </c>
      <c r="E33" s="192">
        <f>IF(E29="kw",HLOOKUP(E29,E29:E31,3,FALSE),HLOOKUP(E29,E29:E31,2,FALSE))</f>
        <v>232046</v>
      </c>
      <c r="F33" s="192">
        <f>IF(F29="kw",HLOOKUP(F29,F29:F31,3,FALSE),HLOOKUP(F29,F29:F31,2,FALSE))</f>
        <v>631</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5"/>
      <c r="C34" s="95"/>
      <c r="D34" s="95"/>
      <c r="E34" s="95"/>
      <c r="F34" s="95"/>
      <c r="G34" s="95"/>
      <c r="H34" s="95"/>
      <c r="I34" s="95"/>
      <c r="J34" s="95"/>
      <c r="K34" s="95"/>
      <c r="L34" s="95"/>
      <c r="M34" s="95"/>
      <c r="N34" s="95"/>
      <c r="O34" s="95"/>
      <c r="P34" s="95"/>
      <c r="Q34" s="95"/>
    </row>
    <row r="35" spans="2:32" s="20" customFormat="1" ht="15.75" customHeight="1">
      <c r="B35" s="460" t="s">
        <v>367</v>
      </c>
      <c r="C35" s="453" t="s">
        <v>727</v>
      </c>
      <c r="D35" s="454"/>
      <c r="E35" s="95"/>
      <c r="F35" s="95"/>
      <c r="G35" s="95"/>
      <c r="H35" s="95"/>
      <c r="I35" s="95"/>
      <c r="J35" s="95"/>
      <c r="K35" s="95"/>
      <c r="L35" s="95"/>
      <c r="M35" s="95"/>
      <c r="N35" s="95"/>
      <c r="O35" s="95"/>
      <c r="P35" s="95"/>
      <c r="Q35" s="95"/>
    </row>
    <row r="36" spans="2:32" s="438" customFormat="1" ht="21" customHeight="1">
      <c r="B36" s="460" t="s">
        <v>368</v>
      </c>
      <c r="C36" s="453" t="s">
        <v>689</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20" t="s">
        <v>454</v>
      </c>
      <c r="C39" s="35"/>
      <c r="D39" s="34"/>
      <c r="E39" s="39"/>
      <c r="F39" s="40"/>
    </row>
    <row r="40" spans="2:32" s="72" customFormat="1" ht="39" customHeight="1">
      <c r="B40" s="814" t="s">
        <v>615</v>
      </c>
      <c r="C40" s="814"/>
      <c r="D40" s="814"/>
      <c r="E40" s="814"/>
      <c r="F40" s="814"/>
      <c r="G40" s="814"/>
      <c r="H40" s="814"/>
      <c r="I40" s="814"/>
      <c r="J40" s="814"/>
      <c r="K40" s="814"/>
      <c r="L40" s="814"/>
      <c r="M40" s="814"/>
      <c r="N40" s="614"/>
      <c r="O40" s="614"/>
      <c r="P40" s="614"/>
      <c r="Q40" s="614"/>
    </row>
    <row r="41" spans="2:32" s="2" customFormat="1" ht="16.5" customHeight="1">
      <c r="B41" s="10"/>
      <c r="C41" s="10"/>
      <c r="D41" s="22"/>
      <c r="E41" s="20"/>
      <c r="F41" s="20"/>
      <c r="G41" s="20"/>
      <c r="R41" s="20"/>
    </row>
    <row r="42" spans="2:32" s="17" customFormat="1" ht="56.25" customHeight="1">
      <c r="B42" s="243" t="s">
        <v>235</v>
      </c>
      <c r="C42" s="243" t="s">
        <v>612</v>
      </c>
      <c r="D42" s="243" t="str">
        <f>'1.  LRAMVA Summary'!D50</f>
        <v>Residential</v>
      </c>
      <c r="E42" s="243" t="str">
        <f>'1.  LRAMVA Summary'!E50</f>
        <v>GS&lt;50 kW</v>
      </c>
      <c r="F42" s="243" t="str">
        <f>'1.  LRAMVA Summary'!F50</f>
        <v>GS 50 TO 4,999 KW</v>
      </c>
      <c r="G42" s="243" t="str">
        <f>'1.  LRAMVA Summary'!G50</f>
        <v>Street Lighting</v>
      </c>
      <c r="H42" s="243" t="str">
        <f>'1.  LRAMVA Summary'!H50</f>
        <v/>
      </c>
      <c r="I42" s="243" t="str">
        <f>'1.  LRAMVA Summary'!I50</f>
        <v/>
      </c>
      <c r="J42" s="243" t="str">
        <f>'1.  LRAMVA Summary'!J50</f>
        <v/>
      </c>
      <c r="K42" s="243" t="str">
        <f>'1.  LRAMVA Summary'!K50</f>
        <v/>
      </c>
      <c r="L42" s="243" t="str">
        <f>'1.  LRAMVA Summary'!L50</f>
        <v/>
      </c>
      <c r="M42" s="243" t="str">
        <f>'1.  LRAMVA Summary'!M50</f>
        <v/>
      </c>
      <c r="N42" s="243" t="str">
        <f>'1.  LRAMVA Summary'!N50</f>
        <v/>
      </c>
      <c r="O42" s="243" t="str">
        <f>'1.  LRAMVA Summary'!O50</f>
        <v/>
      </c>
      <c r="P42" s="243" t="str">
        <f>'1.  LRAMVA Summary'!P50</f>
        <v/>
      </c>
      <c r="Q42" s="243" t="str">
        <f>'1.  LRAMVA Summary'!Q50</f>
        <v/>
      </c>
      <c r="R42" s="193"/>
    </row>
    <row r="43" spans="2:32" s="148" customFormat="1" ht="18" customHeight="1">
      <c r="B43" s="581"/>
      <c r="C43" s="582"/>
      <c r="D43" s="583" t="str">
        <f>'1.  LRAMVA Summary'!D51</f>
        <v>kWh</v>
      </c>
      <c r="E43" s="583" t="str">
        <f>'1.  LRAMVA Summary'!E51</f>
        <v>kWh</v>
      </c>
      <c r="F43" s="583" t="str">
        <f>'1.  LRAMVA Summary'!F51</f>
        <v>kW</v>
      </c>
      <c r="G43" s="583" t="str">
        <f>'1.  LRAMVA Summary'!G51</f>
        <v>kW</v>
      </c>
      <c r="H43" s="583">
        <f>'1.  LRAMVA Summary'!H51</f>
        <v>0</v>
      </c>
      <c r="I43" s="583">
        <f>'1.  LRAMVA Summary'!I51</f>
        <v>0</v>
      </c>
      <c r="J43" s="583">
        <f>'1.  LRAMVA Summary'!J51</f>
        <v>0</v>
      </c>
      <c r="K43" s="583">
        <f>'1.  LRAMVA Summary'!K51</f>
        <v>0</v>
      </c>
      <c r="L43" s="583">
        <f>'1.  LRAMVA Summary'!L51</f>
        <v>0</v>
      </c>
      <c r="M43" s="583">
        <f>'1.  LRAMVA Summary'!M51</f>
        <v>0</v>
      </c>
      <c r="N43" s="583">
        <f>'1.  LRAMVA Summary'!N51</f>
        <v>0</v>
      </c>
      <c r="O43" s="583">
        <f>'1.  LRAMVA Summary'!O51</f>
        <v>0</v>
      </c>
      <c r="P43" s="583">
        <f>'1.  LRAMVA Summary'!P51</f>
        <v>0</v>
      </c>
      <c r="Q43" s="584">
        <f>'1.  LRAMVA Summary'!Q51</f>
        <v>0</v>
      </c>
      <c r="R43" s="169"/>
    </row>
    <row r="44" spans="2:32" s="17" customFormat="1" ht="15.75">
      <c r="B44" s="170">
        <v>2011</v>
      </c>
      <c r="C44" s="534">
        <v>2008</v>
      </c>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4">
        <v>2012</v>
      </c>
      <c r="D45" s="190">
        <f t="shared" ref="D45:Q45" si="4">IF(ISBLANK($C$45),0,IF($C$45=$D$9,HLOOKUP(D43,D14:D18,5,FALSE),HLOOKUP(D43,D29:D33,5,FALSE)))</f>
        <v>522335</v>
      </c>
      <c r="E45" s="190">
        <f t="shared" si="4"/>
        <v>232046</v>
      </c>
      <c r="F45" s="190">
        <f t="shared" si="4"/>
        <v>631</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4">
        <v>2012</v>
      </c>
      <c r="D46" s="190">
        <f t="shared" ref="D46:Q46" si="5">IF(ISBLANK($C$46),0,IF($C$46=$D$9,HLOOKUP(D43,D14:D18,5,FALSE),HLOOKUP(D43,D29:D33,5,FALSE)))</f>
        <v>522335</v>
      </c>
      <c r="E46" s="190">
        <f t="shared" si="5"/>
        <v>232046</v>
      </c>
      <c r="F46" s="190">
        <f t="shared" si="5"/>
        <v>631</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4">
        <v>2012</v>
      </c>
      <c r="D47" s="190">
        <f t="shared" ref="D47:Q47" si="6">IF(ISBLANK($C$47),0,IF($C$47=$D$9,HLOOKUP(D43,D14:D18,5,FALSE),HLOOKUP(D43,D29:D33,5,FALSE)))</f>
        <v>522335</v>
      </c>
      <c r="E47" s="190">
        <f t="shared" si="6"/>
        <v>232046</v>
      </c>
      <c r="F47" s="190">
        <f t="shared" si="6"/>
        <v>631</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4">
        <v>2012</v>
      </c>
      <c r="D48" s="190">
        <f t="shared" ref="D48:Q48" si="7">IF(ISBLANK($C$48),0,IF($C$48=$D$9,HLOOKUP(D43,D14:D18,5,FALSE),HLOOKUP(D43,D29:D33,5,FALSE)))</f>
        <v>522335</v>
      </c>
      <c r="E48" s="190">
        <f t="shared" si="7"/>
        <v>232046</v>
      </c>
      <c r="F48" s="190">
        <f t="shared" si="7"/>
        <v>631</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4"/>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hidden="1">
      <c r="B50" s="171">
        <v>2017</v>
      </c>
      <c r="C50" s="534"/>
      <c r="D50" s="190">
        <f t="shared" ref="D50:Q50" si="9">IF(ISBLANK($C$50),0,IF($C$50=$D$9,HLOOKUP(D43,D14:D18,5,FALSE),HLOOKUP(D43,D29:D33,5,FALSE)))</f>
        <v>0</v>
      </c>
      <c r="E50" s="190">
        <f t="shared" si="9"/>
        <v>0</v>
      </c>
      <c r="F50" s="190">
        <f t="shared" si="9"/>
        <v>0</v>
      </c>
      <c r="G50" s="190">
        <f t="shared" si="9"/>
        <v>0</v>
      </c>
      <c r="H50" s="190">
        <f t="shared" si="9"/>
        <v>0</v>
      </c>
      <c r="I50" s="190">
        <f t="shared" si="9"/>
        <v>0</v>
      </c>
      <c r="J50" s="190">
        <f t="shared" si="9"/>
        <v>0</v>
      </c>
      <c r="K50" s="190">
        <f t="shared" si="9"/>
        <v>0</v>
      </c>
      <c r="L50" s="190">
        <f t="shared" si="9"/>
        <v>0</v>
      </c>
      <c r="M50" s="190">
        <f t="shared" si="9"/>
        <v>0</v>
      </c>
      <c r="N50" s="190">
        <f t="shared" si="9"/>
        <v>0</v>
      </c>
      <c r="O50" s="190">
        <f t="shared" si="9"/>
        <v>0</v>
      </c>
      <c r="P50" s="190">
        <f t="shared" si="9"/>
        <v>0</v>
      </c>
      <c r="Q50" s="190">
        <f t="shared" si="9"/>
        <v>0</v>
      </c>
      <c r="R50" s="163"/>
      <c r="AF50" s="163"/>
    </row>
    <row r="51" spans="2:32" s="17" customFormat="1" ht="15.75" hidden="1">
      <c r="B51" s="171">
        <v>2018</v>
      </c>
      <c r="C51" s="534"/>
      <c r="D51" s="190">
        <f t="shared" ref="D51:Q51" si="10">IF(ISBLANK($C$51),0,IF($C$51=$D$9,HLOOKUP(D43,D14:D18,5,FALSE),HLOOKUP(D43,D29:D33,5,FALSE)))</f>
        <v>0</v>
      </c>
      <c r="E51" s="190">
        <f t="shared" si="10"/>
        <v>0</v>
      </c>
      <c r="F51" s="190">
        <f t="shared" si="10"/>
        <v>0</v>
      </c>
      <c r="G51" s="190">
        <f t="shared" si="10"/>
        <v>0</v>
      </c>
      <c r="H51" s="190">
        <f t="shared" si="10"/>
        <v>0</v>
      </c>
      <c r="I51" s="190">
        <f t="shared" si="10"/>
        <v>0</v>
      </c>
      <c r="J51" s="190">
        <f t="shared" si="10"/>
        <v>0</v>
      </c>
      <c r="K51" s="190">
        <f t="shared" si="10"/>
        <v>0</v>
      </c>
      <c r="L51" s="190">
        <f t="shared" si="10"/>
        <v>0</v>
      </c>
      <c r="M51" s="190">
        <f t="shared" si="10"/>
        <v>0</v>
      </c>
      <c r="N51" s="190">
        <f t="shared" si="10"/>
        <v>0</v>
      </c>
      <c r="O51" s="190">
        <f t="shared" si="10"/>
        <v>0</v>
      </c>
      <c r="P51" s="190">
        <f t="shared" si="10"/>
        <v>0</v>
      </c>
      <c r="Q51" s="190">
        <f t="shared" si="10"/>
        <v>0</v>
      </c>
      <c r="R51" s="163"/>
      <c r="AF51" s="163"/>
    </row>
    <row r="52" spans="2:32" s="17" customFormat="1" ht="15.75" hidden="1">
      <c r="B52" s="171">
        <v>2019</v>
      </c>
      <c r="C52" s="534"/>
      <c r="D52" s="190">
        <f t="shared" ref="D52:Q52" si="11">IF(ISBLANK($C$52),0,IF($C$52=$D$9,HLOOKUP(D43,D14:D18,5,FALSE),HLOOKUP(D43,D29:D33,5,FALSE)))</f>
        <v>0</v>
      </c>
      <c r="E52" s="190">
        <f t="shared" si="11"/>
        <v>0</v>
      </c>
      <c r="F52" s="190">
        <f t="shared" si="11"/>
        <v>0</v>
      </c>
      <c r="G52" s="190">
        <f t="shared" si="11"/>
        <v>0</v>
      </c>
      <c r="H52" s="190">
        <f t="shared" si="11"/>
        <v>0</v>
      </c>
      <c r="I52" s="190">
        <f t="shared" si="11"/>
        <v>0</v>
      </c>
      <c r="J52" s="190">
        <f t="shared" si="11"/>
        <v>0</v>
      </c>
      <c r="K52" s="190">
        <f t="shared" si="11"/>
        <v>0</v>
      </c>
      <c r="L52" s="190">
        <f t="shared" si="11"/>
        <v>0</v>
      </c>
      <c r="M52" s="190">
        <f t="shared" si="11"/>
        <v>0</v>
      </c>
      <c r="N52" s="190">
        <f t="shared" si="11"/>
        <v>0</v>
      </c>
      <c r="O52" s="190">
        <f t="shared" si="11"/>
        <v>0</v>
      </c>
      <c r="P52" s="190">
        <f t="shared" si="11"/>
        <v>0</v>
      </c>
      <c r="Q52" s="190">
        <f t="shared" si="11"/>
        <v>0</v>
      </c>
      <c r="R52" s="163"/>
      <c r="AF52" s="163"/>
    </row>
    <row r="53" spans="2:32" s="17" customFormat="1" ht="15.75" hidden="1">
      <c r="B53" s="171">
        <v>2020</v>
      </c>
      <c r="C53" s="534"/>
      <c r="D53" s="190">
        <f t="shared" ref="D53:Q53" si="12">IF(ISBLANK($C$53),0,IF($C$53=$D$9,HLOOKUP(D43,D14:D18,5,FALSE),HLOOKUP(D43,D29:D33,5,FALSE)))</f>
        <v>0</v>
      </c>
      <c r="E53" s="190">
        <f t="shared" si="12"/>
        <v>0</v>
      </c>
      <c r="F53" s="190">
        <f t="shared" si="12"/>
        <v>0</v>
      </c>
      <c r="G53" s="190">
        <f t="shared" si="12"/>
        <v>0</v>
      </c>
      <c r="H53" s="190">
        <f t="shared" si="12"/>
        <v>0</v>
      </c>
      <c r="I53" s="190">
        <f t="shared" si="12"/>
        <v>0</v>
      </c>
      <c r="J53" s="190">
        <f t="shared" si="12"/>
        <v>0</v>
      </c>
      <c r="K53" s="190">
        <f t="shared" si="12"/>
        <v>0</v>
      </c>
      <c r="L53" s="190">
        <f t="shared" si="12"/>
        <v>0</v>
      </c>
      <c r="M53" s="190">
        <f t="shared" si="12"/>
        <v>0</v>
      </c>
      <c r="N53" s="190">
        <f t="shared" si="12"/>
        <v>0</v>
      </c>
      <c r="O53" s="190">
        <f t="shared" si="12"/>
        <v>0</v>
      </c>
      <c r="P53" s="190">
        <f t="shared" si="12"/>
        <v>0</v>
      </c>
      <c r="Q53" s="190">
        <f t="shared" si="12"/>
        <v>0</v>
      </c>
      <c r="R53" s="163"/>
      <c r="AF53" s="163"/>
    </row>
    <row r="54" spans="2:32" s="438" customFormat="1" ht="21" customHeight="1">
      <c r="B54" s="453" t="s">
        <v>537</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4"/>
      <c r="C57" s="84"/>
      <c r="D57" s="20"/>
    </row>
    <row r="58" spans="2:32" s="2" customFormat="1" ht="15.75" customHeight="1">
      <c r="B58" s="84"/>
      <c r="C58" s="84"/>
      <c r="D58" s="20"/>
    </row>
    <row r="59" spans="2:32" s="2" customFormat="1" ht="15.75" customHeight="1">
      <c r="B59" s="84"/>
      <c r="C59" s="84"/>
      <c r="D59" s="20"/>
    </row>
    <row r="60" spans="2:32" s="2" customFormat="1" ht="15.75" customHeight="1">
      <c r="B60" s="84"/>
      <c r="C60" s="84"/>
      <c r="D60" s="20"/>
    </row>
    <row r="61" spans="2:32" s="2" customFormat="1" ht="15.75" customHeight="1">
      <c r="B61" s="84"/>
      <c r="C61" s="84"/>
      <c r="D61" s="20"/>
    </row>
    <row r="62" spans="2:32" s="2" customFormat="1" ht="15.75" customHeight="1">
      <c r="B62" s="84"/>
      <c r="C62" s="84"/>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3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36"/>
  <sheetViews>
    <sheetView topLeftCell="A128" zoomScale="90" zoomScaleNormal="90" workbookViewId="0">
      <selection activeCell="C39" sqref="C39:C43"/>
    </sheetView>
  </sheetViews>
  <sheetFormatPr defaultColWidth="9.140625" defaultRowHeight="15" outlineLevelRow="1"/>
  <cols>
    <col min="1" max="1" width="6.5703125" style="4" customWidth="1"/>
    <col min="2" max="2" width="36.5703125" style="5" customWidth="1"/>
    <col min="3" max="3" width="16.85546875" style="80"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6"/>
      <c r="C2" s="86"/>
      <c r="D2" s="86"/>
      <c r="E2" s="86"/>
      <c r="F2" s="86"/>
      <c r="G2" s="86"/>
      <c r="H2" s="86"/>
      <c r="I2" s="86"/>
      <c r="J2" s="86"/>
      <c r="K2" s="86"/>
      <c r="L2" s="86"/>
      <c r="M2" s="86"/>
      <c r="N2" s="86"/>
      <c r="O2" s="86"/>
    </row>
    <row r="3" spans="1:26" s="18" customFormat="1" ht="16.5" hidden="1" customHeight="1" outlineLevel="1" thickBot="1">
      <c r="A3" s="4"/>
      <c r="B3" s="48"/>
      <c r="C3" s="81"/>
      <c r="D3" s="48"/>
      <c r="E3" s="48"/>
      <c r="F3" s="48"/>
      <c r="G3" s="48"/>
      <c r="H3" s="48"/>
      <c r="I3" s="48"/>
      <c r="J3" s="48"/>
      <c r="K3" s="48"/>
    </row>
    <row r="4" spans="1:26" s="18" customFormat="1" ht="26.25" hidden="1" customHeight="1" outlineLevel="1" thickBot="1">
      <c r="A4" s="4"/>
      <c r="B4" s="820" t="s">
        <v>172</v>
      </c>
      <c r="C4" s="87" t="s">
        <v>176</v>
      </c>
      <c r="D4" s="87"/>
      <c r="E4" s="50"/>
    </row>
    <row r="5" spans="1:26" s="18" customFormat="1" ht="26.25" hidden="1" customHeight="1" outlineLevel="1" thickBot="1">
      <c r="A5" s="4"/>
      <c r="B5" s="820"/>
      <c r="C5" s="88" t="s">
        <v>173</v>
      </c>
      <c r="D5" s="88"/>
      <c r="E5" s="50"/>
    </row>
    <row r="6" spans="1:26" ht="26.25" hidden="1" customHeight="1" outlineLevel="1" thickBot="1">
      <c r="B6" s="820"/>
      <c r="C6" s="823" t="s">
        <v>552</v>
      </c>
      <c r="D6" s="824"/>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528</v>
      </c>
      <c r="C8" s="594" t="s">
        <v>483</v>
      </c>
      <c r="D8" s="593"/>
      <c r="M8" s="6"/>
      <c r="N8" s="6"/>
      <c r="O8" s="6"/>
      <c r="P8" s="6"/>
      <c r="Q8" s="6"/>
      <c r="R8" s="6"/>
      <c r="S8" s="6"/>
      <c r="T8" s="6"/>
      <c r="U8" s="6"/>
      <c r="V8" s="6"/>
      <c r="W8" s="6"/>
      <c r="X8" s="6"/>
      <c r="Y8" s="6"/>
      <c r="Z8" s="6"/>
    </row>
    <row r="9" spans="1:26" s="18" customFormat="1" ht="19.5" hidden="1" customHeight="1" outlineLevel="1">
      <c r="A9" s="4"/>
      <c r="B9" s="540"/>
      <c r="C9" s="594" t="s">
        <v>529</v>
      </c>
      <c r="D9" s="593"/>
      <c r="M9" s="6"/>
      <c r="N9" s="6"/>
      <c r="O9" s="6"/>
      <c r="P9" s="6"/>
      <c r="Q9" s="6"/>
      <c r="R9" s="6"/>
      <c r="S9" s="6"/>
      <c r="T9" s="6"/>
      <c r="U9" s="6"/>
      <c r="V9" s="6"/>
      <c r="W9" s="6"/>
      <c r="X9" s="6"/>
      <c r="Y9" s="6"/>
      <c r="Z9" s="6"/>
    </row>
    <row r="10" spans="1:26" s="18" customFormat="1" hidden="1" outlineLevel="1">
      <c r="A10" s="4"/>
      <c r="B10" s="103"/>
      <c r="C10" s="89"/>
      <c r="D10" s="89"/>
      <c r="E10" s="89"/>
      <c r="M10" s="6"/>
      <c r="N10" s="6"/>
      <c r="O10" s="6"/>
      <c r="P10" s="6"/>
      <c r="Q10" s="6"/>
      <c r="R10" s="6"/>
      <c r="S10" s="6"/>
      <c r="T10" s="6"/>
      <c r="U10" s="6"/>
      <c r="V10" s="6"/>
      <c r="W10" s="6"/>
      <c r="X10" s="6"/>
      <c r="Y10" s="6"/>
      <c r="Z10" s="6"/>
    </row>
    <row r="11" spans="1:26" s="18" customFormat="1" ht="32.25" customHeight="1" collapsed="1">
      <c r="A11" s="15"/>
      <c r="B11" s="120" t="s">
        <v>484</v>
      </c>
      <c r="O11" s="552"/>
    </row>
    <row r="12" spans="1:26" ht="58.5" customHeight="1">
      <c r="B12" s="818" t="s">
        <v>624</v>
      </c>
      <c r="C12" s="818"/>
      <c r="D12" s="818"/>
      <c r="E12" s="818"/>
      <c r="F12" s="818"/>
      <c r="G12" s="818"/>
      <c r="H12" s="818"/>
      <c r="I12" s="818"/>
      <c r="J12" s="818"/>
      <c r="K12" s="818"/>
      <c r="L12" s="818"/>
      <c r="M12" s="818"/>
      <c r="N12" s="818"/>
      <c r="O12" s="818"/>
    </row>
    <row r="13" spans="1:26" s="14" customFormat="1" ht="15.75" customHeight="1">
      <c r="A13" s="41"/>
      <c r="O13" s="18"/>
      <c r="P13" s="7"/>
      <c r="Q13" s="41"/>
      <c r="R13" s="41"/>
      <c r="S13" s="41"/>
      <c r="T13" s="41"/>
      <c r="U13" s="41"/>
      <c r="V13" s="41"/>
      <c r="W13" s="41"/>
      <c r="X13" s="41"/>
      <c r="Y13" s="41"/>
      <c r="Z13" s="41"/>
    </row>
    <row r="14" spans="1:26" s="56" customFormat="1" ht="46.5" customHeight="1">
      <c r="A14" s="55"/>
      <c r="B14" s="553"/>
      <c r="C14" s="471" t="s">
        <v>41</v>
      </c>
      <c r="D14" s="472" t="s">
        <v>725</v>
      </c>
      <c r="E14" s="472" t="s">
        <v>724</v>
      </c>
      <c r="F14" s="472" t="s">
        <v>693</v>
      </c>
      <c r="G14" s="472" t="s">
        <v>692</v>
      </c>
      <c r="H14" s="472" t="s">
        <v>691</v>
      </c>
      <c r="I14" s="472" t="s">
        <v>690</v>
      </c>
      <c r="J14" s="472" t="s">
        <v>684</v>
      </c>
      <c r="K14" s="472" t="s">
        <v>569</v>
      </c>
      <c r="L14" s="472" t="s">
        <v>570</v>
      </c>
      <c r="M14" s="472" t="s">
        <v>571</v>
      </c>
      <c r="N14" s="472" t="s">
        <v>572</v>
      </c>
      <c r="O14" s="472" t="s">
        <v>573</v>
      </c>
      <c r="P14" s="7"/>
    </row>
    <row r="15" spans="1:26" s="7" customFormat="1" ht="18.75" customHeight="1">
      <c r="B15" s="473" t="s">
        <v>189</v>
      </c>
      <c r="C15" s="821"/>
      <c r="D15" s="474">
        <v>2010</v>
      </c>
      <c r="E15" s="474">
        <v>2011</v>
      </c>
      <c r="F15" s="474">
        <v>2012</v>
      </c>
      <c r="G15" s="474">
        <v>2013</v>
      </c>
      <c r="H15" s="474">
        <v>2014</v>
      </c>
      <c r="I15" s="474">
        <v>2015</v>
      </c>
      <c r="J15" s="474">
        <v>2016</v>
      </c>
      <c r="K15" s="474">
        <v>2017</v>
      </c>
      <c r="L15" s="474">
        <v>2018</v>
      </c>
      <c r="M15" s="474">
        <v>2019</v>
      </c>
      <c r="N15" s="474">
        <v>2020</v>
      </c>
      <c r="O15" s="475">
        <v>2021</v>
      </c>
    </row>
    <row r="16" spans="1:26" s="113" customFormat="1" ht="18" customHeight="1">
      <c r="B16" s="476" t="s">
        <v>560</v>
      </c>
      <c r="C16" s="816"/>
      <c r="D16" s="477">
        <v>4</v>
      </c>
      <c r="E16" s="477">
        <v>4</v>
      </c>
      <c r="F16" s="477">
        <v>6</v>
      </c>
      <c r="G16" s="477">
        <v>4</v>
      </c>
      <c r="H16" s="477">
        <v>4</v>
      </c>
      <c r="I16" s="477">
        <v>4</v>
      </c>
      <c r="J16" s="477">
        <v>12</v>
      </c>
      <c r="K16" s="477"/>
      <c r="L16" s="477"/>
      <c r="M16" s="477"/>
      <c r="N16" s="477"/>
      <c r="O16" s="478"/>
    </row>
    <row r="17" spans="1:15" s="113" customFormat="1" ht="17.25" customHeight="1">
      <c r="B17" s="479" t="s">
        <v>561</v>
      </c>
      <c r="C17" s="822"/>
      <c r="D17" s="114">
        <f>12-D16</f>
        <v>8</v>
      </c>
      <c r="E17" s="114">
        <f>12-E16</f>
        <v>8</v>
      </c>
      <c r="F17" s="114">
        <f t="shared" ref="F17:K17" si="0">12-F16</f>
        <v>6</v>
      </c>
      <c r="G17" s="114">
        <f t="shared" si="0"/>
        <v>8</v>
      </c>
      <c r="H17" s="114">
        <f t="shared" si="0"/>
        <v>8</v>
      </c>
      <c r="I17" s="114">
        <f t="shared" si="0"/>
        <v>8</v>
      </c>
      <c r="J17" s="114">
        <f t="shared" si="0"/>
        <v>0</v>
      </c>
      <c r="K17" s="114">
        <f t="shared" si="0"/>
        <v>12</v>
      </c>
      <c r="L17" s="114">
        <f t="shared" ref="L17:O17" si="1">12-L16</f>
        <v>12</v>
      </c>
      <c r="M17" s="114">
        <f t="shared" si="1"/>
        <v>12</v>
      </c>
      <c r="N17" s="114">
        <f t="shared" si="1"/>
        <v>12</v>
      </c>
      <c r="O17" s="115">
        <f t="shared" si="1"/>
        <v>12</v>
      </c>
    </row>
    <row r="18" spans="1:15" s="7" customFormat="1" ht="17.25" customHeight="1">
      <c r="B18" s="480" t="str">
        <f>'1.  LRAMVA Summary'!B27</f>
        <v>Residential</v>
      </c>
      <c r="C18" s="815" t="str">
        <f>'2. LRAMVA Threshold'!D43</f>
        <v>kWh</v>
      </c>
      <c r="D18" s="47">
        <v>1.17E-2</v>
      </c>
      <c r="E18" s="47">
        <v>1.17E-2</v>
      </c>
      <c r="F18" s="47">
        <v>1.4500000000000001E-2</v>
      </c>
      <c r="G18" s="47">
        <v>1.46E-2</v>
      </c>
      <c r="H18" s="47">
        <v>1.4800000000000001E-2</v>
      </c>
      <c r="I18" s="47">
        <v>1.4999999999999999E-2</v>
      </c>
      <c r="J18" s="47">
        <v>1.2200000000000001E-2</v>
      </c>
      <c r="K18" s="47"/>
      <c r="L18" s="47"/>
      <c r="M18" s="47"/>
      <c r="N18" s="47"/>
      <c r="O18" s="71"/>
    </row>
    <row r="19" spans="1:15" s="7" customFormat="1" ht="15" customHeight="1" outlineLevel="1">
      <c r="B19" s="536" t="s">
        <v>512</v>
      </c>
      <c r="C19" s="816"/>
      <c r="D19" s="47"/>
      <c r="E19" s="47"/>
      <c r="F19" s="47"/>
      <c r="G19" s="47"/>
      <c r="H19" s="47"/>
      <c r="I19" s="47"/>
      <c r="J19" s="47"/>
      <c r="K19" s="47"/>
      <c r="L19" s="47"/>
      <c r="M19" s="47"/>
      <c r="N19" s="47"/>
      <c r="O19" s="71"/>
    </row>
    <row r="20" spans="1:15" s="7" customFormat="1" ht="15" customHeight="1" outlineLevel="1">
      <c r="B20" s="536" t="s">
        <v>513</v>
      </c>
      <c r="C20" s="816"/>
      <c r="D20" s="47"/>
      <c r="E20" s="47"/>
      <c r="F20" s="47"/>
      <c r="G20" s="47"/>
      <c r="H20" s="47"/>
      <c r="I20" s="47"/>
      <c r="J20" s="47"/>
      <c r="K20" s="47"/>
      <c r="L20" s="47"/>
      <c r="M20" s="47"/>
      <c r="N20" s="47"/>
      <c r="O20" s="71"/>
    </row>
    <row r="21" spans="1:15" s="7" customFormat="1" ht="15" customHeight="1" outlineLevel="1">
      <c r="B21" s="536" t="s">
        <v>491</v>
      </c>
      <c r="C21" s="816"/>
      <c r="D21" s="47"/>
      <c r="E21" s="47"/>
      <c r="F21" s="47"/>
      <c r="G21" s="47"/>
      <c r="H21" s="47"/>
      <c r="I21" s="47"/>
      <c r="J21" s="47"/>
      <c r="K21" s="47"/>
      <c r="L21" s="47"/>
      <c r="M21" s="47"/>
      <c r="N21" s="47"/>
      <c r="O21" s="71"/>
    </row>
    <row r="22" spans="1:15" s="7" customFormat="1" ht="14.25" customHeight="1">
      <c r="B22" s="536" t="s">
        <v>514</v>
      </c>
      <c r="C22" s="817"/>
      <c r="D22" s="67">
        <f>SUM(D18:D21)</f>
        <v>1.17E-2</v>
      </c>
      <c r="E22" s="67">
        <f>SUM(E18:E21)</f>
        <v>1.17E-2</v>
      </c>
      <c r="F22" s="67">
        <f>SUM(F18:F21)</f>
        <v>1.4500000000000001E-2</v>
      </c>
      <c r="G22" s="67">
        <f t="shared" ref="G22:N22" si="2">SUM(G18:G21)</f>
        <v>1.46E-2</v>
      </c>
      <c r="H22" s="67">
        <f t="shared" si="2"/>
        <v>1.4800000000000001E-2</v>
      </c>
      <c r="I22" s="67">
        <f t="shared" si="2"/>
        <v>1.4999999999999999E-2</v>
      </c>
      <c r="J22" s="67">
        <f t="shared" si="2"/>
        <v>1.2200000000000001E-2</v>
      </c>
      <c r="K22" s="67">
        <f t="shared" si="2"/>
        <v>0</v>
      </c>
      <c r="L22" s="67">
        <f t="shared" si="2"/>
        <v>0</v>
      </c>
      <c r="M22" s="67">
        <f t="shared" si="2"/>
        <v>0</v>
      </c>
      <c r="N22" s="67">
        <f t="shared" si="2"/>
        <v>0</v>
      </c>
      <c r="O22" s="78"/>
    </row>
    <row r="23" spans="1:15" s="65" customFormat="1">
      <c r="A23" s="64"/>
      <c r="B23" s="492" t="s">
        <v>515</v>
      </c>
      <c r="C23" s="482"/>
      <c r="D23" s="483"/>
      <c r="E23" s="484">
        <f>ROUND(SUM(D22*E16+E22*E17)/12,4)</f>
        <v>1.17E-2</v>
      </c>
      <c r="F23" s="484">
        <f>ROUND(SUM(E22*F16+F22*F17)/12,4)</f>
        <v>1.3100000000000001E-2</v>
      </c>
      <c r="G23" s="484">
        <f>ROUND(SUM(F22*G16+G22*G17)/12,4)</f>
        <v>1.46E-2</v>
      </c>
      <c r="H23" s="484">
        <f>ROUND(SUM(G22*H16+H22*H17)/12,4)</f>
        <v>1.47E-2</v>
      </c>
      <c r="I23" s="484">
        <f>ROUND(SUM(H22*I16+I22*I17)/12,4)</f>
        <v>1.49E-2</v>
      </c>
      <c r="J23" s="484">
        <f t="shared" ref="J23:N23" si="3">ROUND(SUM(I22*J16+J22*J17)/12,4)</f>
        <v>1.4999999999999999E-2</v>
      </c>
      <c r="K23" s="484">
        <f t="shared" si="3"/>
        <v>0</v>
      </c>
      <c r="L23" s="484">
        <f t="shared" si="3"/>
        <v>0</v>
      </c>
      <c r="M23" s="484">
        <f t="shared" si="3"/>
        <v>0</v>
      </c>
      <c r="N23" s="484">
        <f t="shared" si="3"/>
        <v>0</v>
      </c>
      <c r="O23" s="485"/>
    </row>
    <row r="24" spans="1:15" s="65" customFormat="1">
      <c r="A24" s="64"/>
      <c r="B24" s="481"/>
      <c r="C24" s="486"/>
      <c r="D24" s="483"/>
      <c r="E24" s="484"/>
      <c r="F24" s="484"/>
      <c r="G24" s="484"/>
      <c r="H24" s="484"/>
      <c r="I24" s="484"/>
      <c r="J24" s="484"/>
      <c r="K24" s="484"/>
      <c r="L24" s="487"/>
      <c r="M24" s="487"/>
      <c r="N24" s="487"/>
      <c r="O24" s="485"/>
    </row>
    <row r="25" spans="1:15" s="65" customFormat="1" ht="15.75" customHeight="1">
      <c r="A25" s="64"/>
      <c r="B25" s="604" t="str">
        <f>'1.  LRAMVA Summary'!B28</f>
        <v>GS&lt;50 kW</v>
      </c>
      <c r="C25" s="815" t="str">
        <f>'2. LRAMVA Threshold'!E43</f>
        <v>kWh</v>
      </c>
      <c r="D25" s="47">
        <v>7.4000000000000003E-3</v>
      </c>
      <c r="E25" s="47">
        <v>7.4000000000000003E-3</v>
      </c>
      <c r="F25" s="47">
        <v>8.9999999999999993E-3</v>
      </c>
      <c r="G25" s="47">
        <v>8.9999999999999993E-3</v>
      </c>
      <c r="H25" s="47">
        <v>9.1000000000000004E-3</v>
      </c>
      <c r="I25" s="47">
        <v>9.1999999999999998E-3</v>
      </c>
      <c r="J25" s="47">
        <v>1.0999999999999999E-2</v>
      </c>
      <c r="K25" s="47"/>
      <c r="L25" s="47"/>
      <c r="M25" s="47"/>
      <c r="N25" s="47"/>
      <c r="O25" s="71"/>
    </row>
    <row r="26" spans="1:15" s="18" customFormat="1" hidden="1" outlineLevel="1">
      <c r="A26" s="4"/>
      <c r="B26" s="536" t="s">
        <v>512</v>
      </c>
      <c r="C26" s="816"/>
      <c r="D26" s="47"/>
      <c r="E26" s="47"/>
      <c r="F26" s="47"/>
      <c r="G26" s="47"/>
      <c r="H26" s="47"/>
      <c r="I26" s="47"/>
      <c r="J26" s="47"/>
      <c r="K26" s="47"/>
      <c r="L26" s="47"/>
      <c r="M26" s="47"/>
      <c r="N26" s="47"/>
      <c r="O26" s="71"/>
    </row>
    <row r="27" spans="1:15" s="18" customFormat="1" hidden="1" outlineLevel="1">
      <c r="A27" s="4"/>
      <c r="B27" s="536" t="s">
        <v>513</v>
      </c>
      <c r="C27" s="816"/>
      <c r="D27" s="47"/>
      <c r="E27" s="47"/>
      <c r="F27" s="47"/>
      <c r="G27" s="47"/>
      <c r="H27" s="47"/>
      <c r="I27" s="47"/>
      <c r="J27" s="47"/>
      <c r="K27" s="47"/>
      <c r="L27" s="47"/>
      <c r="M27" s="47"/>
      <c r="N27" s="47"/>
      <c r="O27" s="71"/>
    </row>
    <row r="28" spans="1:15" s="18" customFormat="1" hidden="1" outlineLevel="1">
      <c r="A28" s="4"/>
      <c r="B28" s="536" t="s">
        <v>491</v>
      </c>
      <c r="C28" s="816"/>
      <c r="D28" s="47"/>
      <c r="E28" s="47"/>
      <c r="F28" s="47"/>
      <c r="G28" s="47"/>
      <c r="H28" s="47"/>
      <c r="I28" s="47"/>
      <c r="J28" s="47"/>
      <c r="K28" s="47"/>
      <c r="L28" s="47"/>
      <c r="M28" s="47"/>
      <c r="N28" s="47"/>
      <c r="O28" s="71"/>
    </row>
    <row r="29" spans="1:15" s="18" customFormat="1" collapsed="1">
      <c r="A29" s="4"/>
      <c r="B29" s="536" t="s">
        <v>514</v>
      </c>
      <c r="C29" s="817"/>
      <c r="D29" s="67">
        <f>SUM(D25:D28)</f>
        <v>7.4000000000000003E-3</v>
      </c>
      <c r="E29" s="67">
        <f t="shared" ref="E29:N29" si="4">SUM(E25:E28)</f>
        <v>7.4000000000000003E-3</v>
      </c>
      <c r="F29" s="67">
        <f t="shared" si="4"/>
        <v>8.9999999999999993E-3</v>
      </c>
      <c r="G29" s="67">
        <f t="shared" si="4"/>
        <v>8.9999999999999993E-3</v>
      </c>
      <c r="H29" s="67">
        <f t="shared" si="4"/>
        <v>9.1000000000000004E-3</v>
      </c>
      <c r="I29" s="67">
        <f t="shared" si="4"/>
        <v>9.1999999999999998E-3</v>
      </c>
      <c r="J29" s="67">
        <f t="shared" si="4"/>
        <v>1.0999999999999999E-2</v>
      </c>
      <c r="K29" s="67">
        <f t="shared" si="4"/>
        <v>0</v>
      </c>
      <c r="L29" s="67">
        <f t="shared" si="4"/>
        <v>0</v>
      </c>
      <c r="M29" s="67">
        <f t="shared" si="4"/>
        <v>0</v>
      </c>
      <c r="N29" s="67">
        <f t="shared" si="4"/>
        <v>0</v>
      </c>
      <c r="O29" s="78"/>
    </row>
    <row r="30" spans="1:15" s="18" customFormat="1">
      <c r="A30" s="4"/>
      <c r="B30" s="492" t="s">
        <v>515</v>
      </c>
      <c r="C30" s="488"/>
      <c r="D30" s="73"/>
      <c r="E30" s="484">
        <f>ROUND(SUM(D29*E16+E29*E17)/12,4)</f>
        <v>7.4000000000000003E-3</v>
      </c>
      <c r="F30" s="484">
        <f t="shared" ref="F30:N30" si="5">ROUND(SUM(E29*F16+F29*F17)/12,4)</f>
        <v>8.2000000000000007E-3</v>
      </c>
      <c r="G30" s="484">
        <f t="shared" si="5"/>
        <v>8.9999999999999993E-3</v>
      </c>
      <c r="H30" s="484">
        <f t="shared" si="5"/>
        <v>9.1000000000000004E-3</v>
      </c>
      <c r="I30" s="484">
        <f t="shared" si="5"/>
        <v>9.1999999999999998E-3</v>
      </c>
      <c r="J30" s="484">
        <f>ROUND(SUM(I29*J16+J29*J17)/12,4)</f>
        <v>9.1999999999999998E-3</v>
      </c>
      <c r="K30" s="484">
        <f t="shared" si="5"/>
        <v>0</v>
      </c>
      <c r="L30" s="484">
        <f t="shared" si="5"/>
        <v>0</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6" customFormat="1">
      <c r="B32" s="604" t="str">
        <f>'1.  LRAMVA Summary'!B29</f>
        <v>GS 50 TO 4,999 KW</v>
      </c>
      <c r="C32" s="815" t="str">
        <f>'2. LRAMVA Threshold'!F43</f>
        <v>kW</v>
      </c>
      <c r="D32" s="47">
        <v>1.2451000000000001</v>
      </c>
      <c r="E32" s="47">
        <v>1.2473000000000001</v>
      </c>
      <c r="F32" s="47">
        <v>1.8902000000000001</v>
      </c>
      <c r="G32" s="47">
        <v>1.8993</v>
      </c>
      <c r="H32" s="47">
        <v>1.9287000000000001</v>
      </c>
      <c r="I32" s="47">
        <v>1.9538</v>
      </c>
      <c r="J32" s="47">
        <v>2.2393999999999998</v>
      </c>
      <c r="K32" s="47"/>
      <c r="L32" s="47"/>
      <c r="M32" s="47"/>
      <c r="N32" s="47"/>
      <c r="O32" s="71"/>
    </row>
    <row r="33" spans="1:15" s="18" customFormat="1" hidden="1" outlineLevel="1">
      <c r="A33" s="4"/>
      <c r="B33" s="536" t="s">
        <v>512</v>
      </c>
      <c r="C33" s="816"/>
      <c r="D33" s="47"/>
      <c r="E33" s="47"/>
      <c r="F33" s="47"/>
      <c r="G33" s="47"/>
      <c r="H33" s="47"/>
      <c r="I33" s="47"/>
      <c r="J33" s="47"/>
      <c r="K33" s="47"/>
      <c r="L33" s="47"/>
      <c r="M33" s="47"/>
      <c r="N33" s="47"/>
      <c r="O33" s="71"/>
    </row>
    <row r="34" spans="1:15" s="18" customFormat="1" hidden="1" outlineLevel="1">
      <c r="A34" s="4"/>
      <c r="B34" s="536" t="s">
        <v>513</v>
      </c>
      <c r="C34" s="816"/>
      <c r="D34" s="47"/>
      <c r="E34" s="47"/>
      <c r="F34" s="47"/>
      <c r="G34" s="47"/>
      <c r="H34" s="47"/>
      <c r="I34" s="47"/>
      <c r="J34" s="47"/>
      <c r="K34" s="47"/>
      <c r="L34" s="47"/>
      <c r="M34" s="47"/>
      <c r="N34" s="47"/>
      <c r="O34" s="71"/>
    </row>
    <row r="35" spans="1:15" s="18" customFormat="1" hidden="1" outlineLevel="1">
      <c r="A35" s="4"/>
      <c r="B35" s="536" t="s">
        <v>491</v>
      </c>
      <c r="C35" s="816"/>
      <c r="D35" s="47"/>
      <c r="E35" s="47"/>
      <c r="F35" s="47"/>
      <c r="G35" s="47"/>
      <c r="H35" s="47"/>
      <c r="I35" s="47"/>
      <c r="J35" s="47"/>
      <c r="K35" s="47"/>
      <c r="L35" s="47"/>
      <c r="M35" s="47"/>
      <c r="N35" s="47"/>
      <c r="O35" s="71"/>
    </row>
    <row r="36" spans="1:15" s="18" customFormat="1" collapsed="1">
      <c r="A36" s="4"/>
      <c r="B36" s="536" t="s">
        <v>514</v>
      </c>
      <c r="C36" s="817"/>
      <c r="D36" s="67">
        <f>SUM(D32:D35)</f>
        <v>1.2451000000000001</v>
      </c>
      <c r="E36" s="67">
        <f>SUM(E32:E35)</f>
        <v>1.2473000000000001</v>
      </c>
      <c r="F36" s="67">
        <f t="shared" ref="F36:M36" si="6">SUM(F32:F35)</f>
        <v>1.8902000000000001</v>
      </c>
      <c r="G36" s="67">
        <f t="shared" si="6"/>
        <v>1.8993</v>
      </c>
      <c r="H36" s="67">
        <f t="shared" si="6"/>
        <v>1.9287000000000001</v>
      </c>
      <c r="I36" s="67">
        <f t="shared" si="6"/>
        <v>1.9538</v>
      </c>
      <c r="J36" s="67">
        <f t="shared" si="6"/>
        <v>2.2393999999999998</v>
      </c>
      <c r="K36" s="67">
        <f t="shared" si="6"/>
        <v>0</v>
      </c>
      <c r="L36" s="67">
        <f t="shared" si="6"/>
        <v>0</v>
      </c>
      <c r="M36" s="67">
        <f t="shared" si="6"/>
        <v>0</v>
      </c>
      <c r="N36" s="67">
        <f>SUM(N32:N35)</f>
        <v>0</v>
      </c>
      <c r="O36" s="78"/>
    </row>
    <row r="37" spans="1:15" s="18" customFormat="1">
      <c r="A37" s="4"/>
      <c r="B37" s="492" t="s">
        <v>515</v>
      </c>
      <c r="C37" s="488"/>
      <c r="D37" s="73"/>
      <c r="E37" s="484">
        <f t="shared" ref="E37:N37" si="7">ROUND(SUM(D36*E16+E36*E17)/12,4)</f>
        <v>1.2465999999999999</v>
      </c>
      <c r="F37" s="484">
        <f t="shared" si="7"/>
        <v>1.5688</v>
      </c>
      <c r="G37" s="484">
        <f t="shared" si="7"/>
        <v>1.8963000000000001</v>
      </c>
      <c r="H37" s="484">
        <f t="shared" si="7"/>
        <v>1.9189000000000001</v>
      </c>
      <c r="I37" s="484">
        <f t="shared" si="7"/>
        <v>1.9454</v>
      </c>
      <c r="J37" s="484">
        <f t="shared" si="7"/>
        <v>1.9538</v>
      </c>
      <c r="K37" s="484">
        <f t="shared" si="7"/>
        <v>0</v>
      </c>
      <c r="L37" s="484">
        <f t="shared" si="7"/>
        <v>0</v>
      </c>
      <c r="M37" s="484">
        <f t="shared" si="7"/>
        <v>0</v>
      </c>
      <c r="N37" s="484">
        <f t="shared" si="7"/>
        <v>0</v>
      </c>
      <c r="O37" s="489"/>
    </row>
    <row r="38" spans="1:15" s="72" customFormat="1" ht="15.75" customHeight="1">
      <c r="B38" s="492"/>
      <c r="C38" s="488"/>
      <c r="D38" s="73"/>
      <c r="E38" s="73"/>
      <c r="F38" s="73"/>
      <c r="G38" s="73"/>
      <c r="H38" s="73"/>
      <c r="I38" s="73"/>
      <c r="J38" s="73"/>
      <c r="K38" s="73"/>
      <c r="L38" s="487"/>
      <c r="M38" s="487"/>
      <c r="N38" s="487"/>
      <c r="O38" s="493"/>
    </row>
    <row r="39" spans="1:15" s="66" customFormat="1">
      <c r="A39" s="64"/>
      <c r="B39" s="604" t="str">
        <f>'1.  LRAMVA Summary'!B30</f>
        <v>Street Lighting</v>
      </c>
      <c r="C39" s="815" t="str">
        <f>'2. LRAMVA Threshold'!G43</f>
        <v>kW</v>
      </c>
      <c r="D39" s="47">
        <f>8.7236</f>
        <v>8.7235999999999994</v>
      </c>
      <c r="E39" s="47">
        <f>8.7393</f>
        <v>8.7393000000000001</v>
      </c>
      <c r="F39" s="47">
        <f>12.7064</f>
        <v>12.7064</v>
      </c>
      <c r="G39" s="47">
        <f>12.7674</f>
        <v>12.7674</v>
      </c>
      <c r="H39" s="47">
        <f>12.9653</f>
        <v>12.965299999999999</v>
      </c>
      <c r="I39" s="47">
        <f>13.1338</f>
        <v>13.133800000000001</v>
      </c>
      <c r="J39" s="47">
        <f>12.7431</f>
        <v>12.7431</v>
      </c>
      <c r="K39" s="47"/>
      <c r="L39" s="47"/>
      <c r="M39" s="47"/>
      <c r="N39" s="47"/>
      <c r="O39" s="71"/>
    </row>
    <row r="40" spans="1:15" s="18" customFormat="1" hidden="1" outlineLevel="1">
      <c r="A40" s="4"/>
      <c r="B40" s="536" t="s">
        <v>512</v>
      </c>
      <c r="C40" s="816"/>
      <c r="D40" s="47"/>
      <c r="E40" s="47"/>
      <c r="F40" s="47"/>
      <c r="G40" s="47"/>
      <c r="H40" s="47"/>
      <c r="I40" s="47"/>
      <c r="J40" s="47"/>
      <c r="K40" s="47"/>
      <c r="L40" s="47"/>
      <c r="M40" s="47"/>
      <c r="N40" s="47"/>
      <c r="O40" s="71"/>
    </row>
    <row r="41" spans="1:15" s="18" customFormat="1" hidden="1" outlineLevel="1">
      <c r="A41" s="4"/>
      <c r="B41" s="536" t="s">
        <v>513</v>
      </c>
      <c r="C41" s="816"/>
      <c r="D41" s="47"/>
      <c r="E41" s="47"/>
      <c r="F41" s="47"/>
      <c r="G41" s="47"/>
      <c r="H41" s="47"/>
      <c r="I41" s="47"/>
      <c r="J41" s="47"/>
      <c r="K41" s="47"/>
      <c r="L41" s="47"/>
      <c r="M41" s="47"/>
      <c r="N41" s="47"/>
      <c r="O41" s="71"/>
    </row>
    <row r="42" spans="1:15" s="18" customFormat="1" hidden="1" outlineLevel="1">
      <c r="A42" s="4"/>
      <c r="B42" s="536" t="s">
        <v>491</v>
      </c>
      <c r="C42" s="816"/>
      <c r="D42" s="47"/>
      <c r="E42" s="47"/>
      <c r="F42" s="47"/>
      <c r="G42" s="47"/>
      <c r="H42" s="47"/>
      <c r="I42" s="47"/>
      <c r="J42" s="47"/>
      <c r="K42" s="47"/>
      <c r="L42" s="47"/>
      <c r="M42" s="47"/>
      <c r="N42" s="47"/>
      <c r="O42" s="71"/>
    </row>
    <row r="43" spans="1:15" s="18" customFormat="1" collapsed="1">
      <c r="A43" s="4"/>
      <c r="B43" s="536" t="s">
        <v>514</v>
      </c>
      <c r="C43" s="817"/>
      <c r="D43" s="67">
        <f>SUM(D39:D42)</f>
        <v>8.7235999999999994</v>
      </c>
      <c r="E43" s="67">
        <f t="shared" ref="E43:N43" si="8">SUM(E39:E42)</f>
        <v>8.7393000000000001</v>
      </c>
      <c r="F43" s="67">
        <f t="shared" si="8"/>
        <v>12.7064</v>
      </c>
      <c r="G43" s="67">
        <f t="shared" si="8"/>
        <v>12.7674</v>
      </c>
      <c r="H43" s="67">
        <f t="shared" si="8"/>
        <v>12.965299999999999</v>
      </c>
      <c r="I43" s="67">
        <f t="shared" si="8"/>
        <v>13.133800000000001</v>
      </c>
      <c r="J43" s="67">
        <f t="shared" si="8"/>
        <v>12.7431</v>
      </c>
      <c r="K43" s="67">
        <f t="shared" si="8"/>
        <v>0</v>
      </c>
      <c r="L43" s="67">
        <f t="shared" si="8"/>
        <v>0</v>
      </c>
      <c r="M43" s="67">
        <f t="shared" si="8"/>
        <v>0</v>
      </c>
      <c r="N43" s="67">
        <f t="shared" si="8"/>
        <v>0</v>
      </c>
      <c r="O43" s="78"/>
    </row>
    <row r="44" spans="1:15" s="14" customFormat="1">
      <c r="A44" s="74"/>
      <c r="B44" s="492" t="s">
        <v>515</v>
      </c>
      <c r="C44" s="488"/>
      <c r="D44" s="73"/>
      <c r="E44" s="484">
        <f t="shared" ref="E44:N44" si="9">ROUND(SUM(D43*E16+E43*E17)/12,4)</f>
        <v>8.7340999999999998</v>
      </c>
      <c r="F44" s="484">
        <f t="shared" si="9"/>
        <v>10.722899999999999</v>
      </c>
      <c r="G44" s="484">
        <f t="shared" si="9"/>
        <v>12.7471</v>
      </c>
      <c r="H44" s="484">
        <f t="shared" si="9"/>
        <v>12.8993</v>
      </c>
      <c r="I44" s="484">
        <f t="shared" si="9"/>
        <v>13.0776</v>
      </c>
      <c r="J44" s="484">
        <f t="shared" si="9"/>
        <v>13.133800000000001</v>
      </c>
      <c r="K44" s="484">
        <f t="shared" si="9"/>
        <v>0</v>
      </c>
      <c r="L44" s="484">
        <f t="shared" si="9"/>
        <v>0</v>
      </c>
      <c r="M44" s="484">
        <f t="shared" si="9"/>
        <v>0</v>
      </c>
      <c r="N44" s="484">
        <f t="shared" si="9"/>
        <v>0</v>
      </c>
      <c r="O44" s="489"/>
    </row>
    <row r="45" spans="1:15" s="72" customFormat="1" ht="14.25">
      <c r="A45" s="74"/>
      <c r="B45" s="492"/>
      <c r="C45" s="488"/>
      <c r="D45" s="73"/>
      <c r="E45" s="73"/>
      <c r="F45" s="73"/>
      <c r="G45" s="73"/>
      <c r="H45" s="73"/>
      <c r="I45" s="73"/>
      <c r="J45" s="73"/>
      <c r="K45" s="73"/>
      <c r="L45" s="487"/>
      <c r="M45" s="487"/>
      <c r="N45" s="487"/>
      <c r="O45" s="493"/>
    </row>
    <row r="46" spans="1:15" s="66" customFormat="1">
      <c r="A46" s="64"/>
      <c r="B46" s="604">
        <f>'1.  LRAMVA Summary'!B31</f>
        <v>0</v>
      </c>
      <c r="C46" s="815">
        <f>'2. LRAMVA Threshold'!H43</f>
        <v>0</v>
      </c>
      <c r="D46" s="47"/>
      <c r="E46" s="47"/>
      <c r="F46" s="47"/>
      <c r="G46" s="47"/>
      <c r="H46" s="47"/>
      <c r="I46" s="47"/>
      <c r="J46" s="47"/>
      <c r="K46" s="47"/>
      <c r="L46" s="47"/>
      <c r="M46" s="47"/>
      <c r="N46" s="47"/>
      <c r="O46" s="71"/>
    </row>
    <row r="47" spans="1:15" s="18" customFormat="1" hidden="1" outlineLevel="1">
      <c r="A47" s="4"/>
      <c r="B47" s="536" t="s">
        <v>512</v>
      </c>
      <c r="C47" s="816"/>
      <c r="D47" s="47"/>
      <c r="E47" s="47"/>
      <c r="F47" s="47"/>
      <c r="G47" s="47"/>
      <c r="H47" s="47"/>
      <c r="I47" s="47"/>
      <c r="J47" s="47"/>
      <c r="K47" s="47"/>
      <c r="L47" s="47"/>
      <c r="M47" s="47"/>
      <c r="N47" s="47"/>
      <c r="O47" s="71"/>
    </row>
    <row r="48" spans="1:15" s="18" customFormat="1" hidden="1" outlineLevel="1">
      <c r="A48" s="4"/>
      <c r="B48" s="536" t="s">
        <v>513</v>
      </c>
      <c r="C48" s="816"/>
      <c r="D48" s="47"/>
      <c r="E48" s="47"/>
      <c r="F48" s="47"/>
      <c r="G48" s="47"/>
      <c r="H48" s="47"/>
      <c r="I48" s="47"/>
      <c r="J48" s="47"/>
      <c r="K48" s="47"/>
      <c r="L48" s="47"/>
      <c r="M48" s="47"/>
      <c r="N48" s="47"/>
      <c r="O48" s="71"/>
    </row>
    <row r="49" spans="1:15" s="18" customFormat="1" hidden="1" outlineLevel="1">
      <c r="A49" s="4"/>
      <c r="B49" s="536" t="s">
        <v>491</v>
      </c>
      <c r="C49" s="816"/>
      <c r="D49" s="47"/>
      <c r="E49" s="47"/>
      <c r="F49" s="47"/>
      <c r="G49" s="47"/>
      <c r="H49" s="47"/>
      <c r="I49" s="47"/>
      <c r="J49" s="47"/>
      <c r="K49" s="47"/>
      <c r="L49" s="47"/>
      <c r="M49" s="47"/>
      <c r="N49" s="47"/>
      <c r="O49" s="71"/>
    </row>
    <row r="50" spans="1:15" s="18" customFormat="1" collapsed="1">
      <c r="A50" s="4"/>
      <c r="B50" s="536" t="s">
        <v>514</v>
      </c>
      <c r="C50" s="817"/>
      <c r="D50" s="67">
        <f>SUM(D46:D49)</f>
        <v>0</v>
      </c>
      <c r="E50" s="67">
        <f t="shared" ref="E50:N50" si="10">SUM(E46:E49)</f>
        <v>0</v>
      </c>
      <c r="F50" s="67">
        <f t="shared" si="10"/>
        <v>0</v>
      </c>
      <c r="G50" s="67">
        <f t="shared" si="10"/>
        <v>0</v>
      </c>
      <c r="H50" s="67">
        <f t="shared" si="10"/>
        <v>0</v>
      </c>
      <c r="I50" s="67">
        <f t="shared" si="10"/>
        <v>0</v>
      </c>
      <c r="J50" s="67">
        <f t="shared" si="10"/>
        <v>0</v>
      </c>
      <c r="K50" s="67">
        <f t="shared" si="10"/>
        <v>0</v>
      </c>
      <c r="L50" s="67">
        <f t="shared" si="10"/>
        <v>0</v>
      </c>
      <c r="M50" s="67">
        <f t="shared" si="10"/>
        <v>0</v>
      </c>
      <c r="N50" s="67">
        <f t="shared" si="10"/>
        <v>0</v>
      </c>
      <c r="O50" s="78"/>
    </row>
    <row r="51" spans="1:15" s="14" customFormat="1">
      <c r="A51" s="74"/>
      <c r="B51" s="492" t="s">
        <v>515</v>
      </c>
      <c r="C51" s="488"/>
      <c r="D51" s="73"/>
      <c r="E51" s="484">
        <f t="shared" ref="E51:N51" si="11">ROUND(SUM(D50*E16+E50*E17)/12,4)</f>
        <v>0</v>
      </c>
      <c r="F51" s="484">
        <f t="shared" si="11"/>
        <v>0</v>
      </c>
      <c r="G51" s="484">
        <f t="shared" si="11"/>
        <v>0</v>
      </c>
      <c r="H51" s="484">
        <f t="shared" si="11"/>
        <v>0</v>
      </c>
      <c r="I51" s="484">
        <f t="shared" si="11"/>
        <v>0</v>
      </c>
      <c r="J51" s="484">
        <f t="shared" si="11"/>
        <v>0</v>
      </c>
      <c r="K51" s="484">
        <f t="shared" si="11"/>
        <v>0</v>
      </c>
      <c r="L51" s="484">
        <f t="shared" si="11"/>
        <v>0</v>
      </c>
      <c r="M51" s="484">
        <f t="shared" si="11"/>
        <v>0</v>
      </c>
      <c r="N51" s="484">
        <f t="shared" si="11"/>
        <v>0</v>
      </c>
      <c r="O51" s="489"/>
    </row>
    <row r="52" spans="1:15" s="72" customFormat="1" ht="14.25">
      <c r="A52" s="74"/>
      <c r="B52" s="492"/>
      <c r="C52" s="488"/>
      <c r="D52" s="73"/>
      <c r="E52" s="73"/>
      <c r="F52" s="73"/>
      <c r="G52" s="73"/>
      <c r="H52" s="73"/>
      <c r="I52" s="73"/>
      <c r="J52" s="73"/>
      <c r="K52" s="73"/>
      <c r="L52" s="494"/>
      <c r="M52" s="494"/>
      <c r="N52" s="494"/>
      <c r="O52" s="493"/>
    </row>
    <row r="53" spans="1:15" s="66" customFormat="1">
      <c r="A53" s="64"/>
      <c r="B53" s="604">
        <f>'1.  LRAMVA Summary'!B32</f>
        <v>0</v>
      </c>
      <c r="C53" s="815">
        <f>'2. LRAMVA Threshold'!I43</f>
        <v>0</v>
      </c>
      <c r="D53" s="47"/>
      <c r="E53" s="47"/>
      <c r="F53" s="47"/>
      <c r="G53" s="47"/>
      <c r="H53" s="47"/>
      <c r="I53" s="47"/>
      <c r="J53" s="47"/>
      <c r="K53" s="47"/>
      <c r="L53" s="47"/>
      <c r="M53" s="47"/>
      <c r="N53" s="47"/>
      <c r="O53" s="71"/>
    </row>
    <row r="54" spans="1:15" s="18" customFormat="1" hidden="1" outlineLevel="1">
      <c r="A54" s="4"/>
      <c r="B54" s="536" t="s">
        <v>512</v>
      </c>
      <c r="C54" s="816"/>
      <c r="D54" s="47"/>
      <c r="E54" s="47"/>
      <c r="F54" s="47"/>
      <c r="G54" s="47"/>
      <c r="H54" s="47"/>
      <c r="I54" s="47"/>
      <c r="J54" s="47"/>
      <c r="K54" s="47"/>
      <c r="L54" s="47"/>
      <c r="M54" s="47"/>
      <c r="N54" s="47"/>
      <c r="O54" s="71"/>
    </row>
    <row r="55" spans="1:15" s="18" customFormat="1" hidden="1" outlineLevel="1">
      <c r="A55" s="4"/>
      <c r="B55" s="536" t="s">
        <v>513</v>
      </c>
      <c r="C55" s="816"/>
      <c r="D55" s="47"/>
      <c r="E55" s="47"/>
      <c r="F55" s="47"/>
      <c r="G55" s="47"/>
      <c r="H55" s="47"/>
      <c r="I55" s="47"/>
      <c r="J55" s="47"/>
      <c r="K55" s="47"/>
      <c r="L55" s="47"/>
      <c r="M55" s="47"/>
      <c r="N55" s="47"/>
      <c r="O55" s="71"/>
    </row>
    <row r="56" spans="1:15" s="18" customFormat="1" hidden="1" outlineLevel="1">
      <c r="A56" s="4"/>
      <c r="B56" s="536" t="s">
        <v>491</v>
      </c>
      <c r="C56" s="816"/>
      <c r="D56" s="47"/>
      <c r="E56" s="47"/>
      <c r="F56" s="47"/>
      <c r="G56" s="47"/>
      <c r="H56" s="47"/>
      <c r="I56" s="47"/>
      <c r="J56" s="47"/>
      <c r="K56" s="47"/>
      <c r="L56" s="47"/>
      <c r="M56" s="47"/>
      <c r="N56" s="47"/>
      <c r="O56" s="71"/>
    </row>
    <row r="57" spans="1:15" s="18" customFormat="1" collapsed="1">
      <c r="A57" s="4"/>
      <c r="B57" s="536" t="s">
        <v>514</v>
      </c>
      <c r="C57" s="817"/>
      <c r="D57" s="67">
        <f>SUM(D53:D56)</f>
        <v>0</v>
      </c>
      <c r="E57" s="67">
        <f t="shared" ref="E57:N57" si="12">SUM(E53:E56)</f>
        <v>0</v>
      </c>
      <c r="F57" s="67">
        <f t="shared" si="12"/>
        <v>0</v>
      </c>
      <c r="G57" s="67">
        <f t="shared" si="12"/>
        <v>0</v>
      </c>
      <c r="H57" s="67">
        <f t="shared" si="12"/>
        <v>0</v>
      </c>
      <c r="I57" s="67">
        <f t="shared" si="12"/>
        <v>0</v>
      </c>
      <c r="J57" s="67">
        <f t="shared" si="12"/>
        <v>0</v>
      </c>
      <c r="K57" s="67">
        <f t="shared" si="12"/>
        <v>0</v>
      </c>
      <c r="L57" s="67">
        <f t="shared" si="12"/>
        <v>0</v>
      </c>
      <c r="M57" s="67">
        <f t="shared" si="12"/>
        <v>0</v>
      </c>
      <c r="N57" s="67">
        <f t="shared" si="12"/>
        <v>0</v>
      </c>
      <c r="O57" s="79"/>
    </row>
    <row r="58" spans="1:15" s="14" customFormat="1">
      <c r="A58" s="74"/>
      <c r="B58" s="492" t="s">
        <v>515</v>
      </c>
      <c r="C58" s="488"/>
      <c r="D58" s="73"/>
      <c r="E58" s="484">
        <f t="shared" ref="E58:N58" si="13">ROUND(SUM(D57*E16+E57*E17)/12,4)</f>
        <v>0</v>
      </c>
      <c r="F58" s="484">
        <f t="shared" si="13"/>
        <v>0</v>
      </c>
      <c r="G58" s="484">
        <f t="shared" si="13"/>
        <v>0</v>
      </c>
      <c r="H58" s="484">
        <f t="shared" si="13"/>
        <v>0</v>
      </c>
      <c r="I58" s="484">
        <f t="shared" si="13"/>
        <v>0</v>
      </c>
      <c r="J58" s="484">
        <f t="shared" si="13"/>
        <v>0</v>
      </c>
      <c r="K58" s="484">
        <f t="shared" si="13"/>
        <v>0</v>
      </c>
      <c r="L58" s="484">
        <f t="shared" si="13"/>
        <v>0</v>
      </c>
      <c r="M58" s="484">
        <f t="shared" si="13"/>
        <v>0</v>
      </c>
      <c r="N58" s="484">
        <f t="shared" si="13"/>
        <v>0</v>
      </c>
      <c r="O58" s="489"/>
    </row>
    <row r="59" spans="1:15" s="72" customFormat="1" ht="14.25">
      <c r="A59" s="74"/>
      <c r="B59" s="492"/>
      <c r="C59" s="488"/>
      <c r="D59" s="73"/>
      <c r="E59" s="73"/>
      <c r="F59" s="73"/>
      <c r="G59" s="73"/>
      <c r="H59" s="73"/>
      <c r="I59" s="73"/>
      <c r="J59" s="73"/>
      <c r="K59" s="73"/>
      <c r="L59" s="494"/>
      <c r="M59" s="494"/>
      <c r="N59" s="494"/>
      <c r="O59" s="493"/>
    </row>
    <row r="60" spans="1:15" s="66" customFormat="1">
      <c r="A60" s="64"/>
      <c r="B60" s="604">
        <f>'1.  LRAMVA Summary'!B33</f>
        <v>0</v>
      </c>
      <c r="C60" s="815">
        <f>'2. LRAMVA Threshold'!J43</f>
        <v>0</v>
      </c>
      <c r="D60" s="47"/>
      <c r="E60" s="47"/>
      <c r="F60" s="47"/>
      <c r="G60" s="47"/>
      <c r="H60" s="47"/>
      <c r="I60" s="47"/>
      <c r="J60" s="47"/>
      <c r="K60" s="47"/>
      <c r="L60" s="47"/>
      <c r="M60" s="47"/>
      <c r="N60" s="47"/>
      <c r="O60" s="71"/>
    </row>
    <row r="61" spans="1:15" s="18" customFormat="1" hidden="1" outlineLevel="1">
      <c r="A61" s="4"/>
      <c r="B61" s="536" t="s">
        <v>512</v>
      </c>
      <c r="C61" s="816"/>
      <c r="D61" s="47"/>
      <c r="E61" s="47"/>
      <c r="F61" s="47"/>
      <c r="G61" s="47"/>
      <c r="H61" s="47"/>
      <c r="I61" s="47"/>
      <c r="J61" s="47"/>
      <c r="K61" s="47"/>
      <c r="L61" s="47"/>
      <c r="M61" s="47"/>
      <c r="N61" s="47"/>
      <c r="O61" s="71"/>
    </row>
    <row r="62" spans="1:15" s="18" customFormat="1" hidden="1" outlineLevel="1">
      <c r="A62" s="4"/>
      <c r="B62" s="536" t="s">
        <v>513</v>
      </c>
      <c r="C62" s="816"/>
      <c r="D62" s="47"/>
      <c r="E62" s="47"/>
      <c r="F62" s="47"/>
      <c r="G62" s="47"/>
      <c r="H62" s="47"/>
      <c r="I62" s="47"/>
      <c r="J62" s="47"/>
      <c r="K62" s="47"/>
      <c r="L62" s="47"/>
      <c r="M62" s="47"/>
      <c r="N62" s="47"/>
      <c r="O62" s="71"/>
    </row>
    <row r="63" spans="1:15" s="18" customFormat="1" hidden="1" outlineLevel="1">
      <c r="A63" s="4"/>
      <c r="B63" s="536" t="s">
        <v>491</v>
      </c>
      <c r="C63" s="816"/>
      <c r="D63" s="47"/>
      <c r="E63" s="47"/>
      <c r="F63" s="47"/>
      <c r="G63" s="47"/>
      <c r="H63" s="47"/>
      <c r="I63" s="47"/>
      <c r="J63" s="47"/>
      <c r="K63" s="47"/>
      <c r="L63" s="47"/>
      <c r="M63" s="47"/>
      <c r="N63" s="47"/>
      <c r="O63" s="71"/>
    </row>
    <row r="64" spans="1:15" s="18" customFormat="1" collapsed="1">
      <c r="A64" s="4"/>
      <c r="B64" s="536" t="s">
        <v>514</v>
      </c>
      <c r="C64" s="817"/>
      <c r="D64" s="67">
        <f>SUM(D60:D63)</f>
        <v>0</v>
      </c>
      <c r="E64" s="67">
        <f t="shared" ref="E64:N64" si="14">SUM(E60:E63)</f>
        <v>0</v>
      </c>
      <c r="F64" s="67">
        <f t="shared" si="14"/>
        <v>0</v>
      </c>
      <c r="G64" s="67">
        <f t="shared" si="14"/>
        <v>0</v>
      </c>
      <c r="H64" s="67">
        <f t="shared" si="14"/>
        <v>0</v>
      </c>
      <c r="I64" s="67">
        <f t="shared" si="14"/>
        <v>0</v>
      </c>
      <c r="J64" s="67">
        <f t="shared" si="14"/>
        <v>0</v>
      </c>
      <c r="K64" s="67">
        <f t="shared" si="14"/>
        <v>0</v>
      </c>
      <c r="L64" s="67">
        <f t="shared" si="14"/>
        <v>0</v>
      </c>
      <c r="M64" s="67">
        <f t="shared" si="14"/>
        <v>0</v>
      </c>
      <c r="N64" s="67">
        <f t="shared" si="14"/>
        <v>0</v>
      </c>
      <c r="O64" s="79"/>
    </row>
    <row r="65" spans="1:15" s="14" customFormat="1">
      <c r="A65" s="74"/>
      <c r="B65" s="492" t="s">
        <v>515</v>
      </c>
      <c r="C65" s="488"/>
      <c r="D65" s="73"/>
      <c r="E65" s="484">
        <f t="shared" ref="E65:N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 t="shared" si="15"/>
        <v>0</v>
      </c>
      <c r="O65" s="489"/>
    </row>
    <row r="66" spans="1:15" s="14" customFormat="1">
      <c r="A66" s="74"/>
      <c r="B66" s="75"/>
      <c r="C66" s="82"/>
      <c r="D66" s="73"/>
      <c r="E66" s="73"/>
      <c r="F66" s="73"/>
      <c r="G66" s="73"/>
      <c r="H66" s="73"/>
      <c r="I66" s="73"/>
      <c r="J66" s="73"/>
      <c r="K66" s="73"/>
      <c r="L66" s="487"/>
      <c r="M66" s="487"/>
      <c r="N66" s="487"/>
      <c r="O66" s="489"/>
    </row>
    <row r="67" spans="1:15" s="66" customFormat="1">
      <c r="A67" s="64"/>
      <c r="B67" s="604">
        <f>'1.  LRAMVA Summary'!B34</f>
        <v>0</v>
      </c>
      <c r="C67" s="815">
        <f>'2. LRAMVA Threshold'!K43</f>
        <v>0</v>
      </c>
      <c r="D67" s="47"/>
      <c r="E67" s="47"/>
      <c r="F67" s="47"/>
      <c r="G67" s="47"/>
      <c r="H67" s="47"/>
      <c r="I67" s="47"/>
      <c r="J67" s="47"/>
      <c r="K67" s="47"/>
      <c r="L67" s="47"/>
      <c r="M67" s="47"/>
      <c r="N67" s="47"/>
      <c r="O67" s="71"/>
    </row>
    <row r="68" spans="1:15" s="18" customFormat="1" hidden="1" outlineLevel="1">
      <c r="A68" s="4"/>
      <c r="B68" s="536" t="s">
        <v>512</v>
      </c>
      <c r="C68" s="816"/>
      <c r="D68" s="47"/>
      <c r="E68" s="47"/>
      <c r="F68" s="47"/>
      <c r="G68" s="47"/>
      <c r="H68" s="47"/>
      <c r="I68" s="47"/>
      <c r="J68" s="47"/>
      <c r="K68" s="47"/>
      <c r="L68" s="47"/>
      <c r="M68" s="47"/>
      <c r="N68" s="47"/>
      <c r="O68" s="71"/>
    </row>
    <row r="69" spans="1:15" s="18" customFormat="1" hidden="1" outlineLevel="1">
      <c r="A69" s="4"/>
      <c r="B69" s="536" t="s">
        <v>513</v>
      </c>
      <c r="C69" s="816"/>
      <c r="D69" s="47"/>
      <c r="E69" s="47"/>
      <c r="F69" s="47"/>
      <c r="G69" s="47"/>
      <c r="H69" s="47"/>
      <c r="I69" s="47"/>
      <c r="J69" s="47"/>
      <c r="K69" s="47"/>
      <c r="L69" s="47"/>
      <c r="M69" s="47"/>
      <c r="N69" s="47"/>
      <c r="O69" s="71"/>
    </row>
    <row r="70" spans="1:15" s="18" customFormat="1" hidden="1" outlineLevel="1">
      <c r="A70" s="4"/>
      <c r="B70" s="536" t="s">
        <v>491</v>
      </c>
      <c r="C70" s="816"/>
      <c r="D70" s="47"/>
      <c r="E70" s="47"/>
      <c r="F70" s="47"/>
      <c r="G70" s="47"/>
      <c r="H70" s="47"/>
      <c r="I70" s="47"/>
      <c r="J70" s="47"/>
      <c r="K70" s="47"/>
      <c r="L70" s="47"/>
      <c r="M70" s="47"/>
      <c r="N70" s="47"/>
      <c r="O70" s="71"/>
    </row>
    <row r="71" spans="1:15" s="18" customFormat="1" collapsed="1">
      <c r="A71" s="4"/>
      <c r="B71" s="536" t="s">
        <v>514</v>
      </c>
      <c r="C71" s="817"/>
      <c r="D71" s="67">
        <f>SUM(D67:D70)</f>
        <v>0</v>
      </c>
      <c r="E71" s="67">
        <f t="shared" ref="E71:N71" si="16">SUM(E67:E70)</f>
        <v>0</v>
      </c>
      <c r="F71" s="67">
        <f>SUM(F67:F70)</f>
        <v>0</v>
      </c>
      <c r="G71" s="67">
        <f t="shared" si="16"/>
        <v>0</v>
      </c>
      <c r="H71" s="67">
        <f t="shared" si="16"/>
        <v>0</v>
      </c>
      <c r="I71" s="67">
        <f t="shared" si="16"/>
        <v>0</v>
      </c>
      <c r="J71" s="67">
        <f t="shared" si="16"/>
        <v>0</v>
      </c>
      <c r="K71" s="67">
        <f t="shared" si="16"/>
        <v>0</v>
      </c>
      <c r="L71" s="67">
        <f t="shared" si="16"/>
        <v>0</v>
      </c>
      <c r="M71" s="67">
        <f t="shared" si="16"/>
        <v>0</v>
      </c>
      <c r="N71" s="67">
        <f t="shared" si="16"/>
        <v>0</v>
      </c>
      <c r="O71" s="79"/>
    </row>
    <row r="72" spans="1:15" s="14" customFormat="1">
      <c r="A72" s="74"/>
      <c r="B72" s="492" t="s">
        <v>515</v>
      </c>
      <c r="C72" s="488"/>
      <c r="D72" s="73"/>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4"/>
      <c r="B73" s="481"/>
      <c r="C73" s="488"/>
      <c r="D73" s="73"/>
      <c r="E73" s="484"/>
      <c r="F73" s="484"/>
      <c r="G73" s="484"/>
      <c r="H73" s="484"/>
      <c r="I73" s="484"/>
      <c r="J73" s="484"/>
      <c r="K73" s="484"/>
      <c r="L73" s="484"/>
      <c r="M73" s="484"/>
      <c r="N73" s="484"/>
      <c r="O73" s="489"/>
    </row>
    <row r="74" spans="1:15" s="66" customFormat="1">
      <c r="A74" s="64"/>
      <c r="B74" s="604">
        <f>'1.  LRAMVA Summary'!B35</f>
        <v>0</v>
      </c>
      <c r="C74" s="815">
        <f>'2. LRAMVA Threshold'!L43</f>
        <v>0</v>
      </c>
      <c r="D74" s="47"/>
      <c r="E74" s="47"/>
      <c r="F74" s="47"/>
      <c r="G74" s="47"/>
      <c r="H74" s="47"/>
      <c r="I74" s="47"/>
      <c r="J74" s="47"/>
      <c r="K74" s="47"/>
      <c r="L74" s="47"/>
      <c r="M74" s="47"/>
      <c r="N74" s="47"/>
      <c r="O74" s="71"/>
    </row>
    <row r="75" spans="1:15" s="18" customFormat="1" hidden="1" outlineLevel="1">
      <c r="A75" s="4"/>
      <c r="B75" s="536" t="s">
        <v>512</v>
      </c>
      <c r="C75" s="816"/>
      <c r="D75" s="47"/>
      <c r="E75" s="47"/>
      <c r="F75" s="47"/>
      <c r="G75" s="47"/>
      <c r="H75" s="47"/>
      <c r="I75" s="47"/>
      <c r="J75" s="47"/>
      <c r="K75" s="47"/>
      <c r="L75" s="47"/>
      <c r="M75" s="47"/>
      <c r="N75" s="47"/>
      <c r="O75" s="71"/>
    </row>
    <row r="76" spans="1:15" s="18" customFormat="1" hidden="1" outlineLevel="1">
      <c r="A76" s="4"/>
      <c r="B76" s="536" t="s">
        <v>513</v>
      </c>
      <c r="C76" s="816"/>
      <c r="D76" s="47"/>
      <c r="E76" s="47"/>
      <c r="F76" s="47"/>
      <c r="G76" s="47"/>
      <c r="H76" s="47"/>
      <c r="I76" s="47"/>
      <c r="J76" s="47"/>
      <c r="K76" s="47"/>
      <c r="L76" s="47"/>
      <c r="M76" s="47"/>
      <c r="N76" s="47"/>
      <c r="O76" s="71"/>
    </row>
    <row r="77" spans="1:15" s="18" customFormat="1" hidden="1" outlineLevel="1">
      <c r="A77" s="4"/>
      <c r="B77" s="536" t="s">
        <v>491</v>
      </c>
      <c r="C77" s="816"/>
      <c r="D77" s="47"/>
      <c r="E77" s="47"/>
      <c r="F77" s="47"/>
      <c r="G77" s="47"/>
      <c r="H77" s="47"/>
      <c r="I77" s="47"/>
      <c r="J77" s="47"/>
      <c r="K77" s="47"/>
      <c r="L77" s="47"/>
      <c r="M77" s="47"/>
      <c r="N77" s="47"/>
      <c r="O77" s="71"/>
    </row>
    <row r="78" spans="1:15" s="18" customFormat="1" collapsed="1">
      <c r="A78" s="4"/>
      <c r="B78" s="536" t="s">
        <v>514</v>
      </c>
      <c r="C78" s="817"/>
      <c r="D78" s="67">
        <f>SUM(D74:D77)</f>
        <v>0</v>
      </c>
      <c r="E78" s="67">
        <f>SUM(E74:E77)</f>
        <v>0</v>
      </c>
      <c r="F78" s="67">
        <f t="shared" ref="F78:N78" si="18">SUM(F74:F77)</f>
        <v>0</v>
      </c>
      <c r="G78" s="67">
        <f t="shared" si="18"/>
        <v>0</v>
      </c>
      <c r="H78" s="67">
        <f t="shared" si="18"/>
        <v>0</v>
      </c>
      <c r="I78" s="67">
        <f t="shared" si="18"/>
        <v>0</v>
      </c>
      <c r="J78" s="67">
        <f t="shared" si="18"/>
        <v>0</v>
      </c>
      <c r="K78" s="67">
        <f t="shared" si="18"/>
        <v>0</v>
      </c>
      <c r="L78" s="67">
        <f t="shared" si="18"/>
        <v>0</v>
      </c>
      <c r="M78" s="67">
        <f t="shared" si="18"/>
        <v>0</v>
      </c>
      <c r="N78" s="67">
        <f t="shared" si="18"/>
        <v>0</v>
      </c>
      <c r="O78" s="79"/>
    </row>
    <row r="79" spans="1:15" s="14" customFormat="1">
      <c r="A79" s="74"/>
      <c r="B79" s="492" t="s">
        <v>515</v>
      </c>
      <c r="C79" s="488"/>
      <c r="D79" s="73"/>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4"/>
      <c r="B80" s="481"/>
      <c r="C80" s="488"/>
      <c r="D80" s="73"/>
      <c r="E80" s="484"/>
      <c r="F80" s="484"/>
      <c r="G80" s="484"/>
      <c r="H80" s="484"/>
      <c r="I80" s="484"/>
      <c r="J80" s="484"/>
      <c r="K80" s="484"/>
      <c r="L80" s="484"/>
      <c r="M80" s="484"/>
      <c r="N80" s="484"/>
      <c r="O80" s="489"/>
    </row>
    <row r="81" spans="1:15" s="66" customFormat="1">
      <c r="A81" s="64"/>
      <c r="B81" s="604">
        <f>'1.  LRAMVA Summary'!B36</f>
        <v>0</v>
      </c>
      <c r="C81" s="815">
        <f>'2. LRAMVA Threshold'!M43</f>
        <v>0</v>
      </c>
      <c r="D81" s="47"/>
      <c r="E81" s="47"/>
      <c r="F81" s="47"/>
      <c r="G81" s="47"/>
      <c r="H81" s="47"/>
      <c r="I81" s="47"/>
      <c r="J81" s="47"/>
      <c r="K81" s="47"/>
      <c r="L81" s="47"/>
      <c r="M81" s="47"/>
      <c r="N81" s="47"/>
      <c r="O81" s="71"/>
    </row>
    <row r="82" spans="1:15" s="18" customFormat="1" hidden="1" outlineLevel="1">
      <c r="A82" s="4"/>
      <c r="B82" s="536" t="s">
        <v>512</v>
      </c>
      <c r="C82" s="816"/>
      <c r="D82" s="47"/>
      <c r="E82" s="47"/>
      <c r="F82" s="47"/>
      <c r="G82" s="47"/>
      <c r="H82" s="47"/>
      <c r="I82" s="47"/>
      <c r="J82" s="47"/>
      <c r="K82" s="47"/>
      <c r="L82" s="47"/>
      <c r="M82" s="47"/>
      <c r="N82" s="47"/>
      <c r="O82" s="71"/>
    </row>
    <row r="83" spans="1:15" s="18" customFormat="1" hidden="1" outlineLevel="1">
      <c r="A83" s="4"/>
      <c r="B83" s="536" t="s">
        <v>513</v>
      </c>
      <c r="C83" s="816"/>
      <c r="D83" s="47"/>
      <c r="E83" s="47"/>
      <c r="F83" s="47"/>
      <c r="G83" s="47"/>
      <c r="H83" s="47"/>
      <c r="I83" s="47"/>
      <c r="J83" s="47"/>
      <c r="K83" s="47"/>
      <c r="L83" s="47"/>
      <c r="M83" s="47"/>
      <c r="N83" s="47"/>
      <c r="O83" s="71"/>
    </row>
    <row r="84" spans="1:15" s="18" customFormat="1" hidden="1" outlineLevel="1">
      <c r="A84" s="4"/>
      <c r="B84" s="536" t="s">
        <v>491</v>
      </c>
      <c r="C84" s="816"/>
      <c r="D84" s="47"/>
      <c r="E84" s="47"/>
      <c r="F84" s="47"/>
      <c r="G84" s="47"/>
      <c r="H84" s="47"/>
      <c r="I84" s="47"/>
      <c r="J84" s="47"/>
      <c r="K84" s="47"/>
      <c r="L84" s="47"/>
      <c r="M84" s="47"/>
      <c r="N84" s="47"/>
      <c r="O84" s="71"/>
    </row>
    <row r="85" spans="1:15" s="18" customFormat="1" collapsed="1">
      <c r="A85" s="4"/>
      <c r="B85" s="536" t="s">
        <v>514</v>
      </c>
      <c r="C85" s="817"/>
      <c r="D85" s="67">
        <f>SUM(D81:D84)</f>
        <v>0</v>
      </c>
      <c r="E85" s="67">
        <f>SUM(E81:E84)</f>
        <v>0</v>
      </c>
      <c r="F85" s="67">
        <f t="shared" ref="F85:N85" si="20">SUM(F81:F84)</f>
        <v>0</v>
      </c>
      <c r="G85" s="67">
        <f t="shared" si="20"/>
        <v>0</v>
      </c>
      <c r="H85" s="67">
        <f t="shared" si="20"/>
        <v>0</v>
      </c>
      <c r="I85" s="67">
        <f t="shared" si="20"/>
        <v>0</v>
      </c>
      <c r="J85" s="67">
        <f t="shared" si="20"/>
        <v>0</v>
      </c>
      <c r="K85" s="67">
        <f t="shared" si="20"/>
        <v>0</v>
      </c>
      <c r="L85" s="67">
        <f t="shared" si="20"/>
        <v>0</v>
      </c>
      <c r="M85" s="67">
        <f t="shared" si="20"/>
        <v>0</v>
      </c>
      <c r="N85" s="67">
        <f t="shared" si="20"/>
        <v>0</v>
      </c>
      <c r="O85" s="79"/>
    </row>
    <row r="86" spans="1:15" s="14" customFormat="1">
      <c r="A86" s="74"/>
      <c r="B86" s="492" t="s">
        <v>515</v>
      </c>
      <c r="C86" s="488"/>
      <c r="D86" s="73"/>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4"/>
      <c r="B87" s="481"/>
      <c r="C87" s="488"/>
      <c r="D87" s="73"/>
      <c r="E87" s="484"/>
      <c r="F87" s="484"/>
      <c r="G87" s="484"/>
      <c r="H87" s="484"/>
      <c r="I87" s="484"/>
      <c r="J87" s="484"/>
      <c r="K87" s="484"/>
      <c r="L87" s="484"/>
      <c r="M87" s="484"/>
      <c r="N87" s="484"/>
      <c r="O87" s="489"/>
    </row>
    <row r="88" spans="1:15" s="66" customFormat="1">
      <c r="A88" s="64"/>
      <c r="B88" s="604">
        <f>'1.  LRAMVA Summary'!B37</f>
        <v>0</v>
      </c>
      <c r="C88" s="815">
        <f>'2. LRAMVA Threshold'!N43</f>
        <v>0</v>
      </c>
      <c r="D88" s="47"/>
      <c r="E88" s="47"/>
      <c r="F88" s="47"/>
      <c r="G88" s="47"/>
      <c r="H88" s="47"/>
      <c r="I88" s="47"/>
      <c r="J88" s="47"/>
      <c r="K88" s="47"/>
      <c r="L88" s="47"/>
      <c r="M88" s="47"/>
      <c r="N88" s="47"/>
      <c r="O88" s="71"/>
    </row>
    <row r="89" spans="1:15" s="18" customFormat="1" hidden="1" outlineLevel="1">
      <c r="A89" s="4"/>
      <c r="B89" s="536" t="s">
        <v>512</v>
      </c>
      <c r="C89" s="816"/>
      <c r="D89" s="47"/>
      <c r="E89" s="47"/>
      <c r="F89" s="47"/>
      <c r="G89" s="47"/>
      <c r="H89" s="47"/>
      <c r="I89" s="47"/>
      <c r="J89" s="47"/>
      <c r="K89" s="47"/>
      <c r="L89" s="47"/>
      <c r="M89" s="47"/>
      <c r="N89" s="47"/>
      <c r="O89" s="71"/>
    </row>
    <row r="90" spans="1:15" s="18" customFormat="1" hidden="1" outlineLevel="1">
      <c r="A90" s="4"/>
      <c r="B90" s="536" t="s">
        <v>513</v>
      </c>
      <c r="C90" s="816"/>
      <c r="D90" s="47"/>
      <c r="E90" s="47"/>
      <c r="F90" s="47"/>
      <c r="G90" s="47"/>
      <c r="H90" s="47"/>
      <c r="I90" s="47"/>
      <c r="J90" s="47"/>
      <c r="K90" s="47"/>
      <c r="L90" s="47"/>
      <c r="M90" s="47"/>
      <c r="N90" s="47"/>
      <c r="O90" s="71"/>
    </row>
    <row r="91" spans="1:15" s="18" customFormat="1" hidden="1" outlineLevel="1">
      <c r="A91" s="4"/>
      <c r="B91" s="536" t="s">
        <v>491</v>
      </c>
      <c r="C91" s="816"/>
      <c r="D91" s="47"/>
      <c r="E91" s="47"/>
      <c r="F91" s="47"/>
      <c r="G91" s="47"/>
      <c r="H91" s="47"/>
      <c r="I91" s="47"/>
      <c r="J91" s="47"/>
      <c r="K91" s="47"/>
      <c r="L91" s="47"/>
      <c r="M91" s="47"/>
      <c r="N91" s="47"/>
      <c r="O91" s="71"/>
    </row>
    <row r="92" spans="1:15" s="18" customFormat="1" collapsed="1">
      <c r="A92" s="4"/>
      <c r="B92" s="536" t="s">
        <v>514</v>
      </c>
      <c r="C92" s="817"/>
      <c r="D92" s="67">
        <f>SUM(D88:D91)</f>
        <v>0</v>
      </c>
      <c r="E92" s="67">
        <f>SUM(E88:E91)</f>
        <v>0</v>
      </c>
      <c r="F92" s="67">
        <f t="shared" ref="F92:N92" si="22">SUM(F88:F91)</f>
        <v>0</v>
      </c>
      <c r="G92" s="67">
        <f t="shared" si="22"/>
        <v>0</v>
      </c>
      <c r="H92" s="67">
        <f t="shared" si="22"/>
        <v>0</v>
      </c>
      <c r="I92" s="67">
        <f t="shared" si="22"/>
        <v>0</v>
      </c>
      <c r="J92" s="67">
        <f t="shared" si="22"/>
        <v>0</v>
      </c>
      <c r="K92" s="67">
        <f t="shared" si="22"/>
        <v>0</v>
      </c>
      <c r="L92" s="67">
        <f t="shared" si="22"/>
        <v>0</v>
      </c>
      <c r="M92" s="67">
        <f t="shared" si="22"/>
        <v>0</v>
      </c>
      <c r="N92" s="67">
        <f t="shared" si="22"/>
        <v>0</v>
      </c>
      <c r="O92" s="79"/>
    </row>
    <row r="93" spans="1:15" s="14" customFormat="1">
      <c r="A93" s="74"/>
      <c r="B93" s="492" t="s">
        <v>515</v>
      </c>
      <c r="C93" s="488"/>
      <c r="D93" s="73"/>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4"/>
      <c r="B94" s="481"/>
      <c r="C94" s="488"/>
      <c r="D94" s="73"/>
      <c r="E94" s="484"/>
      <c r="F94" s="484"/>
      <c r="G94" s="484"/>
      <c r="H94" s="484"/>
      <c r="I94" s="484"/>
      <c r="J94" s="484"/>
      <c r="K94" s="484"/>
      <c r="L94" s="484"/>
      <c r="M94" s="484"/>
      <c r="N94" s="484"/>
      <c r="O94" s="489"/>
    </row>
    <row r="95" spans="1:15" s="66" customFormat="1">
      <c r="A95" s="64"/>
      <c r="B95" s="604">
        <f>'1.  LRAMVA Summary'!B38</f>
        <v>0</v>
      </c>
      <c r="C95" s="815">
        <f>'2. LRAMVA Threshold'!O43</f>
        <v>0</v>
      </c>
      <c r="D95" s="47"/>
      <c r="E95" s="47"/>
      <c r="F95" s="47"/>
      <c r="G95" s="47"/>
      <c r="H95" s="47"/>
      <c r="I95" s="47"/>
      <c r="J95" s="47"/>
      <c r="K95" s="47"/>
      <c r="L95" s="47"/>
      <c r="M95" s="47"/>
      <c r="N95" s="47"/>
      <c r="O95" s="71"/>
    </row>
    <row r="96" spans="1:15" s="18" customFormat="1" hidden="1" outlineLevel="1">
      <c r="A96" s="4"/>
      <c r="B96" s="536" t="s">
        <v>512</v>
      </c>
      <c r="C96" s="816"/>
      <c r="D96" s="47"/>
      <c r="E96" s="47"/>
      <c r="F96" s="47"/>
      <c r="G96" s="47"/>
      <c r="H96" s="47"/>
      <c r="I96" s="47"/>
      <c r="J96" s="47"/>
      <c r="K96" s="47"/>
      <c r="L96" s="47"/>
      <c r="M96" s="47"/>
      <c r="N96" s="47"/>
      <c r="O96" s="71"/>
    </row>
    <row r="97" spans="1:15" s="18" customFormat="1" hidden="1" outlineLevel="1">
      <c r="A97" s="4"/>
      <c r="B97" s="536" t="s">
        <v>513</v>
      </c>
      <c r="C97" s="816"/>
      <c r="D97" s="47"/>
      <c r="E97" s="47"/>
      <c r="F97" s="47"/>
      <c r="G97" s="47"/>
      <c r="H97" s="47"/>
      <c r="I97" s="47"/>
      <c r="J97" s="47"/>
      <c r="K97" s="47"/>
      <c r="L97" s="47"/>
      <c r="M97" s="47"/>
      <c r="N97" s="47"/>
      <c r="O97" s="71"/>
    </row>
    <row r="98" spans="1:15" s="18" customFormat="1" hidden="1" outlineLevel="1">
      <c r="A98" s="4"/>
      <c r="B98" s="536" t="s">
        <v>491</v>
      </c>
      <c r="C98" s="816"/>
      <c r="D98" s="47"/>
      <c r="E98" s="47"/>
      <c r="F98" s="47"/>
      <c r="G98" s="47"/>
      <c r="H98" s="47"/>
      <c r="I98" s="47"/>
      <c r="J98" s="47"/>
      <c r="K98" s="47"/>
      <c r="L98" s="47"/>
      <c r="M98" s="47"/>
      <c r="N98" s="47"/>
      <c r="O98" s="71"/>
    </row>
    <row r="99" spans="1:15" s="18" customFormat="1" collapsed="1">
      <c r="A99" s="4"/>
      <c r="B99" s="536" t="s">
        <v>514</v>
      </c>
      <c r="C99" s="817"/>
      <c r="D99" s="67">
        <f>SUM(D95:D98)</f>
        <v>0</v>
      </c>
      <c r="E99" s="67">
        <f>SUM(E95:E98)</f>
        <v>0</v>
      </c>
      <c r="F99" s="67">
        <f t="shared" ref="F99:N99" si="24">SUM(F95:F98)</f>
        <v>0</v>
      </c>
      <c r="G99" s="67">
        <f t="shared" si="24"/>
        <v>0</v>
      </c>
      <c r="H99" s="67">
        <f t="shared" si="24"/>
        <v>0</v>
      </c>
      <c r="I99" s="67">
        <f t="shared" si="24"/>
        <v>0</v>
      </c>
      <c r="J99" s="67">
        <f t="shared" si="24"/>
        <v>0</v>
      </c>
      <c r="K99" s="67">
        <f t="shared" si="24"/>
        <v>0</v>
      </c>
      <c r="L99" s="67">
        <f t="shared" si="24"/>
        <v>0</v>
      </c>
      <c r="M99" s="67">
        <f t="shared" si="24"/>
        <v>0</v>
      </c>
      <c r="N99" s="67">
        <f t="shared" si="24"/>
        <v>0</v>
      </c>
      <c r="O99" s="79"/>
    </row>
    <row r="100" spans="1:15" s="14" customFormat="1">
      <c r="A100" s="74"/>
      <c r="B100" s="492" t="s">
        <v>515</v>
      </c>
      <c r="C100" s="488"/>
      <c r="D100" s="73"/>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4"/>
      <c r="B101" s="481"/>
      <c r="C101" s="488"/>
      <c r="D101" s="73"/>
      <c r="E101" s="484"/>
      <c r="F101" s="484"/>
      <c r="G101" s="484"/>
      <c r="H101" s="484"/>
      <c r="I101" s="484"/>
      <c r="J101" s="484"/>
      <c r="K101" s="484"/>
      <c r="L101" s="484"/>
      <c r="M101" s="484"/>
      <c r="N101" s="484"/>
      <c r="O101" s="489"/>
    </row>
    <row r="102" spans="1:15" s="66" customFormat="1">
      <c r="A102" s="64"/>
      <c r="B102" s="604">
        <f>'1.  LRAMVA Summary'!B39</f>
        <v>0</v>
      </c>
      <c r="C102" s="815">
        <f>'2. LRAMVA Threshold'!P43</f>
        <v>0</v>
      </c>
      <c r="D102" s="47"/>
      <c r="E102" s="47"/>
      <c r="F102" s="47"/>
      <c r="G102" s="47"/>
      <c r="H102" s="47"/>
      <c r="I102" s="47"/>
      <c r="J102" s="47"/>
      <c r="K102" s="47"/>
      <c r="L102" s="47"/>
      <c r="M102" s="47"/>
      <c r="N102" s="47"/>
      <c r="O102" s="71"/>
    </row>
    <row r="103" spans="1:15" s="18" customFormat="1" hidden="1" outlineLevel="1">
      <c r="A103" s="4"/>
      <c r="B103" s="536" t="s">
        <v>512</v>
      </c>
      <c r="C103" s="816"/>
      <c r="D103" s="47"/>
      <c r="E103" s="47"/>
      <c r="F103" s="47"/>
      <c r="G103" s="47"/>
      <c r="H103" s="47"/>
      <c r="I103" s="47"/>
      <c r="J103" s="47"/>
      <c r="K103" s="47"/>
      <c r="L103" s="47"/>
      <c r="M103" s="47"/>
      <c r="N103" s="47"/>
      <c r="O103" s="71"/>
    </row>
    <row r="104" spans="1:15" s="18" customFormat="1" hidden="1" outlineLevel="1">
      <c r="A104" s="4"/>
      <c r="B104" s="536" t="s">
        <v>513</v>
      </c>
      <c r="C104" s="816"/>
      <c r="D104" s="47"/>
      <c r="E104" s="47"/>
      <c r="F104" s="47"/>
      <c r="G104" s="47"/>
      <c r="H104" s="47"/>
      <c r="I104" s="47"/>
      <c r="J104" s="47"/>
      <c r="K104" s="47"/>
      <c r="L104" s="47"/>
      <c r="M104" s="47"/>
      <c r="N104" s="47"/>
      <c r="O104" s="71"/>
    </row>
    <row r="105" spans="1:15" s="18" customFormat="1" hidden="1" outlineLevel="1">
      <c r="A105" s="4"/>
      <c r="B105" s="536" t="s">
        <v>491</v>
      </c>
      <c r="C105" s="816"/>
      <c r="D105" s="47"/>
      <c r="E105" s="47"/>
      <c r="F105" s="47"/>
      <c r="G105" s="47"/>
      <c r="H105" s="47"/>
      <c r="I105" s="47"/>
      <c r="J105" s="47"/>
      <c r="K105" s="47"/>
      <c r="L105" s="47"/>
      <c r="M105" s="47"/>
      <c r="N105" s="47"/>
      <c r="O105" s="71"/>
    </row>
    <row r="106" spans="1:15" s="18" customFormat="1" collapsed="1">
      <c r="A106" s="4"/>
      <c r="B106" s="536" t="s">
        <v>514</v>
      </c>
      <c r="C106" s="817"/>
      <c r="D106" s="67">
        <f>SUM(D102:D105)</f>
        <v>0</v>
      </c>
      <c r="E106" s="67">
        <f>SUM(E102:E105)</f>
        <v>0</v>
      </c>
      <c r="F106" s="67">
        <f>SUM(F102:F105)</f>
        <v>0</v>
      </c>
      <c r="G106" s="67">
        <f t="shared" ref="G106:N106" si="26">SUM(G102:G105)</f>
        <v>0</v>
      </c>
      <c r="H106" s="67">
        <f t="shared" si="26"/>
        <v>0</v>
      </c>
      <c r="I106" s="67">
        <f t="shared" si="26"/>
        <v>0</v>
      </c>
      <c r="J106" s="67">
        <f t="shared" si="26"/>
        <v>0</v>
      </c>
      <c r="K106" s="67">
        <f t="shared" si="26"/>
        <v>0</v>
      </c>
      <c r="L106" s="67">
        <f t="shared" si="26"/>
        <v>0</v>
      </c>
      <c r="M106" s="67">
        <f t="shared" si="26"/>
        <v>0</v>
      </c>
      <c r="N106" s="67">
        <f t="shared" si="26"/>
        <v>0</v>
      </c>
      <c r="O106" s="79"/>
    </row>
    <row r="107" spans="1:15" s="14" customFormat="1">
      <c r="A107" s="74"/>
      <c r="B107" s="492" t="s">
        <v>515</v>
      </c>
      <c r="C107" s="488"/>
      <c r="D107" s="73"/>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4"/>
      <c r="B108" s="481"/>
      <c r="C108" s="488"/>
      <c r="D108" s="73"/>
      <c r="E108" s="484"/>
      <c r="F108" s="484"/>
      <c r="G108" s="484"/>
      <c r="H108" s="484"/>
      <c r="I108" s="484"/>
      <c r="J108" s="484"/>
      <c r="K108" s="484"/>
      <c r="L108" s="484"/>
      <c r="M108" s="484"/>
      <c r="N108" s="484"/>
      <c r="O108" s="489"/>
    </row>
    <row r="109" spans="1:15" s="66" customFormat="1">
      <c r="A109" s="64"/>
      <c r="B109" s="604">
        <f>'1.  LRAMVA Summary'!B40</f>
        <v>0</v>
      </c>
      <c r="C109" s="815">
        <f>'2. LRAMVA Threshold'!Q43</f>
        <v>0</v>
      </c>
      <c r="D109" s="47"/>
      <c r="E109" s="47"/>
      <c r="F109" s="47"/>
      <c r="G109" s="47"/>
      <c r="H109" s="47"/>
      <c r="I109" s="47"/>
      <c r="J109" s="47"/>
      <c r="K109" s="47"/>
      <c r="L109" s="47"/>
      <c r="M109" s="47"/>
      <c r="N109" s="47"/>
      <c r="O109" s="71"/>
    </row>
    <row r="110" spans="1:15" s="18" customFormat="1" hidden="1" outlineLevel="1">
      <c r="A110" s="4"/>
      <c r="B110" s="536" t="s">
        <v>512</v>
      </c>
      <c r="C110" s="816"/>
      <c r="D110" s="47"/>
      <c r="E110" s="47"/>
      <c r="F110" s="47"/>
      <c r="G110" s="47"/>
      <c r="H110" s="47"/>
      <c r="I110" s="47"/>
      <c r="J110" s="47"/>
      <c r="K110" s="47"/>
      <c r="L110" s="47"/>
      <c r="M110" s="47"/>
      <c r="N110" s="47"/>
      <c r="O110" s="71"/>
    </row>
    <row r="111" spans="1:15" s="18" customFormat="1" hidden="1" outlineLevel="1">
      <c r="A111" s="4"/>
      <c r="B111" s="536" t="s">
        <v>513</v>
      </c>
      <c r="C111" s="816"/>
      <c r="D111" s="47"/>
      <c r="E111" s="47"/>
      <c r="F111" s="47"/>
      <c r="G111" s="47"/>
      <c r="H111" s="47"/>
      <c r="I111" s="47"/>
      <c r="J111" s="47"/>
      <c r="K111" s="47"/>
      <c r="L111" s="47"/>
      <c r="M111" s="47"/>
      <c r="N111" s="47"/>
      <c r="O111" s="71"/>
    </row>
    <row r="112" spans="1:15" s="18" customFormat="1" hidden="1" outlineLevel="1">
      <c r="A112" s="4"/>
      <c r="B112" s="536" t="s">
        <v>491</v>
      </c>
      <c r="C112" s="816"/>
      <c r="D112" s="47"/>
      <c r="E112" s="47"/>
      <c r="F112" s="47"/>
      <c r="G112" s="47"/>
      <c r="H112" s="47"/>
      <c r="I112" s="47"/>
      <c r="J112" s="47"/>
      <c r="K112" s="47"/>
      <c r="L112" s="47"/>
      <c r="M112" s="47"/>
      <c r="N112" s="47"/>
      <c r="O112" s="71"/>
    </row>
    <row r="113" spans="1:17" s="18" customFormat="1" collapsed="1">
      <c r="A113" s="4"/>
      <c r="B113" s="536" t="s">
        <v>514</v>
      </c>
      <c r="C113" s="817"/>
      <c r="D113" s="67">
        <f>SUM(D109:D112)</f>
        <v>0</v>
      </c>
      <c r="E113" s="67">
        <f>SUM(E109:E112)</f>
        <v>0</v>
      </c>
      <c r="F113" s="67">
        <f>SUM(F109:F112)</f>
        <v>0</v>
      </c>
      <c r="G113" s="67">
        <f>SUM(G109:G112)</f>
        <v>0</v>
      </c>
      <c r="H113" s="67">
        <f t="shared" ref="H113:N113" si="28">SUM(H109:H112)</f>
        <v>0</v>
      </c>
      <c r="I113" s="67">
        <f t="shared" si="28"/>
        <v>0</v>
      </c>
      <c r="J113" s="67">
        <f t="shared" si="28"/>
        <v>0</v>
      </c>
      <c r="K113" s="67">
        <f t="shared" si="28"/>
        <v>0</v>
      </c>
      <c r="L113" s="67">
        <f t="shared" si="28"/>
        <v>0</v>
      </c>
      <c r="M113" s="67">
        <f t="shared" si="28"/>
        <v>0</v>
      </c>
      <c r="N113" s="67">
        <f t="shared" si="28"/>
        <v>0</v>
      </c>
      <c r="O113" s="79"/>
    </row>
    <row r="114" spans="1:17" s="14" customFormat="1">
      <c r="A114" s="74"/>
      <c r="B114" s="492" t="s">
        <v>515</v>
      </c>
      <c r="C114" s="488"/>
      <c r="D114" s="73"/>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2" customFormat="1" ht="14.25">
      <c r="A115" s="74"/>
      <c r="B115" s="76"/>
      <c r="C115" s="83"/>
      <c r="D115" s="77"/>
      <c r="E115" s="77"/>
      <c r="F115" s="77"/>
      <c r="G115" s="77"/>
      <c r="H115" s="77"/>
      <c r="I115" s="77"/>
      <c r="J115" s="77"/>
      <c r="K115" s="495"/>
      <c r="L115" s="496"/>
      <c r="M115" s="496"/>
      <c r="N115" s="496"/>
      <c r="O115" s="497"/>
    </row>
    <row r="116" spans="1:17" s="3" customFormat="1" ht="21" customHeight="1">
      <c r="A116" s="4"/>
      <c r="B116" s="498" t="s">
        <v>619</v>
      </c>
      <c r="C116" s="100"/>
      <c r="D116" s="499"/>
      <c r="E116" s="499"/>
      <c r="F116" s="499"/>
      <c r="G116" s="499"/>
      <c r="H116" s="499"/>
      <c r="I116" s="499"/>
      <c r="J116" s="499"/>
      <c r="K116" s="499"/>
      <c r="L116" s="499"/>
      <c r="M116" s="499"/>
      <c r="N116" s="499"/>
      <c r="O116" s="499"/>
    </row>
    <row r="119" spans="1:17" ht="15.75">
      <c r="B119" s="120" t="s">
        <v>485</v>
      </c>
      <c r="J119" s="18"/>
    </row>
    <row r="120" spans="1:17" s="14" customFormat="1" ht="55.5" customHeight="1">
      <c r="A120" s="74"/>
      <c r="B120" s="819" t="s">
        <v>621</v>
      </c>
      <c r="C120" s="819"/>
      <c r="D120" s="819"/>
      <c r="E120" s="819"/>
      <c r="F120" s="819"/>
      <c r="G120" s="819"/>
      <c r="H120" s="819"/>
      <c r="I120" s="819"/>
      <c r="J120" s="819"/>
      <c r="K120" s="819"/>
      <c r="L120" s="819"/>
      <c r="M120" s="819"/>
      <c r="N120" s="819"/>
      <c r="O120" s="819"/>
      <c r="P120" s="819"/>
    </row>
    <row r="121" spans="1:17" s="18" customFormat="1" ht="9" customHeight="1">
      <c r="A121" s="4"/>
      <c r="B121" s="120"/>
      <c r="C121" s="80"/>
    </row>
    <row r="122" spans="1:17" ht="63.75" customHeight="1">
      <c r="B122" s="244" t="s">
        <v>235</v>
      </c>
      <c r="C122" s="244" t="str">
        <f>'1.  LRAMVA Summary'!D50</f>
        <v>Residential</v>
      </c>
      <c r="D122" s="244" t="str">
        <f>'1.  LRAMVA Summary'!E50</f>
        <v>GS&lt;50 kW</v>
      </c>
      <c r="E122" s="244" t="str">
        <f>'1.  LRAMVA Summary'!F50</f>
        <v>GS 50 TO 4,999 KW</v>
      </c>
      <c r="F122" s="244" t="str">
        <f>'1.  LRAMVA Summary'!G50</f>
        <v>Street Lighting</v>
      </c>
      <c r="G122" s="244" t="str">
        <f>'1.  LRAMVA Summary'!H50</f>
        <v/>
      </c>
      <c r="H122" s="244" t="str">
        <f>'1.  LRAMVA Summary'!I50</f>
        <v/>
      </c>
      <c r="I122" s="244" t="str">
        <f>'1.  LRAMVA Summary'!J50</f>
        <v/>
      </c>
      <c r="J122" s="244" t="str">
        <f>'1.  LRAMVA Summary'!K50</f>
        <v/>
      </c>
      <c r="K122" s="244" t="str">
        <f>'1.  LRAMVA Summary'!L50</f>
        <v/>
      </c>
      <c r="L122" s="244" t="str">
        <f>'1.  LRAMVA Summary'!M50</f>
        <v/>
      </c>
      <c r="M122" s="244" t="str">
        <f>'1.  LRAMVA Summary'!N50</f>
        <v/>
      </c>
      <c r="N122" s="244" t="str">
        <f>'1.  LRAMVA Summary'!O50</f>
        <v/>
      </c>
      <c r="O122" s="244" t="str">
        <f>'1.  LRAMVA Summary'!P50</f>
        <v/>
      </c>
      <c r="P122" s="244" t="str">
        <f>'1.  LRAMVA Summary'!Q50</f>
        <v/>
      </c>
      <c r="Q122" s="18"/>
    </row>
    <row r="123" spans="1:17" s="18" customFormat="1">
      <c r="A123" s="93"/>
      <c r="B123" s="585"/>
      <c r="C123" s="586" t="str">
        <f>'1.  LRAMVA Summary'!D51</f>
        <v>kWh</v>
      </c>
      <c r="D123" s="586" t="str">
        <f>'1.  LRAMVA Summary'!E51</f>
        <v>kWh</v>
      </c>
      <c r="E123" s="586" t="str">
        <f>'1.  LRAMVA Summary'!F51</f>
        <v>kW</v>
      </c>
      <c r="F123" s="586" t="str">
        <f>'1.  LRAMVA Summary'!G51</f>
        <v>kW</v>
      </c>
      <c r="G123" s="586">
        <f>'1.  LRAMVA Summary'!H51</f>
        <v>0</v>
      </c>
      <c r="H123" s="586">
        <f>'1.  LRAMVA Summary'!I51</f>
        <v>0</v>
      </c>
      <c r="I123" s="586">
        <f>'1.  LRAMVA Summary'!J51</f>
        <v>0</v>
      </c>
      <c r="J123" s="586">
        <f>'1.  LRAMVA Summary'!K51</f>
        <v>0</v>
      </c>
      <c r="K123" s="586">
        <f>'1.  LRAMVA Summary'!L51</f>
        <v>0</v>
      </c>
      <c r="L123" s="586">
        <f>'1.  LRAMVA Summary'!M51</f>
        <v>0</v>
      </c>
      <c r="M123" s="586">
        <f>'1.  LRAMVA Summary'!N51</f>
        <v>0</v>
      </c>
      <c r="N123" s="586">
        <f>'1.  LRAMVA Summary'!O51</f>
        <v>0</v>
      </c>
      <c r="O123" s="586">
        <f>'1.  LRAMVA Summary'!P51</f>
        <v>0</v>
      </c>
      <c r="P123" s="587">
        <f>'1.  LRAMVA Summary'!Q51</f>
        <v>0</v>
      </c>
    </row>
    <row r="124" spans="1:17">
      <c r="B124" s="500">
        <v>2011</v>
      </c>
      <c r="C124" s="681">
        <f t="shared" ref="C124:C129" si="30">HLOOKUP(B124,$E$15:$O$114,9,FALSE)</f>
        <v>1.17E-2</v>
      </c>
      <c r="D124" s="682">
        <f>HLOOKUP(B124,$E$15:$O$114,16,FALSE)</f>
        <v>7.4000000000000003E-3</v>
      </c>
      <c r="E124" s="683">
        <f>HLOOKUP(B124,$E$15:$O$114,23,FALSE)</f>
        <v>1.2465999999999999</v>
      </c>
      <c r="F124" s="682">
        <f>HLOOKUP(B124,$E$15:$O$114,30,FALSE)</f>
        <v>8.7340999999999998</v>
      </c>
      <c r="G124" s="683">
        <f>HLOOKUP(B124,$E$15:$O$114,37,FALSE)</f>
        <v>0</v>
      </c>
      <c r="H124" s="682">
        <f>HLOOKUP(B124,$E$15:$O$114,44,FALSE)</f>
        <v>0</v>
      </c>
      <c r="I124" s="683">
        <f>HLOOKUP(B124,$E$15:$O$114,51,FALSE)</f>
        <v>0</v>
      </c>
      <c r="J124" s="683">
        <f>HLOOKUP(B124,$E$15:$O$114,58,FALSE)</f>
        <v>0</v>
      </c>
      <c r="K124" s="683">
        <f>HLOOKUP(B124,$E$15:$O$114,65,FALSE)</f>
        <v>0</v>
      </c>
      <c r="L124" s="683">
        <f>HLOOKUP(B124,$E$15:$O$114,72,FALSE)</f>
        <v>0</v>
      </c>
      <c r="M124" s="683">
        <f>HLOOKUP(B124,$E$15:$O$114,79,FALSE)</f>
        <v>0</v>
      </c>
      <c r="N124" s="683">
        <f>HLOOKUP(B124,$E$15:$O$114,86,FALSE)</f>
        <v>0</v>
      </c>
      <c r="O124" s="683">
        <f>HLOOKUP(B124,$E$15:$O$114,93,FALSE)</f>
        <v>0</v>
      </c>
      <c r="P124" s="683">
        <f>HLOOKUP(B124,$E$15:$O$114,100,FALSE)</f>
        <v>0</v>
      </c>
    </row>
    <row r="125" spans="1:17">
      <c r="B125" s="501">
        <v>2012</v>
      </c>
      <c r="C125" s="684">
        <f t="shared" si="30"/>
        <v>1.3100000000000001E-2</v>
      </c>
      <c r="D125" s="685">
        <f>HLOOKUP(B125,$E$15:$O$114,16,FALSE)</f>
        <v>8.2000000000000007E-3</v>
      </c>
      <c r="E125" s="686">
        <f>HLOOKUP(B125,$E$15:$O$114,23,FALSE)</f>
        <v>1.5688</v>
      </c>
      <c r="F125" s="685">
        <f>HLOOKUP(B125,$E$15:$O$114,30,FALSE)</f>
        <v>10.722899999999999</v>
      </c>
      <c r="G125" s="686">
        <f>HLOOKUP(B125,$E$15:$O$114,37,FALSE)</f>
        <v>0</v>
      </c>
      <c r="H125" s="685">
        <f>HLOOKUP(B125,$E$15:$O$114,44,FALSE)</f>
        <v>0</v>
      </c>
      <c r="I125" s="686">
        <f>HLOOKUP(B125,$E$15:$O$114,51,FALSE)</f>
        <v>0</v>
      </c>
      <c r="J125" s="686">
        <f>HLOOKUP(B125,$E$15:$O$114,58,FALSE)</f>
        <v>0</v>
      </c>
      <c r="K125" s="686">
        <f>HLOOKUP(B125,$E$15:$O$114,65,FALSE)</f>
        <v>0</v>
      </c>
      <c r="L125" s="686">
        <f>HLOOKUP(B125,$E$15:$O$114,72,FALSE)</f>
        <v>0</v>
      </c>
      <c r="M125" s="686">
        <f>HLOOKUP(B125,$E$15:$O$114,79,FALSE)</f>
        <v>0</v>
      </c>
      <c r="N125" s="686">
        <f>HLOOKUP(B125,$E$15:$O$114,86,FALSE)</f>
        <v>0</v>
      </c>
      <c r="O125" s="686">
        <f>HLOOKUP(B125,$E$15:$O$114,93,FALSE)</f>
        <v>0</v>
      </c>
      <c r="P125" s="686">
        <f t="shared" ref="P125:P133" si="31">HLOOKUP(B125,$E$15:$O$114,100,FALSE)</f>
        <v>0</v>
      </c>
    </row>
    <row r="126" spans="1:17">
      <c r="B126" s="501">
        <v>2013</v>
      </c>
      <c r="C126" s="684">
        <f t="shared" si="30"/>
        <v>1.46E-2</v>
      </c>
      <c r="D126" s="685">
        <f t="shared" ref="D126:D133" si="32">HLOOKUP(B126,$E$15:$O$114,16,FALSE)</f>
        <v>8.9999999999999993E-3</v>
      </c>
      <c r="E126" s="686">
        <f t="shared" ref="E126:E133" si="33">HLOOKUP(B126,$E$15:$O$114,23,FALSE)</f>
        <v>1.8963000000000001</v>
      </c>
      <c r="F126" s="685">
        <f t="shared" ref="F126:F133" si="34">HLOOKUP(B126,$E$15:$O$114,30,FALSE)</f>
        <v>12.7471</v>
      </c>
      <c r="G126" s="686">
        <f t="shared" ref="G126:G132" si="35">HLOOKUP(B126,$E$15:$O$114,37,FALSE)</f>
        <v>0</v>
      </c>
      <c r="H126" s="685">
        <f t="shared" ref="H126:H133" si="36">HLOOKUP(B126,$E$15:$O$114,44,FALSE)</f>
        <v>0</v>
      </c>
      <c r="I126" s="686">
        <f t="shared" ref="I126:I133" si="37">HLOOKUP(B126,$E$15:$O$114,51,FALSE)</f>
        <v>0</v>
      </c>
      <c r="J126" s="686">
        <f t="shared" ref="J126:J133" si="38">HLOOKUP(B126,$E$15:$O$114,58,FALSE)</f>
        <v>0</v>
      </c>
      <c r="K126" s="686">
        <f t="shared" ref="K126:K133" si="39">HLOOKUP(B126,$E$15:$O$114,65,FALSE)</f>
        <v>0</v>
      </c>
      <c r="L126" s="686">
        <f>HLOOKUP(B126,$E$15:$O$114,72,FALSE)</f>
        <v>0</v>
      </c>
      <c r="M126" s="686">
        <f t="shared" ref="M126:M133" si="40">HLOOKUP(B126,$E$15:$O$114,79,FALSE)</f>
        <v>0</v>
      </c>
      <c r="N126" s="686">
        <f t="shared" ref="N126:N133" si="41">HLOOKUP(B126,$E$15:$O$114,86,FALSE)</f>
        <v>0</v>
      </c>
      <c r="O126" s="686">
        <f t="shared" ref="O126:O133" si="42">HLOOKUP(B126,$E$15:$O$114,93,FALSE)</f>
        <v>0</v>
      </c>
      <c r="P126" s="686">
        <f t="shared" si="31"/>
        <v>0</v>
      </c>
    </row>
    <row r="127" spans="1:17">
      <c r="B127" s="501">
        <v>2014</v>
      </c>
      <c r="C127" s="684">
        <f t="shared" si="30"/>
        <v>1.47E-2</v>
      </c>
      <c r="D127" s="685">
        <f>HLOOKUP(B127,$E$15:$O$114,16,FALSE)</f>
        <v>9.1000000000000004E-3</v>
      </c>
      <c r="E127" s="686">
        <f>HLOOKUP(B127,$E$15:$O$114,23,FALSE)</f>
        <v>1.9189000000000001</v>
      </c>
      <c r="F127" s="685">
        <f>HLOOKUP(B127,$E$15:$O$114,30,FALSE)</f>
        <v>12.8993</v>
      </c>
      <c r="G127" s="686">
        <f>HLOOKUP(B127,$E$15:$O$114,37,FALSE)</f>
        <v>0</v>
      </c>
      <c r="H127" s="685">
        <f>HLOOKUP(B127,$E$15:$O$114,44,FALSE)</f>
        <v>0</v>
      </c>
      <c r="I127" s="686">
        <f>HLOOKUP(B127,$E$15:$O$114,51,FALSE)</f>
        <v>0</v>
      </c>
      <c r="J127" s="686">
        <f>HLOOKUP(B127,$E$15:$O$114,58,FALSE)</f>
        <v>0</v>
      </c>
      <c r="K127" s="686">
        <f>HLOOKUP(B127,$E$15:$O$114,65,FALSE)</f>
        <v>0</v>
      </c>
      <c r="L127" s="686">
        <f>HLOOKUP(B127,$E$15:$O$114,72,FALSE)</f>
        <v>0</v>
      </c>
      <c r="M127" s="686">
        <f>HLOOKUP(B127,$E$15:$O$114,79,FALSE)</f>
        <v>0</v>
      </c>
      <c r="N127" s="686">
        <f>HLOOKUP(B127,$E$15:$O$114,86,FALSE)</f>
        <v>0</v>
      </c>
      <c r="O127" s="686">
        <f>HLOOKUP(B127,$E$15:$O$114,93,FALSE)</f>
        <v>0</v>
      </c>
      <c r="P127" s="686">
        <f>HLOOKUP(B127,$E$15:$O$114,100,FALSE)</f>
        <v>0</v>
      </c>
    </row>
    <row r="128" spans="1:17">
      <c r="B128" s="501">
        <v>2015</v>
      </c>
      <c r="C128" s="684">
        <f t="shared" si="30"/>
        <v>1.49E-2</v>
      </c>
      <c r="D128" s="685">
        <f t="shared" si="32"/>
        <v>9.1999999999999998E-3</v>
      </c>
      <c r="E128" s="686">
        <f t="shared" si="33"/>
        <v>1.9454</v>
      </c>
      <c r="F128" s="685">
        <f t="shared" si="34"/>
        <v>13.0776</v>
      </c>
      <c r="G128" s="686">
        <f t="shared" si="35"/>
        <v>0</v>
      </c>
      <c r="H128" s="685">
        <f t="shared" si="36"/>
        <v>0</v>
      </c>
      <c r="I128" s="686">
        <f t="shared" si="37"/>
        <v>0</v>
      </c>
      <c r="J128" s="686">
        <f t="shared" si="38"/>
        <v>0</v>
      </c>
      <c r="K128" s="686">
        <f t="shared" si="39"/>
        <v>0</v>
      </c>
      <c r="L128" s="686">
        <f t="shared" ref="L128:L133" si="43">HLOOKUP(B128,$E$15:$O$114,72,FALSE)</f>
        <v>0</v>
      </c>
      <c r="M128" s="686">
        <f t="shared" si="40"/>
        <v>0</v>
      </c>
      <c r="N128" s="686">
        <f t="shared" si="41"/>
        <v>0</v>
      </c>
      <c r="O128" s="686">
        <f t="shared" si="42"/>
        <v>0</v>
      </c>
      <c r="P128" s="686">
        <f t="shared" si="31"/>
        <v>0</v>
      </c>
    </row>
    <row r="129" spans="2:16">
      <c r="B129" s="501">
        <v>2016</v>
      </c>
      <c r="C129" s="684">
        <f t="shared" si="30"/>
        <v>1.4999999999999999E-2</v>
      </c>
      <c r="D129" s="685">
        <f t="shared" si="32"/>
        <v>9.1999999999999998E-3</v>
      </c>
      <c r="E129" s="686">
        <f t="shared" si="33"/>
        <v>1.9538</v>
      </c>
      <c r="F129" s="685">
        <f t="shared" si="34"/>
        <v>13.133800000000001</v>
      </c>
      <c r="G129" s="686">
        <f t="shared" si="35"/>
        <v>0</v>
      </c>
      <c r="H129" s="685">
        <f t="shared" si="36"/>
        <v>0</v>
      </c>
      <c r="I129" s="686">
        <f t="shared" si="37"/>
        <v>0</v>
      </c>
      <c r="J129" s="686">
        <f t="shared" si="38"/>
        <v>0</v>
      </c>
      <c r="K129" s="686">
        <f t="shared" si="39"/>
        <v>0</v>
      </c>
      <c r="L129" s="686">
        <f t="shared" si="43"/>
        <v>0</v>
      </c>
      <c r="M129" s="686">
        <f t="shared" si="40"/>
        <v>0</v>
      </c>
      <c r="N129" s="686">
        <f t="shared" si="41"/>
        <v>0</v>
      </c>
      <c r="O129" s="686">
        <f t="shared" si="42"/>
        <v>0</v>
      </c>
      <c r="P129" s="686">
        <f t="shared" si="31"/>
        <v>0</v>
      </c>
    </row>
    <row r="130" spans="2:16" hidden="1">
      <c r="B130" s="501">
        <v>2017</v>
      </c>
      <c r="C130" s="684">
        <f>HLOOKUP(B130,$E$15:$O$114,9,FALSE)</f>
        <v>0</v>
      </c>
      <c r="D130" s="685">
        <f t="shared" si="32"/>
        <v>0</v>
      </c>
      <c r="E130" s="686">
        <f t="shared" si="33"/>
        <v>0</v>
      </c>
      <c r="F130" s="685">
        <f t="shared" si="34"/>
        <v>0</v>
      </c>
      <c r="G130" s="686">
        <f t="shared" si="35"/>
        <v>0</v>
      </c>
      <c r="H130" s="685">
        <f t="shared" si="36"/>
        <v>0</v>
      </c>
      <c r="I130" s="686">
        <f t="shared" si="37"/>
        <v>0</v>
      </c>
      <c r="J130" s="686">
        <f t="shared" si="38"/>
        <v>0</v>
      </c>
      <c r="K130" s="686">
        <f t="shared" si="39"/>
        <v>0</v>
      </c>
      <c r="L130" s="686">
        <f t="shared" si="43"/>
        <v>0</v>
      </c>
      <c r="M130" s="686">
        <f t="shared" si="40"/>
        <v>0</v>
      </c>
      <c r="N130" s="686">
        <f t="shared" si="41"/>
        <v>0</v>
      </c>
      <c r="O130" s="686">
        <f t="shared" si="42"/>
        <v>0</v>
      </c>
      <c r="P130" s="686">
        <f t="shared" si="31"/>
        <v>0</v>
      </c>
    </row>
    <row r="131" spans="2:16" hidden="1">
      <c r="B131" s="501">
        <v>2018</v>
      </c>
      <c r="C131" s="684">
        <f t="shared" ref="C131:C133" si="44">HLOOKUP(B131,$E$15:$O$114,9,FALSE)</f>
        <v>0</v>
      </c>
      <c r="D131" s="685">
        <f t="shared" si="32"/>
        <v>0</v>
      </c>
      <c r="E131" s="686">
        <f t="shared" si="33"/>
        <v>0</v>
      </c>
      <c r="F131" s="685">
        <f t="shared" si="34"/>
        <v>0</v>
      </c>
      <c r="G131" s="686">
        <f t="shared" si="35"/>
        <v>0</v>
      </c>
      <c r="H131" s="685">
        <f t="shared" si="36"/>
        <v>0</v>
      </c>
      <c r="I131" s="686">
        <f t="shared" si="37"/>
        <v>0</v>
      </c>
      <c r="J131" s="686">
        <f t="shared" si="38"/>
        <v>0</v>
      </c>
      <c r="K131" s="686">
        <f t="shared" si="39"/>
        <v>0</v>
      </c>
      <c r="L131" s="686">
        <f t="shared" si="43"/>
        <v>0</v>
      </c>
      <c r="M131" s="686">
        <f t="shared" si="40"/>
        <v>0</v>
      </c>
      <c r="N131" s="686">
        <f t="shared" si="41"/>
        <v>0</v>
      </c>
      <c r="O131" s="686">
        <f t="shared" si="42"/>
        <v>0</v>
      </c>
      <c r="P131" s="686">
        <f t="shared" si="31"/>
        <v>0</v>
      </c>
    </row>
    <row r="132" spans="2:16" hidden="1">
      <c r="B132" s="501">
        <v>2019</v>
      </c>
      <c r="C132" s="684">
        <f t="shared" si="44"/>
        <v>0</v>
      </c>
      <c r="D132" s="685">
        <f t="shared" si="32"/>
        <v>0</v>
      </c>
      <c r="E132" s="686">
        <f t="shared" si="33"/>
        <v>0</v>
      </c>
      <c r="F132" s="685">
        <f t="shared" si="34"/>
        <v>0</v>
      </c>
      <c r="G132" s="686">
        <f t="shared" si="35"/>
        <v>0</v>
      </c>
      <c r="H132" s="685">
        <f t="shared" si="36"/>
        <v>0</v>
      </c>
      <c r="I132" s="686">
        <f t="shared" si="37"/>
        <v>0</v>
      </c>
      <c r="J132" s="686">
        <f t="shared" si="38"/>
        <v>0</v>
      </c>
      <c r="K132" s="686">
        <f t="shared" si="39"/>
        <v>0</v>
      </c>
      <c r="L132" s="686">
        <f t="shared" si="43"/>
        <v>0</v>
      </c>
      <c r="M132" s="686">
        <f t="shared" si="40"/>
        <v>0</v>
      </c>
      <c r="N132" s="686">
        <f t="shared" si="41"/>
        <v>0</v>
      </c>
      <c r="O132" s="686">
        <f t="shared" si="42"/>
        <v>0</v>
      </c>
      <c r="P132" s="686">
        <f t="shared" si="31"/>
        <v>0</v>
      </c>
    </row>
    <row r="133" spans="2:16" hidden="1">
      <c r="B133" s="502">
        <v>2020</v>
      </c>
      <c r="C133" s="687">
        <f t="shared" si="44"/>
        <v>0</v>
      </c>
      <c r="D133" s="688">
        <f t="shared" si="32"/>
        <v>0</v>
      </c>
      <c r="E133" s="689">
        <f t="shared" si="33"/>
        <v>0</v>
      </c>
      <c r="F133" s="688">
        <f t="shared" si="34"/>
        <v>0</v>
      </c>
      <c r="G133" s="689">
        <f>HLOOKUP(B133,$E$15:$O$114,37,FALSE)</f>
        <v>0</v>
      </c>
      <c r="H133" s="688">
        <f t="shared" si="36"/>
        <v>0</v>
      </c>
      <c r="I133" s="689">
        <f t="shared" si="37"/>
        <v>0</v>
      </c>
      <c r="J133" s="689">
        <f t="shared" si="38"/>
        <v>0</v>
      </c>
      <c r="K133" s="689">
        <f t="shared" si="39"/>
        <v>0</v>
      </c>
      <c r="L133" s="689">
        <f t="shared" si="43"/>
        <v>0</v>
      </c>
      <c r="M133" s="689">
        <f t="shared" si="40"/>
        <v>0</v>
      </c>
      <c r="N133" s="689">
        <f t="shared" si="41"/>
        <v>0</v>
      </c>
      <c r="O133" s="689">
        <f t="shared" si="42"/>
        <v>0</v>
      </c>
      <c r="P133" s="689">
        <f t="shared" si="31"/>
        <v>0</v>
      </c>
    </row>
    <row r="134" spans="2:16" ht="18.75" customHeight="1">
      <c r="B134" s="498" t="s">
        <v>638</v>
      </c>
      <c r="C134" s="598"/>
      <c r="D134" s="599"/>
      <c r="E134" s="600"/>
      <c r="F134" s="599"/>
      <c r="G134" s="599"/>
      <c r="H134" s="599"/>
      <c r="I134" s="599"/>
      <c r="J134" s="599"/>
      <c r="K134" s="599"/>
      <c r="L134" s="599"/>
      <c r="M134" s="599"/>
      <c r="N134" s="599"/>
      <c r="O134" s="599"/>
      <c r="P134" s="599"/>
    </row>
    <row r="136" spans="2:16">
      <c r="B136" s="592" t="s">
        <v>527</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33"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35"/>
  <sheetViews>
    <sheetView topLeftCell="A19" zoomScaleNormal="100" workbookViewId="0">
      <selection activeCell="G34" sqref="G34"/>
    </sheetView>
  </sheetViews>
  <sheetFormatPr defaultColWidth="9.140625" defaultRowHeight="15"/>
  <cols>
    <col min="1" max="2" width="9.140625" style="12"/>
    <col min="3" max="3" width="12" style="12" customWidth="1"/>
    <col min="4" max="4" width="11" style="12" customWidth="1"/>
    <col min="5" max="5" width="15.7109375" style="12" customWidth="1"/>
    <col min="6" max="6" width="15.42578125" style="12" customWidth="1"/>
    <col min="7" max="16384" width="9.140625" style="12"/>
  </cols>
  <sheetData>
    <row r="14" spans="2:24" ht="15.75">
      <c r="B14" s="588" t="s">
        <v>506</v>
      </c>
    </row>
    <row r="15" spans="2:24" ht="15.75">
      <c r="B15" s="588"/>
    </row>
    <row r="16" spans="2:24" s="668" customFormat="1" ht="28.5" customHeight="1">
      <c r="B16" s="825" t="s">
        <v>643</v>
      </c>
      <c r="C16" s="825"/>
      <c r="D16" s="825"/>
      <c r="E16" s="825"/>
      <c r="F16" s="825"/>
      <c r="G16" s="825"/>
      <c r="H16" s="825"/>
      <c r="I16" s="825"/>
      <c r="J16" s="825"/>
      <c r="K16" s="825"/>
      <c r="L16" s="825"/>
      <c r="M16" s="825"/>
      <c r="N16" s="825"/>
      <c r="O16" s="825"/>
      <c r="P16" s="825"/>
      <c r="Q16" s="825"/>
      <c r="R16" s="825"/>
      <c r="S16" s="825"/>
      <c r="T16" s="825"/>
      <c r="U16" s="825"/>
      <c r="V16" s="825"/>
      <c r="W16" s="825"/>
      <c r="X16" s="825"/>
    </row>
    <row r="18" spans="2:11">
      <c r="B18" s="12" t="s">
        <v>751</v>
      </c>
    </row>
    <row r="19" spans="2:11">
      <c r="B19" s="12" t="s">
        <v>755</v>
      </c>
    </row>
    <row r="20" spans="2:11" ht="15" customHeight="1"/>
    <row r="23" spans="2:11">
      <c r="C23" s="764" t="s">
        <v>27</v>
      </c>
      <c r="D23" s="764">
        <v>2011</v>
      </c>
      <c r="E23" s="764">
        <v>2012</v>
      </c>
      <c r="F23" s="764">
        <v>2013</v>
      </c>
      <c r="G23" s="764">
        <v>2014</v>
      </c>
      <c r="H23" s="764">
        <v>2015</v>
      </c>
    </row>
    <row r="24" spans="2:11">
      <c r="C24" s="773" t="s">
        <v>753</v>
      </c>
      <c r="D24" s="774">
        <v>0.5</v>
      </c>
      <c r="E24" s="774">
        <v>0</v>
      </c>
      <c r="F24" s="774">
        <v>0.2566991892415445</v>
      </c>
      <c r="G24" s="774">
        <v>1.8795861021960021E-2</v>
      </c>
      <c r="H24" s="774">
        <v>0.21260388293628305</v>
      </c>
    </row>
    <row r="25" spans="2:11">
      <c r="C25" s="773" t="s">
        <v>752</v>
      </c>
      <c r="D25" s="774">
        <v>0.5</v>
      </c>
      <c r="E25" s="774">
        <v>1</v>
      </c>
      <c r="F25" s="774">
        <v>0.74330081075845555</v>
      </c>
      <c r="G25" s="774">
        <v>0.62919657482254865</v>
      </c>
      <c r="H25" s="774">
        <v>0.36971085958109262</v>
      </c>
    </row>
    <row r="26" spans="2:11">
      <c r="C26" s="773" t="s">
        <v>761</v>
      </c>
      <c r="D26" s="774">
        <v>0</v>
      </c>
      <c r="E26" s="774">
        <v>0</v>
      </c>
      <c r="F26" s="774">
        <v>0</v>
      </c>
      <c r="G26" s="774">
        <v>0.35200756415549134</v>
      </c>
      <c r="H26" s="774">
        <v>0.29029264776103664</v>
      </c>
    </row>
    <row r="27" spans="2:11">
      <c r="C27" s="773"/>
      <c r="D27" s="773"/>
      <c r="E27" s="773"/>
      <c r="F27" s="773"/>
      <c r="G27" s="773"/>
      <c r="H27" s="773"/>
      <c r="K27" s="769"/>
    </row>
    <row r="28" spans="2:11">
      <c r="C28" s="764" t="s">
        <v>28</v>
      </c>
      <c r="D28" s="764">
        <v>2011</v>
      </c>
      <c r="E28" s="764">
        <v>2012</v>
      </c>
      <c r="F28" s="764">
        <v>2013</v>
      </c>
      <c r="G28" s="764">
        <v>2014</v>
      </c>
      <c r="H28" s="764">
        <v>2015</v>
      </c>
      <c r="K28" s="769"/>
    </row>
    <row r="29" spans="2:11">
      <c r="C29" s="773" t="s">
        <v>753</v>
      </c>
      <c r="D29" s="774">
        <v>0.5</v>
      </c>
      <c r="E29" s="774">
        <v>0</v>
      </c>
      <c r="F29" s="774">
        <v>0.2910073468955508</v>
      </c>
      <c r="G29" s="774">
        <v>3.7456946039035592E-2</v>
      </c>
      <c r="H29" s="774">
        <v>0.28725251823549841</v>
      </c>
      <c r="K29" s="769"/>
    </row>
    <row r="30" spans="2:11">
      <c r="C30" s="773" t="s">
        <v>752</v>
      </c>
      <c r="D30" s="774">
        <v>0.5</v>
      </c>
      <c r="E30" s="774">
        <v>1</v>
      </c>
      <c r="F30" s="774">
        <v>0.70899265310444914</v>
      </c>
      <c r="G30" s="774">
        <v>0.9625430539609644</v>
      </c>
      <c r="H30" s="774">
        <v>0.56033344911427574</v>
      </c>
    </row>
    <row r="31" spans="2:11">
      <c r="C31" s="773" t="s">
        <v>761</v>
      </c>
      <c r="D31" s="774">
        <v>0</v>
      </c>
      <c r="E31" s="774">
        <v>0</v>
      </c>
      <c r="F31" s="774">
        <v>0</v>
      </c>
      <c r="G31" s="774">
        <v>0</v>
      </c>
      <c r="H31" s="774">
        <v>0</v>
      </c>
    </row>
    <row r="32" spans="2:11">
      <c r="K32" s="769"/>
    </row>
    <row r="33" spans="6:11">
      <c r="K33" s="769"/>
    </row>
    <row r="34" spans="6:11">
      <c r="K34" s="769"/>
    </row>
    <row r="35" spans="6:11">
      <c r="F35" s="769"/>
      <c r="G35" s="769"/>
      <c r="H35" s="769"/>
      <c r="I35" s="769"/>
      <c r="J35" s="769"/>
      <c r="K35" s="769"/>
    </row>
  </sheetData>
  <mergeCells count="1">
    <mergeCell ref="B16:X1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534"/>
  <sheetViews>
    <sheetView topLeftCell="A340" zoomScale="80" zoomScaleNormal="80" zoomScaleSheetLayoutView="80" zoomScalePageLayoutView="85" workbookViewId="0">
      <selection activeCell="Z436" sqref="Z436:AB436"/>
    </sheetView>
  </sheetViews>
  <sheetFormatPr defaultColWidth="9.140625" defaultRowHeight="14.25" outlineLevelRow="1" outlineLevelCol="1"/>
  <cols>
    <col min="1" max="1" width="4.7109375" style="509" customWidth="1"/>
    <col min="2" max="2" width="43.7109375" style="254" customWidth="1"/>
    <col min="3" max="3" width="14" style="254" customWidth="1"/>
    <col min="4" max="4" width="18.140625" style="253" customWidth="1"/>
    <col min="5" max="8" width="10.42578125" style="253" customWidth="1" outlineLevel="1"/>
    <col min="9" max="13" width="10" style="253" bestFit="1" customWidth="1" outlineLevel="1"/>
    <col min="14" max="14" width="12.42578125" style="253" customWidth="1" outlineLevel="1"/>
    <col min="15" max="15" width="17.5703125" style="253" customWidth="1"/>
    <col min="16" max="24" width="9.42578125" style="253" customWidth="1" outlineLevel="1"/>
    <col min="25" max="25" width="14.140625" style="255" customWidth="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26" t="s">
        <v>172</v>
      </c>
      <c r="C3" s="257" t="s">
        <v>176</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26"/>
      <c r="C4" s="261" t="s">
        <v>173</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823" t="s">
        <v>552</v>
      </c>
      <c r="D5" s="824"/>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26" t="s">
        <v>506</v>
      </c>
      <c r="C7" s="827" t="s">
        <v>641</v>
      </c>
      <c r="D7" s="827"/>
      <c r="E7" s="827"/>
      <c r="F7" s="827"/>
      <c r="G7" s="827"/>
      <c r="H7" s="827"/>
      <c r="I7" s="827"/>
      <c r="J7" s="827"/>
      <c r="K7" s="827"/>
      <c r="L7" s="827"/>
      <c r="M7" s="827"/>
      <c r="N7" s="827"/>
      <c r="O7" s="827"/>
      <c r="P7" s="827"/>
      <c r="Q7" s="827"/>
      <c r="R7" s="827"/>
      <c r="S7" s="827"/>
      <c r="T7" s="827"/>
      <c r="U7" s="827"/>
      <c r="V7" s="827"/>
      <c r="W7" s="827"/>
      <c r="X7" s="827"/>
      <c r="Y7" s="606"/>
      <c r="Z7" s="606"/>
      <c r="AA7" s="606"/>
      <c r="AB7" s="606"/>
      <c r="AC7" s="606"/>
      <c r="AD7" s="606"/>
      <c r="AE7" s="270"/>
      <c r="AF7" s="270"/>
      <c r="AG7" s="270"/>
      <c r="AH7" s="270"/>
      <c r="AI7" s="270"/>
      <c r="AJ7" s="270"/>
      <c r="AK7" s="270"/>
      <c r="AL7" s="270"/>
    </row>
    <row r="8" spans="1:39" s="271" customFormat="1" ht="58.5" customHeight="1">
      <c r="A8" s="509"/>
      <c r="B8" s="826"/>
      <c r="C8" s="827" t="s">
        <v>575</v>
      </c>
      <c r="D8" s="827"/>
      <c r="E8" s="827"/>
      <c r="F8" s="827"/>
      <c r="G8" s="827"/>
      <c r="H8" s="827"/>
      <c r="I8" s="827"/>
      <c r="J8" s="827"/>
      <c r="K8" s="827"/>
      <c r="L8" s="827"/>
      <c r="M8" s="827"/>
      <c r="N8" s="827"/>
      <c r="O8" s="827"/>
      <c r="P8" s="827"/>
      <c r="Q8" s="827"/>
      <c r="R8" s="827"/>
      <c r="S8" s="827"/>
      <c r="T8" s="827"/>
      <c r="U8" s="827"/>
      <c r="V8" s="827"/>
      <c r="W8" s="827"/>
      <c r="X8" s="827"/>
      <c r="Y8" s="606"/>
      <c r="Z8" s="606"/>
      <c r="AA8" s="606"/>
      <c r="AB8" s="606"/>
      <c r="AC8" s="606"/>
      <c r="AD8" s="606"/>
      <c r="AE8" s="272"/>
      <c r="AF8" s="255"/>
      <c r="AG8" s="255"/>
      <c r="AH8" s="255"/>
      <c r="AI8" s="255"/>
      <c r="AJ8" s="255"/>
      <c r="AK8" s="255"/>
      <c r="AL8" s="255"/>
      <c r="AM8" s="256"/>
    </row>
    <row r="9" spans="1:39" s="271" customFormat="1" ht="57.75" customHeight="1">
      <c r="A9" s="509"/>
      <c r="B9" s="273"/>
      <c r="C9" s="827" t="s">
        <v>574</v>
      </c>
      <c r="D9" s="827"/>
      <c r="E9" s="827"/>
      <c r="F9" s="827"/>
      <c r="G9" s="827"/>
      <c r="H9" s="827"/>
      <c r="I9" s="827"/>
      <c r="J9" s="827"/>
      <c r="K9" s="827"/>
      <c r="L9" s="827"/>
      <c r="M9" s="827"/>
      <c r="N9" s="827"/>
      <c r="O9" s="827"/>
      <c r="P9" s="827"/>
      <c r="Q9" s="827"/>
      <c r="R9" s="827"/>
      <c r="S9" s="827"/>
      <c r="T9" s="827"/>
      <c r="U9" s="827"/>
      <c r="V9" s="827"/>
      <c r="W9" s="827"/>
      <c r="X9" s="827"/>
      <c r="Y9" s="606"/>
      <c r="Z9" s="606"/>
      <c r="AA9" s="606"/>
      <c r="AB9" s="606"/>
      <c r="AC9" s="606"/>
      <c r="AD9" s="606"/>
      <c r="AE9" s="272"/>
      <c r="AF9" s="255"/>
      <c r="AG9" s="255"/>
      <c r="AH9" s="255"/>
      <c r="AI9" s="255"/>
      <c r="AJ9" s="255"/>
      <c r="AK9" s="255"/>
      <c r="AL9" s="255"/>
      <c r="AM9" s="256"/>
    </row>
    <row r="10" spans="1:39" ht="41.25" customHeight="1">
      <c r="B10" s="275"/>
      <c r="C10" s="827" t="s">
        <v>644</v>
      </c>
      <c r="D10" s="827"/>
      <c r="E10" s="827"/>
      <c r="F10" s="827"/>
      <c r="G10" s="827"/>
      <c r="H10" s="827"/>
      <c r="I10" s="827"/>
      <c r="J10" s="827"/>
      <c r="K10" s="827"/>
      <c r="L10" s="827"/>
      <c r="M10" s="827"/>
      <c r="N10" s="827"/>
      <c r="O10" s="827"/>
      <c r="P10" s="827"/>
      <c r="Q10" s="827"/>
      <c r="R10" s="827"/>
      <c r="S10" s="827"/>
      <c r="T10" s="827"/>
      <c r="U10" s="827"/>
      <c r="V10" s="827"/>
      <c r="W10" s="827"/>
      <c r="X10" s="827"/>
      <c r="Y10" s="606"/>
      <c r="Z10" s="606"/>
      <c r="AA10" s="606"/>
      <c r="AB10" s="606"/>
      <c r="AC10" s="606"/>
      <c r="AD10" s="606"/>
      <c r="AE10" s="272"/>
      <c r="AF10" s="276"/>
      <c r="AG10" s="276"/>
      <c r="AH10" s="276"/>
      <c r="AI10" s="276"/>
      <c r="AJ10" s="276"/>
      <c r="AK10" s="276"/>
      <c r="AL10" s="276"/>
    </row>
    <row r="11" spans="1:39" ht="53.25" customHeight="1">
      <c r="C11" s="827" t="s">
        <v>627</v>
      </c>
      <c r="D11" s="827"/>
      <c r="E11" s="827"/>
      <c r="F11" s="827"/>
      <c r="G11" s="827"/>
      <c r="H11" s="827"/>
      <c r="I11" s="827"/>
      <c r="J11" s="827"/>
      <c r="K11" s="827"/>
      <c r="L11" s="827"/>
      <c r="M11" s="827"/>
      <c r="N11" s="827"/>
      <c r="O11" s="827"/>
      <c r="P11" s="827"/>
      <c r="Q11" s="827"/>
      <c r="R11" s="827"/>
      <c r="S11" s="827"/>
      <c r="T11" s="827"/>
      <c r="U11" s="827"/>
      <c r="V11" s="827"/>
      <c r="W11" s="827"/>
      <c r="X11" s="827"/>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26" t="s">
        <v>528</v>
      </c>
      <c r="C13" s="591" t="s">
        <v>523</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26"/>
      <c r="C14" s="591" t="s">
        <v>524</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525</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526</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242</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28" t="s">
        <v>212</v>
      </c>
      <c r="C19" s="830" t="s">
        <v>33</v>
      </c>
      <c r="D19" s="284" t="s">
        <v>423</v>
      </c>
      <c r="E19" s="832" t="s">
        <v>210</v>
      </c>
      <c r="F19" s="833"/>
      <c r="G19" s="833"/>
      <c r="H19" s="833"/>
      <c r="I19" s="833"/>
      <c r="J19" s="833"/>
      <c r="K19" s="833"/>
      <c r="L19" s="833"/>
      <c r="M19" s="834"/>
      <c r="N19" s="838" t="s">
        <v>214</v>
      </c>
      <c r="O19" s="284" t="s">
        <v>424</v>
      </c>
      <c r="P19" s="832" t="s">
        <v>213</v>
      </c>
      <c r="Q19" s="833"/>
      <c r="R19" s="833"/>
      <c r="S19" s="833"/>
      <c r="T19" s="833"/>
      <c r="U19" s="833"/>
      <c r="V19" s="833"/>
      <c r="W19" s="833"/>
      <c r="X19" s="834"/>
      <c r="Y19" s="835" t="s">
        <v>244</v>
      </c>
      <c r="Z19" s="836"/>
      <c r="AA19" s="836"/>
      <c r="AB19" s="836"/>
      <c r="AC19" s="836"/>
      <c r="AD19" s="836"/>
      <c r="AE19" s="836"/>
      <c r="AF19" s="836"/>
      <c r="AG19" s="836"/>
      <c r="AH19" s="836"/>
      <c r="AI19" s="836"/>
      <c r="AJ19" s="836"/>
      <c r="AK19" s="836"/>
      <c r="AL19" s="836"/>
      <c r="AM19" s="837"/>
    </row>
    <row r="20" spans="1:39" s="283" customFormat="1" ht="59.25" customHeight="1">
      <c r="A20" s="509"/>
      <c r="B20" s="829"/>
      <c r="C20" s="831"/>
      <c r="D20" s="285">
        <v>2011</v>
      </c>
      <c r="E20" s="285">
        <v>2012</v>
      </c>
      <c r="F20" s="285">
        <v>2013</v>
      </c>
      <c r="G20" s="285">
        <v>2014</v>
      </c>
      <c r="H20" s="285">
        <v>2015</v>
      </c>
      <c r="I20" s="285">
        <v>2016</v>
      </c>
      <c r="J20" s="285">
        <v>2017</v>
      </c>
      <c r="K20" s="285">
        <v>2018</v>
      </c>
      <c r="L20" s="285">
        <v>2019</v>
      </c>
      <c r="M20" s="285">
        <v>2020</v>
      </c>
      <c r="N20" s="839"/>
      <c r="O20" s="285">
        <v>2011</v>
      </c>
      <c r="P20" s="285">
        <v>2012</v>
      </c>
      <c r="Q20" s="285">
        <v>2013</v>
      </c>
      <c r="R20" s="285">
        <v>2014</v>
      </c>
      <c r="S20" s="285">
        <v>2015</v>
      </c>
      <c r="T20" s="285">
        <v>2016</v>
      </c>
      <c r="U20" s="285">
        <v>2017</v>
      </c>
      <c r="V20" s="285">
        <v>2018</v>
      </c>
      <c r="W20" s="285">
        <v>2019</v>
      </c>
      <c r="X20" s="285">
        <v>2020</v>
      </c>
      <c r="Y20" s="285" t="str">
        <f>'1.  LRAMVA Summary'!D50</f>
        <v>Residential</v>
      </c>
      <c r="Z20" s="286" t="str">
        <f>'1.  LRAMVA Summary'!E50</f>
        <v>GS&lt;50 kW</v>
      </c>
      <c r="AA20" s="286" t="str">
        <f>'1.  LRAMVA Summary'!F50</f>
        <v>GS 50 TO 4,999 KW</v>
      </c>
      <c r="AB20" s="286" t="str">
        <f>'1.  LRAMVA Summary'!G50</f>
        <v>Street Lighting</v>
      </c>
      <c r="AC20" s="286" t="str">
        <f>'1.  LRAMVA Summary'!H50</f>
        <v/>
      </c>
      <c r="AD20" s="286" t="str">
        <f>'1.  LRAMVA Summary'!I50</f>
        <v/>
      </c>
      <c r="AE20" s="286" t="str">
        <f>'1.  LRAMVA Summary'!J50</f>
        <v/>
      </c>
      <c r="AF20" s="286" t="str">
        <f>'1.  LRAMVA Summary'!K50</f>
        <v/>
      </c>
      <c r="AG20" s="286" t="str">
        <f>'1.  LRAMVA Summary'!L50</f>
        <v/>
      </c>
      <c r="AH20" s="286" t="str">
        <f>'1.  LRAMVA Summary'!M50</f>
        <v/>
      </c>
      <c r="AI20" s="286" t="str">
        <f>'1.  LRAMVA Summary'!N50</f>
        <v/>
      </c>
      <c r="AJ20" s="286" t="str">
        <f>'1.  LRAMVA Summary'!O50</f>
        <v/>
      </c>
      <c r="AK20" s="286" t="str">
        <f>'1.  LRAMVA Summary'!P50</f>
        <v/>
      </c>
      <c r="AL20" s="286" t="str">
        <f>'1.  LRAMVA Summary'!Q50</f>
        <v/>
      </c>
      <c r="AM20" s="287" t="str">
        <f>'1.  LRAMVA Summary'!R50</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Summary'!D51</f>
        <v>kWh</v>
      </c>
      <c r="Z21" s="291" t="str">
        <f>'1.  LRAMVA Summary'!E51</f>
        <v>kWh</v>
      </c>
      <c r="AA21" s="291" t="str">
        <f>'1.  LRAMVA Summary'!F51</f>
        <v>kW</v>
      </c>
      <c r="AB21" s="291" t="str">
        <f>'1.  LRAMVA Summary'!G51</f>
        <v>kW</v>
      </c>
      <c r="AC21" s="291">
        <f>'1.  LRAMVA Summary'!H51</f>
        <v>0</v>
      </c>
      <c r="AD21" s="291">
        <f>'1.  LRAMVA Summary'!I51</f>
        <v>0</v>
      </c>
      <c r="AE21" s="291">
        <f>'1.  LRAMVA Summary'!J51</f>
        <v>0</v>
      </c>
      <c r="AF21" s="291">
        <f>'1.  LRAMVA Summary'!K51</f>
        <v>0</v>
      </c>
      <c r="AG21" s="291">
        <f>'1.  LRAMVA Summary'!L51</f>
        <v>0</v>
      </c>
      <c r="AH21" s="291">
        <f>'1.  LRAMVA Summary'!M51</f>
        <v>0</v>
      </c>
      <c r="AI21" s="291">
        <f>'1.  LRAMVA Summary'!N51</f>
        <v>0</v>
      </c>
      <c r="AJ21" s="291">
        <f>'1.  LRAMVA Summary'!O51</f>
        <v>0</v>
      </c>
      <c r="AK21" s="291">
        <f>'1.  LRAMVA Summary'!P51</f>
        <v>0</v>
      </c>
      <c r="AL21" s="291">
        <f>'1.  LRAMVA Summary'!Q51</f>
        <v>0</v>
      </c>
      <c r="AM21" s="292"/>
    </row>
    <row r="22" spans="1:39" s="283" customFormat="1" ht="15" customHeight="1" outlineLevel="1">
      <c r="A22" s="509">
        <v>1</v>
      </c>
      <c r="B22" s="294" t="s">
        <v>1</v>
      </c>
      <c r="C22" s="291" t="s">
        <v>25</v>
      </c>
      <c r="D22" s="295">
        <v>43725.781352008045</v>
      </c>
      <c r="E22" s="295">
        <v>43725.781352008045</v>
      </c>
      <c r="F22" s="295">
        <v>43725.781352008045</v>
      </c>
      <c r="G22" s="295">
        <v>43523.796265949379</v>
      </c>
      <c r="H22" s="295">
        <v>29725.231533824059</v>
      </c>
      <c r="I22" s="295">
        <v>0</v>
      </c>
      <c r="J22" s="295">
        <v>0</v>
      </c>
      <c r="K22" s="295"/>
      <c r="L22" s="295"/>
      <c r="M22" s="295"/>
      <c r="N22" s="291"/>
      <c r="O22" s="295">
        <v>6.1199297613875121</v>
      </c>
      <c r="P22" s="295">
        <v>6.1199297613875121</v>
      </c>
      <c r="Q22" s="295">
        <v>6.1199297613875121</v>
      </c>
      <c r="R22" s="295">
        <v>5.894059940149905</v>
      </c>
      <c r="S22" s="295">
        <v>3.9082652185192628</v>
      </c>
      <c r="T22" s="295">
        <v>0</v>
      </c>
      <c r="U22" s="295">
        <v>0</v>
      </c>
      <c r="V22" s="295"/>
      <c r="W22" s="295"/>
      <c r="X22" s="295"/>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215</v>
      </c>
      <c r="C23" s="291" t="s">
        <v>164</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7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1139.0643001535843</v>
      </c>
      <c r="E25" s="295">
        <v>1139.0643001535843</v>
      </c>
      <c r="F25" s="295">
        <v>1139.0643001535843</v>
      </c>
      <c r="G25" s="295">
        <v>63.783490881380978</v>
      </c>
      <c r="H25" s="295">
        <v>0</v>
      </c>
      <c r="I25" s="295">
        <v>0</v>
      </c>
      <c r="J25" s="295">
        <v>0</v>
      </c>
      <c r="K25" s="295"/>
      <c r="L25" s="295"/>
      <c r="M25" s="295"/>
      <c r="N25" s="291"/>
      <c r="O25" s="295">
        <v>1.2382046490065988</v>
      </c>
      <c r="P25" s="295">
        <v>1.2382046490065988</v>
      </c>
      <c r="Q25" s="295">
        <v>1.2382046490065988</v>
      </c>
      <c r="R25" s="295">
        <v>3.5771890679031533E-2</v>
      </c>
      <c r="S25" s="295">
        <v>0</v>
      </c>
      <c r="T25" s="295">
        <v>0</v>
      </c>
      <c r="U25" s="295">
        <v>0</v>
      </c>
      <c r="V25" s="295"/>
      <c r="W25" s="295"/>
      <c r="X25" s="295"/>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215</v>
      </c>
      <c r="C26" s="291" t="s">
        <v>164</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7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61704.381159641394</v>
      </c>
      <c r="E28" s="295">
        <v>61704.381159641394</v>
      </c>
      <c r="F28" s="295">
        <v>61704.381159641394</v>
      </c>
      <c r="G28" s="295">
        <v>61704.381159641394</v>
      </c>
      <c r="H28" s="295">
        <v>61704.381159641394</v>
      </c>
      <c r="I28" s="295">
        <v>61704.381159641394</v>
      </c>
      <c r="J28" s="295">
        <v>61704.381159641394</v>
      </c>
      <c r="K28" s="295"/>
      <c r="L28" s="295"/>
      <c r="M28" s="295"/>
      <c r="N28" s="291"/>
      <c r="O28" s="295">
        <v>31.068265333438458</v>
      </c>
      <c r="P28" s="295">
        <v>31.068265333438458</v>
      </c>
      <c r="Q28" s="295">
        <v>31.068265333438458</v>
      </c>
      <c r="R28" s="295">
        <v>31.068265333438458</v>
      </c>
      <c r="S28" s="295">
        <v>31.068265333438458</v>
      </c>
      <c r="T28" s="295">
        <v>31.068265333438458</v>
      </c>
      <c r="U28" s="295">
        <v>31.068265333438458</v>
      </c>
      <c r="V28" s="295"/>
      <c r="W28" s="295"/>
      <c r="X28" s="295"/>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215</v>
      </c>
      <c r="C29" s="291" t="s">
        <v>164</v>
      </c>
      <c r="D29" s="295">
        <v>-10571.716190241628</v>
      </c>
      <c r="E29" s="295">
        <v>-10571.716190241628</v>
      </c>
      <c r="F29" s="295">
        <v>-10571.716190241628</v>
      </c>
      <c r="G29" s="295">
        <v>-10571.716190241628</v>
      </c>
      <c r="H29" s="295">
        <v>-10571.716190241628</v>
      </c>
      <c r="I29" s="295">
        <v>-10571.716190241628</v>
      </c>
      <c r="J29" s="295">
        <v>-10571.716190241628</v>
      </c>
      <c r="K29" s="295"/>
      <c r="L29" s="295"/>
      <c r="M29" s="295"/>
      <c r="N29" s="468"/>
      <c r="O29" s="295">
        <v>-5.4691772951281949</v>
      </c>
      <c r="P29" s="295">
        <v>-5.4691772951281949</v>
      </c>
      <c r="Q29" s="295">
        <v>-5.4691772951281949</v>
      </c>
      <c r="R29" s="295">
        <v>-5.4691772951281949</v>
      </c>
      <c r="S29" s="295">
        <v>-5.4691772951281949</v>
      </c>
      <c r="T29" s="295">
        <v>-5.4691772951281949</v>
      </c>
      <c r="U29" s="295">
        <v>-5.4691772951281949</v>
      </c>
      <c r="V29" s="295"/>
      <c r="W29" s="295"/>
      <c r="X29" s="295"/>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20878.312609688244</v>
      </c>
      <c r="E31" s="295">
        <v>20878.312609688244</v>
      </c>
      <c r="F31" s="295">
        <v>20878.312609688244</v>
      </c>
      <c r="G31" s="295">
        <v>20878.312609688244</v>
      </c>
      <c r="H31" s="295">
        <v>19210.00162463466</v>
      </c>
      <c r="I31" s="295">
        <v>17387.442147638405</v>
      </c>
      <c r="J31" s="295">
        <v>13550.871521125469</v>
      </c>
      <c r="K31" s="295"/>
      <c r="L31" s="295"/>
      <c r="M31" s="295"/>
      <c r="N31" s="291"/>
      <c r="O31" s="295">
        <v>1.2871493480123526</v>
      </c>
      <c r="P31" s="295">
        <v>1.2871493480123526</v>
      </c>
      <c r="Q31" s="295">
        <v>1.2871493480123526</v>
      </c>
      <c r="R31" s="295">
        <v>1.2871493480123526</v>
      </c>
      <c r="S31" s="295">
        <v>1.2099016277151553</v>
      </c>
      <c r="T31" s="295">
        <v>1.1255117471920761</v>
      </c>
      <c r="U31" s="295">
        <v>0.94786720890607046</v>
      </c>
      <c r="V31" s="295"/>
      <c r="W31" s="295"/>
      <c r="X31" s="295"/>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215</v>
      </c>
      <c r="C32" s="291" t="s">
        <v>164</v>
      </c>
      <c r="D32" s="295">
        <v>308.76910845496849</v>
      </c>
      <c r="E32" s="295">
        <v>308.76910845496849</v>
      </c>
      <c r="F32" s="295">
        <v>308.76910845496849</v>
      </c>
      <c r="G32" s="295">
        <v>308.76910845496849</v>
      </c>
      <c r="H32" s="295">
        <v>308.76910845496849</v>
      </c>
      <c r="I32" s="295">
        <v>282.11639952722987</v>
      </c>
      <c r="J32" s="295">
        <v>173.07597228208706</v>
      </c>
      <c r="K32" s="295"/>
      <c r="L32" s="295"/>
      <c r="M32" s="295"/>
      <c r="N32" s="468"/>
      <c r="O32" s="295">
        <v>1.8032935615726876E-2</v>
      </c>
      <c r="P32" s="295">
        <v>1.8032935615726876E-2</v>
      </c>
      <c r="Q32" s="295">
        <v>1.8032935615726876E-2</v>
      </c>
      <c r="R32" s="295">
        <v>1.8032935615726876E-2</v>
      </c>
      <c r="S32" s="295">
        <v>1.8032935615726876E-2</v>
      </c>
      <c r="T32" s="295">
        <v>1.6798836564136419E-2</v>
      </c>
      <c r="U32" s="295">
        <v>1.1749943102196439E-2</v>
      </c>
      <c r="V32" s="295"/>
      <c r="W32" s="295"/>
      <c r="X32" s="295"/>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32917.733975031741</v>
      </c>
      <c r="E34" s="295">
        <v>32917.733975031741</v>
      </c>
      <c r="F34" s="295">
        <v>32917.733975031741</v>
      </c>
      <c r="G34" s="295">
        <v>32917.733975031741</v>
      </c>
      <c r="H34" s="295">
        <v>30084.384632788973</v>
      </c>
      <c r="I34" s="295">
        <v>26989.069825412244</v>
      </c>
      <c r="J34" s="295">
        <v>20348.038138105487</v>
      </c>
      <c r="K34" s="295"/>
      <c r="L34" s="295"/>
      <c r="M34" s="295"/>
      <c r="N34" s="291"/>
      <c r="O34" s="295">
        <v>1.883471137121796</v>
      </c>
      <c r="P34" s="295">
        <v>1.883471137121796</v>
      </c>
      <c r="Q34" s="295">
        <v>1.883471137121796</v>
      </c>
      <c r="R34" s="295">
        <v>1.883471137121796</v>
      </c>
      <c r="S34" s="295">
        <v>1.7522787039036045</v>
      </c>
      <c r="T34" s="295">
        <v>1.6089564968246099</v>
      </c>
      <c r="U34" s="295">
        <v>1.3014571379749051</v>
      </c>
      <c r="V34" s="295"/>
      <c r="W34" s="295"/>
      <c r="X34" s="295"/>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215</v>
      </c>
      <c r="C35" s="291" t="s">
        <v>164</v>
      </c>
      <c r="D35" s="295">
        <v>2445.6777114080996</v>
      </c>
      <c r="E35" s="295">
        <v>2445.6777114080996</v>
      </c>
      <c r="F35" s="295">
        <v>2445.6777114080996</v>
      </c>
      <c r="G35" s="295">
        <v>2445.6777114080996</v>
      </c>
      <c r="H35" s="295">
        <v>2445.6777114080996</v>
      </c>
      <c r="I35" s="295">
        <v>2222.4200203794276</v>
      </c>
      <c r="J35" s="295">
        <v>1199.8604677777462</v>
      </c>
      <c r="K35" s="295"/>
      <c r="L35" s="295"/>
      <c r="M35" s="295"/>
      <c r="N35" s="468"/>
      <c r="O35" s="295">
        <v>0.12082159470058711</v>
      </c>
      <c r="P35" s="295">
        <v>0.12082159470058711</v>
      </c>
      <c r="Q35" s="295">
        <v>0.12082159470058711</v>
      </c>
      <c r="R35" s="295">
        <v>0.12082159470058711</v>
      </c>
      <c r="S35" s="295">
        <v>0.12082159470058711</v>
      </c>
      <c r="T35" s="295">
        <v>0.1104841049727789</v>
      </c>
      <c r="U35" s="295">
        <v>6.3136581031332892E-2</v>
      </c>
      <c r="V35" s="295"/>
      <c r="W35" s="295"/>
      <c r="X35" s="295"/>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v>0</v>
      </c>
      <c r="E37" s="295">
        <v>0</v>
      </c>
      <c r="F37" s="295">
        <v>0</v>
      </c>
      <c r="G37" s="295">
        <v>0</v>
      </c>
      <c r="H37" s="295">
        <v>0</v>
      </c>
      <c r="I37" s="295">
        <v>0</v>
      </c>
      <c r="J37" s="295">
        <v>0</v>
      </c>
      <c r="K37" s="295"/>
      <c r="L37" s="295"/>
      <c r="M37" s="295"/>
      <c r="N37" s="291"/>
      <c r="O37" s="295">
        <v>0</v>
      </c>
      <c r="P37" s="295">
        <v>0</v>
      </c>
      <c r="Q37" s="295">
        <v>0</v>
      </c>
      <c r="R37" s="295">
        <v>0</v>
      </c>
      <c r="S37" s="295">
        <v>0</v>
      </c>
      <c r="T37" s="295">
        <v>0</v>
      </c>
      <c r="U37" s="295">
        <v>0</v>
      </c>
      <c r="V37" s="295"/>
      <c r="W37" s="295"/>
      <c r="X37" s="295"/>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9"/>
      <c r="B38" s="294" t="s">
        <v>215</v>
      </c>
      <c r="C38" s="291" t="s">
        <v>164</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215</v>
      </c>
      <c r="C41" s="291" t="s">
        <v>164</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486</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215</v>
      </c>
      <c r="C44" s="291" t="s">
        <v>164</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215</v>
      </c>
      <c r="C47" s="291" t="s">
        <v>164</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340676.30910094449</v>
      </c>
      <c r="E50" s="295">
        <v>340676.30910094449</v>
      </c>
      <c r="F50" s="295">
        <v>340676.30910094449</v>
      </c>
      <c r="G50" s="295">
        <v>340676.30910094449</v>
      </c>
      <c r="H50" s="295">
        <v>340676.30910094449</v>
      </c>
      <c r="I50" s="295">
        <v>340676.30910094449</v>
      </c>
      <c r="J50" s="295">
        <v>340676.30910094449</v>
      </c>
      <c r="K50" s="295"/>
      <c r="L50" s="295"/>
      <c r="M50" s="295"/>
      <c r="N50" s="295">
        <v>12</v>
      </c>
      <c r="O50" s="295">
        <v>61.916212263444201</v>
      </c>
      <c r="P50" s="295">
        <v>61.916212263444201</v>
      </c>
      <c r="Q50" s="295">
        <v>61.916212263444201</v>
      </c>
      <c r="R50" s="295">
        <v>61.916212263444201</v>
      </c>
      <c r="S50" s="295">
        <v>61.916212263444201</v>
      </c>
      <c r="T50" s="295">
        <v>61.916212263444201</v>
      </c>
      <c r="U50" s="295">
        <v>61.916212263444201</v>
      </c>
      <c r="V50" s="295"/>
      <c r="W50" s="295"/>
      <c r="X50" s="295"/>
      <c r="Y50" s="415"/>
      <c r="Z50" s="415">
        <v>0.5</v>
      </c>
      <c r="AA50" s="415">
        <v>0.5</v>
      </c>
      <c r="AB50" s="415"/>
      <c r="AC50" s="415"/>
      <c r="AD50" s="415"/>
      <c r="AE50" s="415"/>
      <c r="AF50" s="415"/>
      <c r="AG50" s="415"/>
      <c r="AH50" s="415"/>
      <c r="AI50" s="415"/>
      <c r="AJ50" s="415"/>
      <c r="AK50" s="415"/>
      <c r="AL50" s="415"/>
      <c r="AM50" s="296">
        <f>SUM(Y50:AL50)</f>
        <v>1</v>
      </c>
    </row>
    <row r="51" spans="1:42" s="283" customFormat="1" ht="15" outlineLevel="1">
      <c r="A51" s="509"/>
      <c r="B51" s="294" t="s">
        <v>215</v>
      </c>
      <c r="C51" s="291" t="s">
        <v>164</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0.5</v>
      </c>
      <c r="AA51" s="411">
        <f t="shared" ref="AA51:AL51" si="9">AA50</f>
        <v>0.5</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267169.05724355415</v>
      </c>
      <c r="E53" s="295">
        <v>267169.05724355415</v>
      </c>
      <c r="F53" s="295">
        <v>267169.05724355415</v>
      </c>
      <c r="G53" s="295">
        <v>182289.73185478486</v>
      </c>
      <c r="H53" s="295">
        <v>182289.73185478486</v>
      </c>
      <c r="I53" s="295">
        <v>182289.73185478486</v>
      </c>
      <c r="J53" s="295">
        <v>19233.307717672276</v>
      </c>
      <c r="K53" s="295"/>
      <c r="L53" s="295"/>
      <c r="M53" s="295"/>
      <c r="N53" s="295">
        <v>12</v>
      </c>
      <c r="O53" s="295">
        <v>106.12394082985431</v>
      </c>
      <c r="P53" s="295">
        <v>106.12394082985431</v>
      </c>
      <c r="Q53" s="295">
        <v>106.12394082985431</v>
      </c>
      <c r="R53" s="295">
        <v>75.402852138334083</v>
      </c>
      <c r="S53" s="295">
        <v>75.402852138334083</v>
      </c>
      <c r="T53" s="295">
        <v>75.402852138334083</v>
      </c>
      <c r="U53" s="295">
        <v>7.5132095468573095</v>
      </c>
      <c r="V53" s="295"/>
      <c r="W53" s="295"/>
      <c r="X53" s="295"/>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215</v>
      </c>
      <c r="C54" s="291" t="s">
        <v>164</v>
      </c>
      <c r="D54" s="295">
        <v>5137.2572651746232</v>
      </c>
      <c r="E54" s="295">
        <v>5137.2572651746232</v>
      </c>
      <c r="F54" s="295">
        <v>5137.2572651746232</v>
      </c>
      <c r="G54" s="295">
        <v>4940.0126617645128</v>
      </c>
      <c r="H54" s="295">
        <v>4940.0126617645128</v>
      </c>
      <c r="I54" s="295">
        <v>4940.0126617645128</v>
      </c>
      <c r="J54" s="295">
        <v>740.3288730164802</v>
      </c>
      <c r="K54" s="295"/>
      <c r="L54" s="295"/>
      <c r="M54" s="295"/>
      <c r="N54" s="295">
        <f>N53</f>
        <v>12</v>
      </c>
      <c r="O54" s="295">
        <v>2.6223071505363089</v>
      </c>
      <c r="P54" s="295">
        <v>2.6223071505363089</v>
      </c>
      <c r="Q54" s="295">
        <v>2.6223071505363089</v>
      </c>
      <c r="R54" s="295">
        <v>2.537047603462633</v>
      </c>
      <c r="S54" s="295">
        <v>2.537047603462633</v>
      </c>
      <c r="T54" s="295">
        <v>2.537047603462633</v>
      </c>
      <c r="U54" s="295">
        <v>0.38021149370693413</v>
      </c>
      <c r="V54" s="295"/>
      <c r="W54" s="295"/>
      <c r="X54" s="295"/>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215</v>
      </c>
      <c r="C57" s="291" t="s">
        <v>164</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215</v>
      </c>
      <c r="C60" s="291" t="s">
        <v>164</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215</v>
      </c>
      <c r="C63" s="291" t="s">
        <v>164</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487</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215</v>
      </c>
      <c r="C66" s="291" t="s">
        <v>164</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488</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215</v>
      </c>
      <c r="C69" s="291" t="s">
        <v>164</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215</v>
      </c>
      <c r="C72" s="291" t="s">
        <v>164</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215</v>
      </c>
      <c r="C76" s="291" t="s">
        <v>164</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215</v>
      </c>
      <c r="C79" s="291" t="s">
        <v>164</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215</v>
      </c>
      <c r="C82" s="291" t="s">
        <v>164</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215</v>
      </c>
      <c r="C85" s="291" t="s">
        <v>164</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215</v>
      </c>
      <c r="C88" s="291" t="s">
        <v>164</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215</v>
      </c>
      <c r="C92" s="291" t="s">
        <v>164</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10"/>
      <c r="B94" s="288" t="s">
        <v>489</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215</v>
      </c>
      <c r="C96" s="291" t="s">
        <v>164</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215</v>
      </c>
      <c r="C99" s="291" t="s">
        <v>164</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7842.98302788</v>
      </c>
      <c r="E102" s="295">
        <v>7842.98302788</v>
      </c>
      <c r="F102" s="295">
        <v>7842.98302788</v>
      </c>
      <c r="G102" s="295">
        <v>7842.98302788</v>
      </c>
      <c r="H102" s="295">
        <v>7842.98302788</v>
      </c>
      <c r="I102" s="295">
        <v>7842.98302788</v>
      </c>
      <c r="J102" s="295">
        <v>7842.98302788</v>
      </c>
      <c r="K102" s="295"/>
      <c r="L102" s="295"/>
      <c r="M102" s="295"/>
      <c r="N102" s="295">
        <v>12</v>
      </c>
      <c r="O102" s="295">
        <v>1.3497484000000002</v>
      </c>
      <c r="P102" s="295">
        <v>1.3497484000000002</v>
      </c>
      <c r="Q102" s="295">
        <v>1.3497484000000002</v>
      </c>
      <c r="R102" s="295">
        <v>1.3497484000000002</v>
      </c>
      <c r="S102" s="295">
        <v>1.3497484000000002</v>
      </c>
      <c r="T102" s="295">
        <v>1.3497484000000002</v>
      </c>
      <c r="U102" s="295">
        <v>1.3497484000000002</v>
      </c>
      <c r="V102" s="295"/>
      <c r="W102" s="295"/>
      <c r="X102" s="295"/>
      <c r="Y102" s="410"/>
      <c r="Z102" s="410">
        <v>1</v>
      </c>
      <c r="AA102" s="410"/>
      <c r="AB102" s="410"/>
      <c r="AC102" s="410"/>
      <c r="AD102" s="410"/>
      <c r="AE102" s="415"/>
      <c r="AF102" s="415"/>
      <c r="AG102" s="415"/>
      <c r="AH102" s="415"/>
      <c r="AI102" s="415"/>
      <c r="AJ102" s="415"/>
      <c r="AK102" s="415"/>
      <c r="AL102" s="415"/>
      <c r="AM102" s="296">
        <f>SUM(Y102:AL102)</f>
        <v>1</v>
      </c>
    </row>
    <row r="103" spans="1:39" s="283" customFormat="1" ht="15" outlineLevel="1">
      <c r="A103" s="509"/>
      <c r="B103" s="315" t="s">
        <v>215</v>
      </c>
      <c r="C103" s="291" t="s">
        <v>164</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1</v>
      </c>
      <c r="AA103" s="411">
        <f t="shared" ref="AA103:AL103" si="25">AA102</f>
        <v>0</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238332.29457063766</v>
      </c>
      <c r="E105" s="295">
        <v>238332.29457063766</v>
      </c>
      <c r="F105" s="295">
        <v>238332.29457063766</v>
      </c>
      <c r="G105" s="295">
        <v>238332.29457063766</v>
      </c>
      <c r="H105" s="295">
        <v>238332.29457063766</v>
      </c>
      <c r="I105" s="295">
        <v>238332.29457063766</v>
      </c>
      <c r="J105" s="295">
        <v>238332.29457063766</v>
      </c>
      <c r="K105" s="295"/>
      <c r="L105" s="295"/>
      <c r="M105" s="295"/>
      <c r="N105" s="295">
        <v>12</v>
      </c>
      <c r="O105" s="295">
        <v>46.404262961572748</v>
      </c>
      <c r="P105" s="295">
        <v>46.404262961572748</v>
      </c>
      <c r="Q105" s="295">
        <v>46.404262961572748</v>
      </c>
      <c r="R105" s="295">
        <v>46.404262961572748</v>
      </c>
      <c r="S105" s="295">
        <v>46.404262961572748</v>
      </c>
      <c r="T105" s="295">
        <v>46.404262961572748</v>
      </c>
      <c r="U105" s="295">
        <v>46.404262961572748</v>
      </c>
      <c r="V105" s="295"/>
      <c r="W105" s="295"/>
      <c r="X105" s="295"/>
      <c r="Y105" s="410"/>
      <c r="Z105" s="410">
        <v>1</v>
      </c>
      <c r="AA105" s="410"/>
      <c r="AB105" s="410"/>
      <c r="AC105" s="410"/>
      <c r="AD105" s="410"/>
      <c r="AE105" s="415"/>
      <c r="AF105" s="415"/>
      <c r="AG105" s="415"/>
      <c r="AH105" s="415"/>
      <c r="AI105" s="415"/>
      <c r="AJ105" s="415"/>
      <c r="AK105" s="415"/>
      <c r="AL105" s="415"/>
      <c r="AM105" s="296">
        <f>SUM(Y105:AL105)</f>
        <v>1</v>
      </c>
    </row>
    <row r="106" spans="1:39" s="283" customFormat="1" ht="15" outlineLevel="1">
      <c r="A106" s="509"/>
      <c r="B106" s="315" t="s">
        <v>215</v>
      </c>
      <c r="C106" s="291" t="s">
        <v>164</v>
      </c>
      <c r="D106" s="295">
        <v>-144547.29457063766</v>
      </c>
      <c r="E106" s="295">
        <v>-144547.29457063766</v>
      </c>
      <c r="F106" s="295">
        <v>-144547.29457063766</v>
      </c>
      <c r="G106" s="295">
        <v>-144547.29457063766</v>
      </c>
      <c r="H106" s="295">
        <v>-144547.29457063801</v>
      </c>
      <c r="I106" s="295">
        <v>-144547.29457063801</v>
      </c>
      <c r="J106" s="295">
        <v>-144547.29457063801</v>
      </c>
      <c r="K106" s="295"/>
      <c r="L106" s="295"/>
      <c r="M106" s="295"/>
      <c r="N106" s="295">
        <f>N105</f>
        <v>12</v>
      </c>
      <c r="O106" s="295">
        <v>-5.4262961572744406E-2</v>
      </c>
      <c r="P106" s="295">
        <v>-5.4262961572744406E-2</v>
      </c>
      <c r="Q106" s="295">
        <v>-5.4262961572744406E-2</v>
      </c>
      <c r="R106" s="295">
        <v>-5.4262961572744406E-2</v>
      </c>
      <c r="S106" s="295">
        <v>-5.4262961572744399E-2</v>
      </c>
      <c r="T106" s="295">
        <v>-5.4262961572744399E-2</v>
      </c>
      <c r="U106" s="295">
        <v>-5.4262961572744399E-2</v>
      </c>
      <c r="V106" s="295"/>
      <c r="W106" s="295"/>
      <c r="X106" s="295"/>
      <c r="Y106" s="411">
        <f>Y105</f>
        <v>0</v>
      </c>
      <c r="Z106" s="411">
        <f>Z105</f>
        <v>1</v>
      </c>
      <c r="AA106" s="411">
        <f>AA105</f>
        <v>0</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7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215</v>
      </c>
      <c r="C109" s="291" t="s">
        <v>164</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215</v>
      </c>
      <c r="C112" s="291" t="s">
        <v>164</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490</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215</v>
      </c>
      <c r="C115" s="291" t="s">
        <v>164</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9"/>
      <c r="B117" s="288" t="s">
        <v>491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492</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215</v>
      </c>
      <c r="C119" s="291" t="s">
        <v>164</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493</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215</v>
      </c>
      <c r="C122" s="291" t="s">
        <v>164</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494</v>
      </c>
      <c r="C124" s="291" t="s">
        <v>25</v>
      </c>
      <c r="D124" s="295"/>
      <c r="E124" s="295"/>
      <c r="F124" s="295"/>
      <c r="G124" s="295"/>
      <c r="H124" s="295"/>
      <c r="I124" s="295"/>
      <c r="J124" s="295"/>
      <c r="K124" s="295"/>
      <c r="L124" s="295"/>
      <c r="M124" s="295"/>
      <c r="N124" s="295">
        <v>0</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215</v>
      </c>
      <c r="C125" s="291" t="s">
        <v>164</v>
      </c>
      <c r="D125" s="295"/>
      <c r="E125" s="295"/>
      <c r="F125" s="295"/>
      <c r="G125" s="295"/>
      <c r="H125" s="295"/>
      <c r="I125" s="295"/>
      <c r="J125" s="295"/>
      <c r="K125" s="295"/>
      <c r="L125" s="295"/>
      <c r="M125" s="295"/>
      <c r="N125" s="295">
        <f>N124</f>
        <v>0</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9"/>
      <c r="B127" s="327" t="s">
        <v>238</v>
      </c>
      <c r="C127" s="328"/>
      <c r="D127" s="328">
        <f>SUM(D22:D125)</f>
        <v>867158.61066369771</v>
      </c>
      <c r="E127" s="328"/>
      <c r="F127" s="328"/>
      <c r="G127" s="328"/>
      <c r="H127" s="328"/>
      <c r="I127" s="328"/>
      <c r="J127" s="328"/>
      <c r="K127" s="328"/>
      <c r="L127" s="328"/>
      <c r="M127" s="328"/>
      <c r="N127" s="328"/>
      <c r="O127" s="328">
        <f>SUM(O22:O125)</f>
        <v>254.62890610798968</v>
      </c>
      <c r="P127" s="328"/>
      <c r="Q127" s="328"/>
      <c r="R127" s="328"/>
      <c r="S127" s="328"/>
      <c r="T127" s="328"/>
      <c r="U127" s="328"/>
      <c r="V127" s="328"/>
      <c r="W127" s="328"/>
      <c r="X127" s="328"/>
      <c r="Y127" s="329">
        <f>IF(Y21="kWh",SUMPRODUCT(D22:D125,Y22:Y125))</f>
        <v>152548.00402614445</v>
      </c>
      <c r="Z127" s="329">
        <f>IF(Z21="kWh",SUMPRODUCT(D22:D125,Z22:Z125))</f>
        <v>544272.45208708115</v>
      </c>
      <c r="AA127" s="329">
        <f>IF(AA21="kW",SUMPRODUCT(N22:N125,O22:O125,AA22:AA125),SUMPRODUCT(D22:D125,AA22:AA125))</f>
        <v>371.49727358066519</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9"/>
      <c r="B128" s="331" t="s">
        <v>239</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165</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1.17E-2</v>
      </c>
      <c r="Z130" s="341">
        <f>HLOOKUP(Z$20,'3.  Distribution Rates'!$C$122:$P$133,3,FALSE)</f>
        <v>7.4000000000000003E-3</v>
      </c>
      <c r="AA130" s="341">
        <f>HLOOKUP(AA$20,'3.  Distribution Rates'!$C$122:$P$133,3,FALSE)</f>
        <v>1.2465999999999999</v>
      </c>
      <c r="AB130" s="341">
        <f>HLOOKUP(AB$20,'3.  Distribution Rates'!$C$122:$P$133,3,FALSE)</f>
        <v>8.7340999999999998</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11"/>
      <c r="B131" s="298" t="s">
        <v>254</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1784.8116471058902</v>
      </c>
      <c r="Z131" s="346">
        <f t="shared" si="33"/>
        <v>4027.6161454444009</v>
      </c>
      <c r="AA131" s="347">
        <f t="shared" si="33"/>
        <v>463.10850124565718</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6275.536293795948</v>
      </c>
    </row>
    <row r="132" spans="1:40" s="303" customFormat="1" ht="15.75">
      <c r="A132" s="511"/>
      <c r="B132" s="349" t="s">
        <v>211</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257</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6275.536293795948</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216</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152548.00402614445</v>
      </c>
      <c r="Z135" s="291">
        <f>SUMPRODUCT(E22:E125,Z22:Z125)</f>
        <v>544272.45208708115</v>
      </c>
      <c r="AA135" s="291">
        <f>IF(AA21="kW",SUMPRODUCT(N22:N125,P22:P125,AA22:AA125),SUMPRODUCT(E22:E125,AA22:AA125))</f>
        <v>371.49727358066519</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217</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152548.00402614445</v>
      </c>
      <c r="Z136" s="291">
        <f>SUMPRODUCT(F22:F125,Z22:Z125)</f>
        <v>544272.45208708115</v>
      </c>
      <c r="AA136" s="291">
        <f>IF(AA21="kW",SUMPRODUCT(N22:N125,Q22:Q125,AA22:AA125),SUMPRODUCT(F22:F125,AA22:AA125))</f>
        <v>371.49727358066519</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218</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151270.73813081358</v>
      </c>
      <c r="Z137" s="291">
        <f>SUMPRODUCT(G22:G125,Z22:Z125)</f>
        <v>459195.88209490164</v>
      </c>
      <c r="AA137" s="291">
        <f>IF(AA21="kW",SUMPRODUCT(N22:N125,R22:R125,AA22:AA125),SUMPRODUCT(G22:G125,AA22:AA125))</f>
        <v>371.49727358066519</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219</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132906.72958051055</v>
      </c>
      <c r="Z138" s="291">
        <f>SUMPRODUCT(H22:H125,Z22:Z125)</f>
        <v>459195.88209490129</v>
      </c>
      <c r="AA138" s="291">
        <f>IF(AA21="kW",SUMPRODUCT(N22:N125,S22:S125,AA22:AA125),SUMPRODUCT(H22:H125,AA22:AA125))</f>
        <v>371.49727358066519</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220</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98013.713362357084</v>
      </c>
      <c r="Z139" s="291">
        <f>SUMPRODUCT(I22:I125,Z22:Z125)</f>
        <v>459195.88209490129</v>
      </c>
      <c r="AA139" s="291">
        <f>IF(AA21="kW",SUMPRODUCT(N22:N125,T22:T125,AA22:AA125),SUMPRODUCT(I22:I125,AA22:AA125))</f>
        <v>371.49727358066519</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221</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86404.511068690554</v>
      </c>
      <c r="Z140" s="291">
        <f>SUMPRODUCT(J22:J125,Z22:Z125)</f>
        <v>291939.77416904073</v>
      </c>
      <c r="AA140" s="291">
        <f>IF(AA21="kW",SUMPRODUCT(N22:N125,U22:U125,AA22:AA125),SUMPRODUCT(J22:J125,AA22:AA125))</f>
        <v>371.49727358066519</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222</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0</v>
      </c>
      <c r="Z141" s="291">
        <f>SUMPRODUCT(K22:K125,Z22:Z125)</f>
        <v>0</v>
      </c>
      <c r="AA141" s="291">
        <f>IF(AA21="kW",SUMPRODUCT(N22:N125,V22:V125,AA22:AA125),SUMPRODUCT(K22:K125,AA22:AA125))</f>
        <v>0</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223</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0</v>
      </c>
      <c r="Z142" s="291">
        <f>SUMPRODUCT(L22:L125,Z22:Z125)</f>
        <v>0</v>
      </c>
      <c r="AA142" s="291">
        <f>IF(AA21="kW",SUMPRODUCT(N22:N125,W22:W125,AA22:AA125),SUMPRODUCT(L22:L125,AA22:AA125))</f>
        <v>0</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224</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0</v>
      </c>
      <c r="Z143" s="326">
        <f>SUMPRODUCT(M22:M125,Z22:Z125)</f>
        <v>0</v>
      </c>
      <c r="AA143" s="326">
        <f>IF(AA21="kW",SUMPRODUCT(N22:N125,X22:X125,AA22:AA125),SUMPRODUCT(M22:M125,AA22:AA125))</f>
        <v>0</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729</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243</v>
      </c>
      <c r="C146" s="281"/>
      <c r="D146" s="590" t="s">
        <v>527</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28" t="s">
        <v>212</v>
      </c>
      <c r="C147" s="830" t="s">
        <v>33</v>
      </c>
      <c r="D147" s="284" t="s">
        <v>423</v>
      </c>
      <c r="E147" s="832" t="s">
        <v>210</v>
      </c>
      <c r="F147" s="833"/>
      <c r="G147" s="833"/>
      <c r="H147" s="833"/>
      <c r="I147" s="833"/>
      <c r="J147" s="833"/>
      <c r="K147" s="833"/>
      <c r="L147" s="833"/>
      <c r="M147" s="834"/>
      <c r="N147" s="838" t="s">
        <v>214</v>
      </c>
      <c r="O147" s="284" t="s">
        <v>424</v>
      </c>
      <c r="P147" s="832" t="s">
        <v>213</v>
      </c>
      <c r="Q147" s="833"/>
      <c r="R147" s="833"/>
      <c r="S147" s="833"/>
      <c r="T147" s="833"/>
      <c r="U147" s="833"/>
      <c r="V147" s="833"/>
      <c r="W147" s="833"/>
      <c r="X147" s="834"/>
      <c r="Y147" s="835" t="s">
        <v>244</v>
      </c>
      <c r="Z147" s="836"/>
      <c r="AA147" s="836"/>
      <c r="AB147" s="836"/>
      <c r="AC147" s="836"/>
      <c r="AD147" s="836"/>
      <c r="AE147" s="836"/>
      <c r="AF147" s="836"/>
      <c r="AG147" s="836"/>
      <c r="AH147" s="836"/>
      <c r="AI147" s="836"/>
      <c r="AJ147" s="836"/>
      <c r="AK147" s="836"/>
      <c r="AL147" s="836"/>
      <c r="AM147" s="837"/>
    </row>
    <row r="148" spans="1:39" ht="60.75" customHeight="1">
      <c r="B148" s="829"/>
      <c r="C148" s="831"/>
      <c r="D148" s="285">
        <v>2012</v>
      </c>
      <c r="E148" s="285">
        <v>2013</v>
      </c>
      <c r="F148" s="285">
        <v>2014</v>
      </c>
      <c r="G148" s="285">
        <v>2015</v>
      </c>
      <c r="H148" s="285">
        <v>2016</v>
      </c>
      <c r="I148" s="285">
        <v>2017</v>
      </c>
      <c r="J148" s="285">
        <v>2018</v>
      </c>
      <c r="K148" s="285">
        <v>2019</v>
      </c>
      <c r="L148" s="285">
        <v>2020</v>
      </c>
      <c r="M148" s="285">
        <v>2021</v>
      </c>
      <c r="N148" s="839"/>
      <c r="O148" s="285">
        <v>2012</v>
      </c>
      <c r="P148" s="285">
        <v>2013</v>
      </c>
      <c r="Q148" s="285">
        <v>2014</v>
      </c>
      <c r="R148" s="285">
        <v>2015</v>
      </c>
      <c r="S148" s="285">
        <v>2016</v>
      </c>
      <c r="T148" s="285">
        <v>2017</v>
      </c>
      <c r="U148" s="285">
        <v>2018</v>
      </c>
      <c r="V148" s="285">
        <v>2019</v>
      </c>
      <c r="W148" s="285">
        <v>2020</v>
      </c>
      <c r="X148" s="285">
        <v>2021</v>
      </c>
      <c r="Y148" s="285" t="str">
        <f>'1.  LRAMVA Summary'!D50</f>
        <v>Residential</v>
      </c>
      <c r="Z148" s="285" t="str">
        <f>'1.  LRAMVA Summary'!E50</f>
        <v>GS&lt;50 kW</v>
      </c>
      <c r="AA148" s="285" t="str">
        <f>'1.  LRAMVA Summary'!F50</f>
        <v>GS 50 TO 4,999 KW</v>
      </c>
      <c r="AB148" s="285" t="str">
        <f>'1.  LRAMVA Summary'!G50</f>
        <v>Street Lighting</v>
      </c>
      <c r="AC148" s="285" t="str">
        <f>'1.  LRAMVA Summary'!H50</f>
        <v/>
      </c>
      <c r="AD148" s="285" t="str">
        <f>'1.  LRAMVA Summary'!I50</f>
        <v/>
      </c>
      <c r="AE148" s="285" t="str">
        <f>'1.  LRAMVA Summary'!J50</f>
        <v/>
      </c>
      <c r="AF148" s="285" t="str">
        <f>'1.  LRAMVA Summary'!K50</f>
        <v/>
      </c>
      <c r="AG148" s="285" t="str">
        <f>'1.  LRAMVA Summary'!L50</f>
        <v/>
      </c>
      <c r="AH148" s="285" t="str">
        <f>'1.  LRAMVA Summary'!M50</f>
        <v/>
      </c>
      <c r="AI148" s="285" t="str">
        <f>'1.  LRAMVA Summary'!N50</f>
        <v/>
      </c>
      <c r="AJ148" s="285" t="str">
        <f>'1.  LRAMVA Summary'!O50</f>
        <v/>
      </c>
      <c r="AK148" s="285" t="str">
        <f>'1.  LRAMVA Summary'!P50</f>
        <v/>
      </c>
      <c r="AL148" s="285" t="str">
        <f>'1.  LRAMVA Summary'!Q50</f>
        <v/>
      </c>
      <c r="AM148" s="287" t="str">
        <f>'1.  LRAMVA Summary'!R50</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Summary'!D51</f>
        <v>kWh</v>
      </c>
      <c r="Z149" s="291" t="str">
        <f>'1.  LRAMVA Summary'!E51</f>
        <v>kWh</v>
      </c>
      <c r="AA149" s="291" t="str">
        <f>'1.  LRAMVA Summary'!F51</f>
        <v>kW</v>
      </c>
      <c r="AB149" s="291" t="str">
        <f>'1.  LRAMVA Summary'!G51</f>
        <v>kW</v>
      </c>
      <c r="AC149" s="291">
        <f>'1.  LRAMVA Summary'!H51</f>
        <v>0</v>
      </c>
      <c r="AD149" s="291">
        <f>'1.  LRAMVA Summary'!I51</f>
        <v>0</v>
      </c>
      <c r="AE149" s="291">
        <f>'1.  LRAMVA Summary'!J51</f>
        <v>0</v>
      </c>
      <c r="AF149" s="291">
        <f>'1.  LRAMVA Summary'!K51</f>
        <v>0</v>
      </c>
      <c r="AG149" s="291">
        <f>'1.  LRAMVA Summary'!L51</f>
        <v>0</v>
      </c>
      <c r="AH149" s="291">
        <f>'1.  LRAMVA Summary'!M51</f>
        <v>0</v>
      </c>
      <c r="AI149" s="291">
        <f>'1.  LRAMVA Summary'!N51</f>
        <v>0</v>
      </c>
      <c r="AJ149" s="291">
        <f>'1.  LRAMVA Summary'!O51</f>
        <v>0</v>
      </c>
      <c r="AK149" s="291">
        <f>'1.  LRAMVA Summary'!P51</f>
        <v>0</v>
      </c>
      <c r="AL149" s="291">
        <f>'1.  LRAMVA Summary'!Q51</f>
        <v>0</v>
      </c>
      <c r="AM149" s="375"/>
    </row>
    <row r="150" spans="1:39" ht="15" outlineLevel="1">
      <c r="A150" s="509">
        <v>1</v>
      </c>
      <c r="B150" s="294" t="s">
        <v>1</v>
      </c>
      <c r="C150" s="291" t="s">
        <v>25</v>
      </c>
      <c r="D150" s="295">
        <v>40192.787655372471</v>
      </c>
      <c r="E150" s="295">
        <v>40192.787655372471</v>
      </c>
      <c r="F150" s="295">
        <v>40192.787655372471</v>
      </c>
      <c r="G150" s="295">
        <v>39885.332490372464</v>
      </c>
      <c r="H150" s="295">
        <v>25496.649776765178</v>
      </c>
      <c r="I150" s="295">
        <v>0</v>
      </c>
      <c r="J150" s="295"/>
      <c r="K150" s="295"/>
      <c r="L150" s="295"/>
      <c r="M150" s="295"/>
      <c r="N150" s="291"/>
      <c r="O150" s="295">
        <v>5.649784749519708</v>
      </c>
      <c r="P150" s="295">
        <v>5.649784749519708</v>
      </c>
      <c r="Q150" s="295">
        <v>5.649784749519708</v>
      </c>
      <c r="R150" s="295">
        <v>5.3059730131573408</v>
      </c>
      <c r="S150" s="295">
        <v>3.3522924589472165</v>
      </c>
      <c r="T150" s="295">
        <v>0</v>
      </c>
      <c r="U150" s="295"/>
      <c r="V150" s="295"/>
      <c r="W150" s="295"/>
      <c r="X150" s="295"/>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245</v>
      </c>
      <c r="C151" s="291" t="s">
        <v>164</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7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6693.1949622850116</v>
      </c>
      <c r="E153" s="295">
        <v>6693.1949622850116</v>
      </c>
      <c r="F153" s="295">
        <v>6693.1949622850116</v>
      </c>
      <c r="G153" s="295">
        <v>6462.9342245507351</v>
      </c>
      <c r="H153" s="295">
        <v>0</v>
      </c>
      <c r="I153" s="295">
        <v>0</v>
      </c>
      <c r="J153" s="295"/>
      <c r="K153" s="295"/>
      <c r="L153" s="295"/>
      <c r="M153" s="295"/>
      <c r="N153" s="291"/>
      <c r="O153" s="295">
        <v>3.8821162777490263</v>
      </c>
      <c r="P153" s="295">
        <v>3.8821162777490263</v>
      </c>
      <c r="Q153" s="295">
        <v>3.8821162777490263</v>
      </c>
      <c r="R153" s="295">
        <v>3.6246272091997915</v>
      </c>
      <c r="S153" s="295">
        <v>0</v>
      </c>
      <c r="T153" s="295">
        <v>0</v>
      </c>
      <c r="U153" s="295"/>
      <c r="V153" s="295"/>
      <c r="W153" s="295"/>
      <c r="X153" s="295"/>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245</v>
      </c>
      <c r="C154" s="291" t="s">
        <v>164</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7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38766.567338592635</v>
      </c>
      <c r="E156" s="295">
        <v>38766.567338592635</v>
      </c>
      <c r="F156" s="295">
        <v>38766.567338592635</v>
      </c>
      <c r="G156" s="295">
        <v>38766.567338592635</v>
      </c>
      <c r="H156" s="295">
        <v>38766.567338592635</v>
      </c>
      <c r="I156" s="295">
        <v>38766.567338592635</v>
      </c>
      <c r="J156" s="295"/>
      <c r="K156" s="295"/>
      <c r="L156" s="295"/>
      <c r="M156" s="295"/>
      <c r="N156" s="291"/>
      <c r="O156" s="295">
        <v>20.638316134900339</v>
      </c>
      <c r="P156" s="295">
        <v>20.638316134900339</v>
      </c>
      <c r="Q156" s="295">
        <v>20.638316134900339</v>
      </c>
      <c r="R156" s="295">
        <v>20.638316134900339</v>
      </c>
      <c r="S156" s="295">
        <v>20.638316134900339</v>
      </c>
      <c r="T156" s="295">
        <v>20.638316134900339</v>
      </c>
      <c r="U156" s="295"/>
      <c r="V156" s="295"/>
      <c r="W156" s="295"/>
      <c r="X156" s="295"/>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245</v>
      </c>
      <c r="C157" s="291" t="s">
        <v>164</v>
      </c>
      <c r="D157" s="295">
        <v>1856.2897101191882</v>
      </c>
      <c r="E157" s="295">
        <v>1856.2897101191882</v>
      </c>
      <c r="F157" s="295">
        <v>1856.2897101191882</v>
      </c>
      <c r="G157" s="295">
        <v>1856.2897101191882</v>
      </c>
      <c r="H157" s="295">
        <v>1856.2897101191882</v>
      </c>
      <c r="I157" s="295">
        <v>1856.2897101191882</v>
      </c>
      <c r="J157" s="295"/>
      <c r="K157" s="295"/>
      <c r="L157" s="295"/>
      <c r="M157" s="295"/>
      <c r="N157" s="468"/>
      <c r="O157" s="295">
        <v>0.94306268300000007</v>
      </c>
      <c r="P157" s="295">
        <v>0.94306268300000007</v>
      </c>
      <c r="Q157" s="295">
        <v>0.94306268300000007</v>
      </c>
      <c r="R157" s="295">
        <v>0.94306268300000007</v>
      </c>
      <c r="S157" s="295">
        <v>0.94306268300000007</v>
      </c>
      <c r="T157" s="295">
        <v>0.94306268300000007</v>
      </c>
      <c r="U157" s="295"/>
      <c r="V157" s="295"/>
      <c r="W157" s="295"/>
      <c r="X157" s="295"/>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1566.1654124212519</v>
      </c>
      <c r="E159" s="295">
        <v>1566.1654124212519</v>
      </c>
      <c r="F159" s="295">
        <v>1566.1654124212519</v>
      </c>
      <c r="G159" s="295">
        <v>1566.1654124212519</v>
      </c>
      <c r="H159" s="295">
        <v>1542.6361429013707</v>
      </c>
      <c r="I159" s="295">
        <v>1542.6361429013707</v>
      </c>
      <c r="J159" s="295"/>
      <c r="K159" s="295"/>
      <c r="L159" s="295"/>
      <c r="M159" s="295"/>
      <c r="N159" s="291"/>
      <c r="O159" s="295">
        <v>0.25809498716700069</v>
      </c>
      <c r="P159" s="295">
        <v>0.25809498716700069</v>
      </c>
      <c r="Q159" s="295">
        <v>0.25809498716700069</v>
      </c>
      <c r="R159" s="295">
        <v>0.25809498716700069</v>
      </c>
      <c r="S159" s="295">
        <v>0.25700551257446197</v>
      </c>
      <c r="T159" s="295">
        <v>0.25700551257446197</v>
      </c>
      <c r="U159" s="295"/>
      <c r="V159" s="295"/>
      <c r="W159" s="295"/>
      <c r="X159" s="295"/>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245</v>
      </c>
      <c r="C160" s="291" t="s">
        <v>164</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29998.910254468694</v>
      </c>
      <c r="E162" s="295">
        <v>29998.910254468694</v>
      </c>
      <c r="F162" s="295">
        <v>29998.910254468694</v>
      </c>
      <c r="G162" s="295">
        <v>29998.910254468694</v>
      </c>
      <c r="H162" s="295">
        <v>26967.111921486481</v>
      </c>
      <c r="I162" s="295">
        <v>21928.113816947869</v>
      </c>
      <c r="J162" s="295"/>
      <c r="K162" s="295"/>
      <c r="L162" s="295"/>
      <c r="M162" s="295"/>
      <c r="N162" s="291"/>
      <c r="O162" s="295">
        <v>1.6577712051991449</v>
      </c>
      <c r="P162" s="295">
        <v>1.6577712051991449</v>
      </c>
      <c r="Q162" s="295">
        <v>1.6577712051991449</v>
      </c>
      <c r="R162" s="295">
        <v>1.6577712051991449</v>
      </c>
      <c r="S162" s="295">
        <v>1.5173899982647574</v>
      </c>
      <c r="T162" s="295">
        <v>1.2840695204612711</v>
      </c>
      <c r="U162" s="295"/>
      <c r="V162" s="295"/>
      <c r="W162" s="295"/>
      <c r="X162" s="295"/>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245</v>
      </c>
      <c r="C163" s="291" t="s">
        <v>164</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245</v>
      </c>
      <c r="C166" s="291" t="s">
        <v>164</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245</v>
      </c>
      <c r="C169" s="291" t="s">
        <v>164</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486</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245</v>
      </c>
      <c r="C172" s="291" t="s">
        <v>164</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245</v>
      </c>
      <c r="C175" s="291" t="s">
        <v>164</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0</v>
      </c>
      <c r="E178" s="295">
        <v>0</v>
      </c>
      <c r="F178" s="295">
        <v>0</v>
      </c>
      <c r="G178" s="295">
        <v>0</v>
      </c>
      <c r="H178" s="295">
        <v>0</v>
      </c>
      <c r="I178" s="295">
        <v>0</v>
      </c>
      <c r="J178" s="295"/>
      <c r="K178" s="295"/>
      <c r="L178" s="295"/>
      <c r="M178" s="295"/>
      <c r="N178" s="295">
        <v>12</v>
      </c>
      <c r="O178" s="295">
        <v>0</v>
      </c>
      <c r="P178" s="295">
        <v>0</v>
      </c>
      <c r="Q178" s="295">
        <v>0</v>
      </c>
      <c r="R178" s="295">
        <v>0</v>
      </c>
      <c r="S178" s="295">
        <v>0</v>
      </c>
      <c r="T178" s="295">
        <v>0</v>
      </c>
      <c r="U178" s="295"/>
      <c r="V178" s="295"/>
      <c r="W178" s="295"/>
      <c r="X178" s="295"/>
      <c r="Y178" s="467"/>
      <c r="Z178" s="469">
        <v>1</v>
      </c>
      <c r="AA178" s="469"/>
      <c r="AB178" s="415"/>
      <c r="AC178" s="415"/>
      <c r="AD178" s="415"/>
      <c r="AE178" s="415"/>
      <c r="AF178" s="415"/>
      <c r="AG178" s="415"/>
      <c r="AH178" s="415"/>
      <c r="AI178" s="415"/>
      <c r="AJ178" s="415"/>
      <c r="AK178" s="415"/>
      <c r="AL178" s="415"/>
      <c r="AM178" s="296">
        <f>SUM(Y178:AL178)</f>
        <v>1</v>
      </c>
    </row>
    <row r="179" spans="1:39" ht="15" outlineLevel="1">
      <c r="B179" s="294" t="s">
        <v>245</v>
      </c>
      <c r="C179" s="291" t="s">
        <v>164</v>
      </c>
      <c r="D179" s="295">
        <v>5639.5002500600003</v>
      </c>
      <c r="E179" s="295">
        <v>5639.5002500600003</v>
      </c>
      <c r="F179" s="295">
        <v>5639.5002500600003</v>
      </c>
      <c r="G179" s="295">
        <v>5639.5002500600003</v>
      </c>
      <c r="H179" s="295">
        <v>5639.5002500600003</v>
      </c>
      <c r="I179" s="295">
        <v>1364.7593550619999</v>
      </c>
      <c r="J179" s="295"/>
      <c r="K179" s="295"/>
      <c r="L179" s="295"/>
      <c r="M179" s="295"/>
      <c r="N179" s="295">
        <f>N178</f>
        <v>12</v>
      </c>
      <c r="O179" s="295">
        <v>1.4287419610000001</v>
      </c>
      <c r="P179" s="295">
        <v>1.4287419610000001</v>
      </c>
      <c r="Q179" s="295">
        <v>1.4287419610000001</v>
      </c>
      <c r="R179" s="295">
        <v>1.4287419610000001</v>
      </c>
      <c r="S179" s="295">
        <v>1.4287419610000001</v>
      </c>
      <c r="T179" s="295">
        <v>0.26934542099999997</v>
      </c>
      <c r="U179" s="295"/>
      <c r="V179" s="295"/>
      <c r="W179" s="295"/>
      <c r="X179" s="295"/>
      <c r="Y179" s="411">
        <f>Y178</f>
        <v>0</v>
      </c>
      <c r="Z179" s="411">
        <f>Z178</f>
        <v>1</v>
      </c>
      <c r="AA179" s="411">
        <v>0</v>
      </c>
      <c r="AB179" s="411">
        <f t="shared" ref="AB179:AL179" si="46">AB178</f>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225554.94849308828</v>
      </c>
      <c r="E181" s="295">
        <v>225554.94849308839</v>
      </c>
      <c r="F181" s="295">
        <v>225554.94849308839</v>
      </c>
      <c r="G181" s="295">
        <v>163666.71692541722</v>
      </c>
      <c r="H181" s="295">
        <v>163666.71692541722</v>
      </c>
      <c r="I181" s="295">
        <v>19366.928723023182</v>
      </c>
      <c r="J181" s="295"/>
      <c r="K181" s="295"/>
      <c r="L181" s="295"/>
      <c r="M181" s="295"/>
      <c r="N181" s="295">
        <v>12</v>
      </c>
      <c r="O181" s="295">
        <v>60.44144630225648</v>
      </c>
      <c r="P181" s="295">
        <v>60.44144630225648</v>
      </c>
      <c r="Q181" s="295">
        <v>60.44144630225648</v>
      </c>
      <c r="R181" s="295">
        <v>44.96142195382734</v>
      </c>
      <c r="S181" s="295">
        <v>44.96142195382734</v>
      </c>
      <c r="T181" s="295">
        <v>4.5296580384850298</v>
      </c>
      <c r="U181" s="295"/>
      <c r="V181" s="295"/>
      <c r="W181" s="295"/>
      <c r="X181" s="295"/>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245</v>
      </c>
      <c r="C182" s="291" t="s">
        <v>164</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245</v>
      </c>
      <c r="C185" s="291" t="s">
        <v>164</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245</v>
      </c>
      <c r="C188" s="291" t="s">
        <v>164</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245</v>
      </c>
      <c r="C191" s="291" t="s">
        <v>164</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487</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245</v>
      </c>
      <c r="C194" s="291" t="s">
        <v>164</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488</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245</v>
      </c>
      <c r="C197" s="291" t="s">
        <v>164</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245</v>
      </c>
      <c r="C200" s="291" t="s">
        <v>164</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245</v>
      </c>
      <c r="C204" s="291" t="s">
        <v>164</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245</v>
      </c>
      <c r="C207" s="291" t="s">
        <v>164</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245</v>
      </c>
      <c r="C210" s="291" t="s">
        <v>164</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v>269134.32836265268</v>
      </c>
      <c r="E212" s="295">
        <v>269134.32836265268</v>
      </c>
      <c r="F212" s="295">
        <v>269134.32836265268</v>
      </c>
      <c r="G212" s="295">
        <v>269134.32836265268</v>
      </c>
      <c r="H212" s="295">
        <v>269134.32836265268</v>
      </c>
      <c r="I212" s="295">
        <v>269134.32836265268</v>
      </c>
      <c r="J212" s="295"/>
      <c r="K212" s="295"/>
      <c r="L212" s="295"/>
      <c r="M212" s="295"/>
      <c r="N212" s="295">
        <v>12</v>
      </c>
      <c r="O212" s="295">
        <v>92.949120127940205</v>
      </c>
      <c r="P212" s="295">
        <v>92.949120127940205</v>
      </c>
      <c r="Q212" s="295">
        <v>92.949120127940205</v>
      </c>
      <c r="R212" s="295">
        <v>92.949120127940205</v>
      </c>
      <c r="S212" s="295">
        <v>92.949120127940205</v>
      </c>
      <c r="T212" s="295">
        <v>92.949120127940205</v>
      </c>
      <c r="U212" s="295"/>
      <c r="V212" s="295"/>
      <c r="W212" s="295"/>
      <c r="X212" s="295"/>
      <c r="Y212" s="410"/>
      <c r="Z212" s="415"/>
      <c r="AA212" s="415">
        <v>1</v>
      </c>
      <c r="AB212" s="415"/>
      <c r="AC212" s="415"/>
      <c r="AD212" s="415"/>
      <c r="AE212" s="415"/>
      <c r="AF212" s="415"/>
      <c r="AG212" s="415"/>
      <c r="AH212" s="415"/>
      <c r="AI212" s="415"/>
      <c r="AJ212" s="415"/>
      <c r="AK212" s="415"/>
      <c r="AL212" s="415"/>
      <c r="AM212" s="296">
        <f>SUM(Y212:AL212)</f>
        <v>1</v>
      </c>
    </row>
    <row r="213" spans="1:39" ht="15" outlineLevel="1">
      <c r="B213" s="294" t="s">
        <v>245</v>
      </c>
      <c r="C213" s="291" t="s">
        <v>164</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1</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v>3681.857</v>
      </c>
      <c r="E215" s="295">
        <v>0</v>
      </c>
      <c r="F215" s="295">
        <v>0</v>
      </c>
      <c r="G215" s="295">
        <v>0</v>
      </c>
      <c r="H215" s="295">
        <v>0</v>
      </c>
      <c r="I215" s="295">
        <v>0</v>
      </c>
      <c r="J215" s="295"/>
      <c r="K215" s="295"/>
      <c r="L215" s="295"/>
      <c r="M215" s="295"/>
      <c r="N215" s="291"/>
      <c r="O215" s="295">
        <v>152.77690749999999</v>
      </c>
      <c r="P215" s="295">
        <v>0</v>
      </c>
      <c r="Q215" s="295">
        <v>0</v>
      </c>
      <c r="R215" s="295">
        <v>0</v>
      </c>
      <c r="S215" s="295">
        <v>0</v>
      </c>
      <c r="T215" s="295">
        <v>0</v>
      </c>
      <c r="U215" s="295"/>
      <c r="V215" s="295"/>
      <c r="W215" s="295"/>
      <c r="X215" s="295"/>
      <c r="Y215" s="410"/>
      <c r="Z215" s="415"/>
      <c r="AA215" s="415">
        <v>1</v>
      </c>
      <c r="AB215" s="415"/>
      <c r="AC215" s="415"/>
      <c r="AD215" s="415"/>
      <c r="AE215" s="415"/>
      <c r="AF215" s="415"/>
      <c r="AG215" s="415"/>
      <c r="AH215" s="415"/>
      <c r="AI215" s="415"/>
      <c r="AJ215" s="415"/>
      <c r="AK215" s="415"/>
      <c r="AL215" s="415"/>
      <c r="AM215" s="296">
        <f>SUM(Y215:AL215)</f>
        <v>1</v>
      </c>
    </row>
    <row r="216" spans="1:39" ht="15" outlineLevel="1">
      <c r="B216" s="294" t="s">
        <v>245</v>
      </c>
      <c r="C216" s="291" t="s">
        <v>164</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1</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10379.371139526367</v>
      </c>
      <c r="E219" s="295">
        <v>10379.37109375</v>
      </c>
      <c r="F219" s="295">
        <v>10379.37109375</v>
      </c>
      <c r="G219" s="295">
        <v>10115.371139526367</v>
      </c>
      <c r="H219" s="295">
        <v>10010.371139526367</v>
      </c>
      <c r="I219" s="295">
        <v>10010.371139526367</v>
      </c>
      <c r="J219" s="295"/>
      <c r="K219" s="295"/>
      <c r="L219" s="295"/>
      <c r="M219" s="295"/>
      <c r="N219" s="291"/>
      <c r="O219" s="295">
        <v>1.0882544356863946</v>
      </c>
      <c r="P219" s="295">
        <v>1.0745406157802788</v>
      </c>
      <c r="Q219" s="295">
        <v>1.0745406157802788</v>
      </c>
      <c r="R219" s="295">
        <v>1.0745406157802788</v>
      </c>
      <c r="S219" s="295">
        <v>1.0745406157802788</v>
      </c>
      <c r="T219" s="295">
        <v>1.0745406157802788</v>
      </c>
      <c r="U219" s="295"/>
      <c r="V219" s="295"/>
      <c r="W219" s="295"/>
      <c r="X219" s="295"/>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245</v>
      </c>
      <c r="C220" s="291" t="s">
        <v>164</v>
      </c>
      <c r="D220" s="295">
        <v>883</v>
      </c>
      <c r="E220" s="295">
        <v>883</v>
      </c>
      <c r="F220" s="295">
        <v>883</v>
      </c>
      <c r="G220" s="295">
        <v>883</v>
      </c>
      <c r="H220" s="295">
        <v>841.40425110000001</v>
      </c>
      <c r="I220" s="295">
        <v>820.60638429999995</v>
      </c>
      <c r="J220" s="295"/>
      <c r="K220" s="295"/>
      <c r="L220" s="295"/>
      <c r="M220" s="295"/>
      <c r="N220" s="468"/>
      <c r="O220" s="295">
        <v>9.1400002999999994E-2</v>
      </c>
      <c r="P220" s="295">
        <v>9.1400002999999994E-2</v>
      </c>
      <c r="Q220" s="295">
        <v>9.1400002999999994E-2</v>
      </c>
      <c r="R220" s="295">
        <v>9.1400002999999994E-2</v>
      </c>
      <c r="S220" s="295">
        <v>8.9229790000000003E-2</v>
      </c>
      <c r="T220" s="295">
        <v>8.8144684000000001E-2</v>
      </c>
      <c r="U220" s="295"/>
      <c r="V220" s="295"/>
      <c r="W220" s="295"/>
      <c r="X220" s="295"/>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10"/>
      <c r="B222" s="288" t="s">
        <v>489</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245</v>
      </c>
      <c r="C224" s="291" t="s">
        <v>164</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245</v>
      </c>
      <c r="C227" s="291" t="s">
        <v>164</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245</v>
      </c>
      <c r="C231" s="291" t="s">
        <v>164</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122.62996184054875</v>
      </c>
      <c r="E233" s="295">
        <v>122.62996184054875</v>
      </c>
      <c r="F233" s="295">
        <v>122.62996184054875</v>
      </c>
      <c r="G233" s="295">
        <v>122.62996184054875</v>
      </c>
      <c r="H233" s="295">
        <v>122.62996184054875</v>
      </c>
      <c r="I233" s="295">
        <v>122.62996184054875</v>
      </c>
      <c r="J233" s="295"/>
      <c r="K233" s="295"/>
      <c r="L233" s="295"/>
      <c r="M233" s="295"/>
      <c r="N233" s="295">
        <v>12</v>
      </c>
      <c r="O233" s="295">
        <v>0.12657449351226049</v>
      </c>
      <c r="P233" s="295">
        <v>0.12657449351226049</v>
      </c>
      <c r="Q233" s="295">
        <v>0.12657449351226049</v>
      </c>
      <c r="R233" s="295">
        <v>0.12657449351226049</v>
      </c>
      <c r="S233" s="295">
        <v>0.12657449351226049</v>
      </c>
      <c r="T233" s="295">
        <v>0.12657449351226049</v>
      </c>
      <c r="U233" s="295"/>
      <c r="V233" s="295"/>
      <c r="W233" s="295"/>
      <c r="X233" s="295"/>
      <c r="Y233" s="426"/>
      <c r="Z233" s="415">
        <v>1</v>
      </c>
      <c r="AA233" s="415"/>
      <c r="AB233" s="415"/>
      <c r="AC233" s="415"/>
      <c r="AD233" s="415"/>
      <c r="AE233" s="415"/>
      <c r="AF233" s="415"/>
      <c r="AG233" s="415"/>
      <c r="AH233" s="415"/>
      <c r="AI233" s="415"/>
      <c r="AJ233" s="415"/>
      <c r="AK233" s="415"/>
      <c r="AL233" s="415"/>
      <c r="AM233" s="296">
        <f>SUM(Y233:AL233)</f>
        <v>1</v>
      </c>
    </row>
    <row r="234" spans="1:39" ht="15" outlineLevel="1">
      <c r="B234" s="294" t="s">
        <v>245</v>
      </c>
      <c r="C234" s="291" t="s">
        <v>164</v>
      </c>
      <c r="D234" s="295">
        <v>98123.28</v>
      </c>
      <c r="E234" s="295">
        <v>98123.28</v>
      </c>
      <c r="F234" s="295">
        <v>98123.28</v>
      </c>
      <c r="G234" s="295">
        <v>98123.28</v>
      </c>
      <c r="H234" s="295">
        <v>98123.28</v>
      </c>
      <c r="I234" s="295">
        <v>98123.28</v>
      </c>
      <c r="J234" s="295"/>
      <c r="K234" s="295"/>
      <c r="L234" s="295"/>
      <c r="M234" s="295"/>
      <c r="N234" s="295">
        <f>N233</f>
        <v>12</v>
      </c>
      <c r="O234" s="295">
        <v>19.105</v>
      </c>
      <c r="P234" s="295">
        <v>19.105</v>
      </c>
      <c r="Q234" s="295">
        <v>19.105</v>
      </c>
      <c r="R234" s="295">
        <v>19.105</v>
      </c>
      <c r="S234" s="295">
        <v>19.105</v>
      </c>
      <c r="T234" s="295">
        <v>19.105</v>
      </c>
      <c r="U234" s="295"/>
      <c r="V234" s="295"/>
      <c r="W234" s="295"/>
      <c r="X234" s="295"/>
      <c r="Y234" s="411">
        <f>Y233</f>
        <v>0</v>
      </c>
      <c r="Z234" s="411">
        <f>Z233</f>
        <v>1</v>
      </c>
      <c r="AA234" s="411">
        <f t="shared" ref="AA234:AL234" si="63">AA233</f>
        <v>0</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7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245</v>
      </c>
      <c r="C237" s="291" t="s">
        <v>164</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245</v>
      </c>
      <c r="C240" s="291" t="s">
        <v>164</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490</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245</v>
      </c>
      <c r="C243" s="291" t="s">
        <v>164</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9"/>
      <c r="B245" s="288" t="s">
        <v>491</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492</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245</v>
      </c>
      <c r="C247" s="291" t="s">
        <v>164</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493</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245</v>
      </c>
      <c r="C250" s="291" t="s">
        <v>164</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494</v>
      </c>
      <c r="C252" s="291" t="s">
        <v>25</v>
      </c>
      <c r="D252" s="295"/>
      <c r="E252" s="295"/>
      <c r="F252" s="295"/>
      <c r="G252" s="295"/>
      <c r="H252" s="295"/>
      <c r="I252" s="295"/>
      <c r="J252" s="295"/>
      <c r="K252" s="295"/>
      <c r="L252" s="295"/>
      <c r="M252" s="295"/>
      <c r="N252" s="295">
        <v>0</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245</v>
      </c>
      <c r="C253" s="291" t="s">
        <v>164</v>
      </c>
      <c r="D253" s="295"/>
      <c r="E253" s="295"/>
      <c r="F253" s="295"/>
      <c r="G253" s="295"/>
      <c r="H253" s="295"/>
      <c r="I253" s="295"/>
      <c r="J253" s="295"/>
      <c r="K253" s="295"/>
      <c r="L253" s="295"/>
      <c r="M253" s="295"/>
      <c r="N253" s="295">
        <f>N252</f>
        <v>0</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246</v>
      </c>
      <c r="C255" s="329"/>
      <c r="D255" s="329">
        <f>SUM(D150:D253)</f>
        <v>732592.83054042712</v>
      </c>
      <c r="E255" s="329"/>
      <c r="F255" s="329"/>
      <c r="G255" s="329"/>
      <c r="H255" s="329"/>
      <c r="I255" s="329"/>
      <c r="J255" s="329"/>
      <c r="K255" s="329"/>
      <c r="L255" s="329"/>
      <c r="M255" s="329"/>
      <c r="N255" s="329"/>
      <c r="O255" s="329">
        <f>SUM(O150:O253)</f>
        <v>361.03659086093052</v>
      </c>
      <c r="P255" s="329"/>
      <c r="Q255" s="329"/>
      <c r="R255" s="329"/>
      <c r="S255" s="329"/>
      <c r="T255" s="329"/>
      <c r="U255" s="329"/>
      <c r="V255" s="329"/>
      <c r="W255" s="329"/>
      <c r="X255" s="329"/>
      <c r="Y255" s="329">
        <f>IF(Y149="kWh",SUMPRODUCT(D150:D253,Y150:Y253))</f>
        <v>130336.28647278562</v>
      </c>
      <c r="Z255" s="329">
        <f>IF(Z149="kWh",SUMPRODUCT(D150:D253,Z150:Z253))</f>
        <v>329440.35870498884</v>
      </c>
      <c r="AA255" s="329">
        <f>IF(AA149="kW",SUMPRODUCT(N150:N253,O150:O253,AA150:AA253),SUMPRODUCT(D150:D253,AA150:AA253))</f>
        <v>1115.3894415352825</v>
      </c>
      <c r="AB255" s="329">
        <f>IF(AB149="kW",SUMPRODUCT(N150:N253,O150:O253,AB150:AB253),SUMPRODUCT(D150:D253,AB150:AB253))</f>
        <v>0</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247</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522335</v>
      </c>
      <c r="Z256" s="328">
        <f>HLOOKUP(Z148,'2. LRAMVA Threshold'!$B$42:$Q$53,4,FALSE)</f>
        <v>232046</v>
      </c>
      <c r="AA256" s="328">
        <f>HLOOKUP(AA148,'2. LRAMVA Threshold'!$B$42:$Q$53,4,FALSE)</f>
        <v>631</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166</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1.3100000000000001E-2</v>
      </c>
      <c r="Z258" s="341">
        <f>HLOOKUP(Z$20,'3.  Distribution Rates'!$C$122:$P$133,4,FALSE)</f>
        <v>8.2000000000000007E-3</v>
      </c>
      <c r="AA258" s="341">
        <f>HLOOKUP(AA$20,'3.  Distribution Rates'!$C$122:$P$133,4,FALSE)</f>
        <v>1.5688</v>
      </c>
      <c r="AB258" s="341">
        <f>HLOOKUP(AB$20,'3.  Distribution Rates'!$C$122:$P$133,4,FALSE)</f>
        <v>10.722899999999999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155</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1998.3788527424924</v>
      </c>
      <c r="Z259" s="378">
        <f t="shared" si="70"/>
        <v>4463.0341071140656</v>
      </c>
      <c r="AA259" s="378">
        <f t="shared" si="70"/>
        <v>582.8049227933476</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7044.2178826499057</v>
      </c>
    </row>
    <row r="260" spans="1:41" ht="15">
      <c r="B260" s="294" t="s">
        <v>156</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1707.4053527934916</v>
      </c>
      <c r="Z260" s="378">
        <f t="shared" si="71"/>
        <v>2701.4109413809088</v>
      </c>
      <c r="AA260" s="379">
        <f t="shared" si="71"/>
        <v>1749.822955880551</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6158.6392500549518</v>
      </c>
    </row>
    <row r="261" spans="1:41" s="380" customFormat="1" ht="15.75">
      <c r="A261" s="511"/>
      <c r="B261" s="349" t="s">
        <v>255</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3705.7842055359843</v>
      </c>
      <c r="Z261" s="346">
        <f t="shared" ref="Z261:AE261" si="73">SUM(Z259:Z260)</f>
        <v>7164.4450484949739</v>
      </c>
      <c r="AA261" s="346">
        <f t="shared" si="73"/>
        <v>2332.6278786738985</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13202.857132704858</v>
      </c>
    </row>
    <row r="262" spans="1:41" s="380" customFormat="1" ht="15.75">
      <c r="A262" s="511"/>
      <c r="B262" s="349" t="s">
        <v>248</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6842.5884999999998</v>
      </c>
      <c r="Z262" s="347">
        <f t="shared" si="75"/>
        <v>1902.7772000000002</v>
      </c>
      <c r="AA262" s="347">
        <f t="shared" si="75"/>
        <v>989.91279999999995</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9735.2785000000003</v>
      </c>
    </row>
    <row r="263" spans="1:41" s="380" customFormat="1" ht="15.75">
      <c r="A263" s="511"/>
      <c r="B263" s="349" t="s">
        <v>256</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3467.5786327048572</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130336.28642700925</v>
      </c>
      <c r="Z265" s="291">
        <f>SUMPRODUCT(E150:E253,Z150:Z253)</f>
        <v>329440.35870498896</v>
      </c>
      <c r="AA265" s="291">
        <f>IF(AA149="kW",SUMPRODUCT(N150:N253,P150:P253,AA150:AA253),SUMPRODUCT(E150:E253,AA150:AA253))</f>
        <v>1115.3894415352825</v>
      </c>
      <c r="AB265" s="291">
        <f>IF(AB149="kW",SUMPRODUCT(N150:N253,P150:P253,AB150:AB253),SUMPRODUCT(E150:E253,AB150:AB253))</f>
        <v>0</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130336.28642700925</v>
      </c>
      <c r="Z266" s="291">
        <f>SUMPRODUCT(F150:F253,Z150:Z253)</f>
        <v>329440.35870498896</v>
      </c>
      <c r="AA266" s="291">
        <f>IF(AA149="kW",SUMPRODUCT(N150:N253,Q150:Q253,AA150:AA253),SUMPRODUCT(F150:F253,AA150:AA253))</f>
        <v>1115.3894415352825</v>
      </c>
      <c r="AB266" s="291">
        <f>IF(AB149="kW",SUMPRODUCT(N150:N253,Q150:Q253,AB150:AB253),SUMPRODUCT(F150:F253,AB150:AB253))</f>
        <v>0</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190</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129534.57057005134</v>
      </c>
      <c r="Z267" s="291">
        <f>SUMPRODUCT(G150:G253,Z150:Z253)</f>
        <v>267552.12713731779</v>
      </c>
      <c r="AA267" s="291">
        <f>IF(AA149="kW",SUMPRODUCT(N150:N253,R150:R253,AA150:AA253),SUMPRODUCT(G150:G253,AA150:AA253))</f>
        <v>1115.3894415352825</v>
      </c>
      <c r="AB267" s="291">
        <f>IF(AB149="kW",SUMPRODUCT(N150:N253,R150:R253,AB150:AB253),SUMPRODUCT(G150:G253,AB150:AB253))</f>
        <v>0</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191</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105481.03028049122</v>
      </c>
      <c r="Z268" s="291">
        <f>SUMPRODUCT(H150:H253,Z150:Z253)</f>
        <v>267552.12713731779</v>
      </c>
      <c r="AA268" s="291">
        <f>IF(AA149="kW",SUMPRODUCT(N150:N253,S150:S253,AA150:AA253),SUMPRODUCT(H150:H253,AA150:AA253))</f>
        <v>1115.3894415352825</v>
      </c>
      <c r="AB268" s="291">
        <f>IF(AB149="kW",SUMPRODUCT(N150:N253,S150:S253,AB150:AB253),SUMPRODUCT(H150:H253,AB150:AB253))</f>
        <v>0</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192</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74924.584532387424</v>
      </c>
      <c r="Z269" s="291">
        <f>SUMPRODUCT(I150:I253,Z150:Z253)</f>
        <v>118977.59803992574</v>
      </c>
      <c r="AA269" s="291">
        <f>IF(AA149="kW",SUMPRODUCT(N150:N253,T150:T253,AA150:AA253),SUMPRODUCT(I150:I253,AA150:AA253))</f>
        <v>1115.3894415352825</v>
      </c>
      <c r="AB269" s="291">
        <f>IF(AB149="kW",SUMPRODUCT(N150:N253,T150:T253,AB150:AB253),SUMPRODUCT(I150:I253,AB150:AB253))</f>
        <v>0</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193</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0</v>
      </c>
      <c r="Z270" s="291">
        <f>SUMPRODUCT(J150:J253,Z150:Z253)</f>
        <v>0</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194</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0</v>
      </c>
      <c r="Z271" s="291">
        <f>SUMPRODUCT(K150:K253,Z150:Z253)</f>
        <v>0</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195</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0</v>
      </c>
      <c r="Z272" s="326">
        <f>SUMPRODUCT(L150:L253,Z150:Z253)</f>
        <v>0</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730</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249</v>
      </c>
      <c r="C275" s="281"/>
      <c r="D275" s="592" t="s">
        <v>527</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28" t="s">
        <v>212</v>
      </c>
      <c r="C276" s="830" t="s">
        <v>33</v>
      </c>
      <c r="D276" s="284" t="s">
        <v>423</v>
      </c>
      <c r="E276" s="832" t="s">
        <v>210</v>
      </c>
      <c r="F276" s="833"/>
      <c r="G276" s="833"/>
      <c r="H276" s="833"/>
      <c r="I276" s="833"/>
      <c r="J276" s="833"/>
      <c r="K276" s="833"/>
      <c r="L276" s="833"/>
      <c r="M276" s="834"/>
      <c r="N276" s="838" t="s">
        <v>214</v>
      </c>
      <c r="O276" s="284" t="s">
        <v>424</v>
      </c>
      <c r="P276" s="832" t="s">
        <v>213</v>
      </c>
      <c r="Q276" s="833"/>
      <c r="R276" s="833"/>
      <c r="S276" s="833"/>
      <c r="T276" s="833"/>
      <c r="U276" s="833"/>
      <c r="V276" s="833"/>
      <c r="W276" s="833"/>
      <c r="X276" s="834"/>
      <c r="Y276" s="835" t="s">
        <v>244</v>
      </c>
      <c r="Z276" s="836"/>
      <c r="AA276" s="836"/>
      <c r="AB276" s="836"/>
      <c r="AC276" s="836"/>
      <c r="AD276" s="836"/>
      <c r="AE276" s="836"/>
      <c r="AF276" s="836"/>
      <c r="AG276" s="836"/>
      <c r="AH276" s="836"/>
      <c r="AI276" s="836"/>
      <c r="AJ276" s="836"/>
      <c r="AK276" s="836"/>
      <c r="AL276" s="836"/>
      <c r="AM276" s="837"/>
    </row>
    <row r="277" spans="1:39" ht="60.75" customHeight="1">
      <c r="B277" s="829"/>
      <c r="C277" s="831"/>
      <c r="D277" s="285">
        <v>2013</v>
      </c>
      <c r="E277" s="285">
        <v>2014</v>
      </c>
      <c r="F277" s="285">
        <v>2015</v>
      </c>
      <c r="G277" s="285">
        <v>2016</v>
      </c>
      <c r="H277" s="285">
        <v>2017</v>
      </c>
      <c r="I277" s="285">
        <v>2018</v>
      </c>
      <c r="J277" s="285">
        <v>2019</v>
      </c>
      <c r="K277" s="285">
        <v>2020</v>
      </c>
      <c r="L277" s="285">
        <v>2021</v>
      </c>
      <c r="M277" s="285">
        <v>2022</v>
      </c>
      <c r="N277" s="839"/>
      <c r="O277" s="285">
        <v>2013</v>
      </c>
      <c r="P277" s="285">
        <v>2014</v>
      </c>
      <c r="Q277" s="285">
        <v>2015</v>
      </c>
      <c r="R277" s="285">
        <v>2016</v>
      </c>
      <c r="S277" s="285">
        <v>2017</v>
      </c>
      <c r="T277" s="285">
        <v>2018</v>
      </c>
      <c r="U277" s="285">
        <v>2019</v>
      </c>
      <c r="V277" s="285">
        <v>2020</v>
      </c>
      <c r="W277" s="285">
        <v>2021</v>
      </c>
      <c r="X277" s="285">
        <v>2022</v>
      </c>
      <c r="Y277" s="285" t="str">
        <f>'1.  LRAMVA Summary'!D50</f>
        <v>Residential</v>
      </c>
      <c r="Z277" s="285" t="str">
        <f>'1.  LRAMVA Summary'!E50</f>
        <v>GS&lt;50 kW</v>
      </c>
      <c r="AA277" s="285" t="str">
        <f>'1.  LRAMVA Summary'!F50</f>
        <v>GS 50 TO 4,999 KW</v>
      </c>
      <c r="AB277" s="285" t="str">
        <f>'1.  LRAMVA Summary'!G50</f>
        <v>Street Lighting</v>
      </c>
      <c r="AC277" s="285" t="str">
        <f>'1.  LRAMVA Summary'!H50</f>
        <v/>
      </c>
      <c r="AD277" s="285" t="str">
        <f>'1.  LRAMVA Summary'!I50</f>
        <v/>
      </c>
      <c r="AE277" s="285" t="str">
        <f>'1.  LRAMVA Summary'!J50</f>
        <v/>
      </c>
      <c r="AF277" s="285" t="str">
        <f>'1.  LRAMVA Summary'!K50</f>
        <v/>
      </c>
      <c r="AG277" s="285" t="str">
        <f>'1.  LRAMVA Summary'!L50</f>
        <v/>
      </c>
      <c r="AH277" s="285" t="str">
        <f>'1.  LRAMVA Summary'!M50</f>
        <v/>
      </c>
      <c r="AI277" s="285" t="str">
        <f>'1.  LRAMVA Summary'!N50</f>
        <v/>
      </c>
      <c r="AJ277" s="285" t="str">
        <f>'1.  LRAMVA Summary'!O50</f>
        <v/>
      </c>
      <c r="AK277" s="285" t="str">
        <f>'1.  LRAMVA Summary'!P50</f>
        <v/>
      </c>
      <c r="AL277" s="285" t="str">
        <f>'1.  LRAMVA Summary'!Q50</f>
        <v/>
      </c>
      <c r="AM277" s="287" t="str">
        <f>'1.  LRAMVA Summary'!R50</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Summary'!D51</f>
        <v>kWh</v>
      </c>
      <c r="Z278" s="291" t="str">
        <f>'1.  LRAMVA Summary'!E51</f>
        <v>kWh</v>
      </c>
      <c r="AA278" s="291" t="str">
        <f>'1.  LRAMVA Summary'!F51</f>
        <v>kW</v>
      </c>
      <c r="AB278" s="291" t="str">
        <f>'1.  LRAMVA Summary'!G51</f>
        <v>kW</v>
      </c>
      <c r="AC278" s="291">
        <f>'1.  LRAMVA Summary'!H51</f>
        <v>0</v>
      </c>
      <c r="AD278" s="291">
        <f>'1.  LRAMVA Summary'!I51</f>
        <v>0</v>
      </c>
      <c r="AE278" s="291">
        <f>'1.  LRAMVA Summary'!J51</f>
        <v>0</v>
      </c>
      <c r="AF278" s="291">
        <f>'1.  LRAMVA Summary'!K51</f>
        <v>0</v>
      </c>
      <c r="AG278" s="291">
        <f>'1.  LRAMVA Summary'!L51</f>
        <v>0</v>
      </c>
      <c r="AH278" s="291">
        <f>'1.  LRAMVA Summary'!M51</f>
        <v>0</v>
      </c>
      <c r="AI278" s="291">
        <f>'1.  LRAMVA Summary'!N51</f>
        <v>0</v>
      </c>
      <c r="AJ278" s="291">
        <f>'1.  LRAMVA Summary'!O51</f>
        <v>0</v>
      </c>
      <c r="AK278" s="291">
        <f>'1.  LRAMVA Summary'!P51</f>
        <v>0</v>
      </c>
      <c r="AL278" s="291">
        <f>'1.  LRAMVA Summary'!Q51</f>
        <v>0</v>
      </c>
      <c r="AM278" s="292"/>
    </row>
    <row r="279" spans="1:39" ht="15" outlineLevel="1">
      <c r="A279" s="509">
        <v>1</v>
      </c>
      <c r="B279" s="294" t="s">
        <v>1</v>
      </c>
      <c r="C279" s="291" t="s">
        <v>25</v>
      </c>
      <c r="D279" s="295">
        <v>29521.397281053756</v>
      </c>
      <c r="E279" s="295">
        <v>29521.397281053756</v>
      </c>
      <c r="F279" s="295">
        <v>29521.397281053756</v>
      </c>
      <c r="G279" s="295">
        <v>29418.852762720755</v>
      </c>
      <c r="H279" s="295">
        <v>19410.90860669488</v>
      </c>
      <c r="I279" s="295">
        <v>0</v>
      </c>
      <c r="J279" s="295">
        <v>0</v>
      </c>
      <c r="K279" s="295">
        <v>0</v>
      </c>
      <c r="L279" s="295">
        <v>0</v>
      </c>
      <c r="M279" s="295">
        <v>0</v>
      </c>
      <c r="N279" s="291"/>
      <c r="O279" s="295">
        <v>4.590208423</v>
      </c>
      <c r="P279" s="295">
        <v>4.590208423</v>
      </c>
      <c r="Q279" s="295">
        <v>4.590208423</v>
      </c>
      <c r="R279" s="295">
        <v>4.4854243929999997</v>
      </c>
      <c r="S279" s="295">
        <v>2.852254142</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250</v>
      </c>
      <c r="C280" s="291" t="s">
        <v>164</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7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369.43987800000002</v>
      </c>
      <c r="E282" s="295">
        <v>369.43987800000002</v>
      </c>
      <c r="F282" s="295">
        <v>369.43987800000002</v>
      </c>
      <c r="G282" s="295">
        <v>369.43987800000002</v>
      </c>
      <c r="H282" s="295">
        <v>0</v>
      </c>
      <c r="I282" s="295">
        <v>0</v>
      </c>
      <c r="J282" s="295">
        <v>0</v>
      </c>
      <c r="K282" s="295">
        <v>0</v>
      </c>
      <c r="L282" s="295">
        <v>0</v>
      </c>
      <c r="M282" s="295">
        <v>0</v>
      </c>
      <c r="N282" s="291"/>
      <c r="O282" s="295">
        <v>0.20719409899999999</v>
      </c>
      <c r="P282" s="295">
        <v>0.20719409899999999</v>
      </c>
      <c r="Q282" s="295">
        <v>0.20719409899999999</v>
      </c>
      <c r="R282" s="295">
        <v>0.20719409899999999</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250</v>
      </c>
      <c r="C283" s="291" t="s">
        <v>164</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7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47983.528767304007</v>
      </c>
      <c r="E285" s="295">
        <v>47983.528767304007</v>
      </c>
      <c r="F285" s="295">
        <v>47983.528767304007</v>
      </c>
      <c r="G285" s="295">
        <v>47983.528767304007</v>
      </c>
      <c r="H285" s="295">
        <v>47983.528767304007</v>
      </c>
      <c r="I285" s="295">
        <v>47983.528767304007</v>
      </c>
      <c r="J285" s="295">
        <v>47983.528767304007</v>
      </c>
      <c r="K285" s="295">
        <v>47983.528767304007</v>
      </c>
      <c r="L285" s="295">
        <v>47983.528767304007</v>
      </c>
      <c r="M285" s="295">
        <v>47983.528767304007</v>
      </c>
      <c r="N285" s="291"/>
      <c r="O285" s="295">
        <v>25.322670712000001</v>
      </c>
      <c r="P285" s="295">
        <v>25.322670712000001</v>
      </c>
      <c r="Q285" s="295">
        <v>25.322670712000001</v>
      </c>
      <c r="R285" s="295">
        <v>25.322670712000001</v>
      </c>
      <c r="S285" s="295">
        <v>25.322670712000001</v>
      </c>
      <c r="T285" s="295">
        <v>25.322670712000001</v>
      </c>
      <c r="U285" s="295">
        <v>25.322670712000001</v>
      </c>
      <c r="V285" s="295">
        <v>25.322670712000001</v>
      </c>
      <c r="W285" s="295">
        <v>25.322670712000001</v>
      </c>
      <c r="X285" s="295">
        <v>25.322670712000001</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250</v>
      </c>
      <c r="C286" s="291" t="s">
        <v>164</v>
      </c>
      <c r="D286" s="295">
        <v>1650.0041293999998</v>
      </c>
      <c r="E286" s="295">
        <v>1650.0041293999998</v>
      </c>
      <c r="F286" s="295">
        <v>1650.0041293999998</v>
      </c>
      <c r="G286" s="295">
        <v>1650.0041293999998</v>
      </c>
      <c r="H286" s="295">
        <v>1650.0041293999998</v>
      </c>
      <c r="I286" s="295">
        <v>1650.0041293999998</v>
      </c>
      <c r="J286" s="295">
        <v>1650.0041293999998</v>
      </c>
      <c r="K286" s="295">
        <v>1650.0041293999998</v>
      </c>
      <c r="L286" s="295">
        <v>1650.0041293999998</v>
      </c>
      <c r="M286" s="295">
        <v>1650.0041293999998</v>
      </c>
      <c r="N286" s="468"/>
      <c r="O286" s="295">
        <v>0.92115265099999999</v>
      </c>
      <c r="P286" s="295">
        <v>0.92115265099999999</v>
      </c>
      <c r="Q286" s="295">
        <v>0.92115265099999999</v>
      </c>
      <c r="R286" s="295">
        <v>0.92115265099999999</v>
      </c>
      <c r="S286" s="295">
        <v>0.92115265099999999</v>
      </c>
      <c r="T286" s="295">
        <v>0.92115265099999999</v>
      </c>
      <c r="U286" s="295">
        <v>0.92115265099999999</v>
      </c>
      <c r="V286" s="295">
        <v>0.92115265099999999</v>
      </c>
      <c r="W286" s="295">
        <v>0.92115265099999999</v>
      </c>
      <c r="X286" s="295">
        <v>0.92115265099999999</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250</v>
      </c>
      <c r="C289" s="291" t="s">
        <v>164</v>
      </c>
      <c r="D289" s="295">
        <v>26</v>
      </c>
      <c r="E289" s="295">
        <v>26</v>
      </c>
      <c r="F289" s="295">
        <v>25</v>
      </c>
      <c r="G289" s="295">
        <v>22</v>
      </c>
      <c r="H289" s="295">
        <v>22</v>
      </c>
      <c r="I289" s="295">
        <v>22</v>
      </c>
      <c r="J289" s="295">
        <v>22</v>
      </c>
      <c r="K289" s="295">
        <v>22</v>
      </c>
      <c r="L289" s="295">
        <v>18</v>
      </c>
      <c r="M289" s="295">
        <v>18</v>
      </c>
      <c r="N289" s="468"/>
      <c r="O289" s="295">
        <v>2E-3</v>
      </c>
      <c r="P289" s="295">
        <v>2E-3</v>
      </c>
      <c r="Q289" s="295">
        <v>2E-3</v>
      </c>
      <c r="R289" s="295">
        <v>2E-3</v>
      </c>
      <c r="S289" s="295">
        <v>2E-3</v>
      </c>
      <c r="T289" s="295">
        <v>2E-3</v>
      </c>
      <c r="U289" s="295">
        <v>2E-3</v>
      </c>
      <c r="V289" s="295">
        <v>2E-3</v>
      </c>
      <c r="W289" s="295">
        <v>1E-3</v>
      </c>
      <c r="X289" s="295">
        <v>1E-3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19243.625376914999</v>
      </c>
      <c r="E291" s="295">
        <v>19243.625376914999</v>
      </c>
      <c r="F291" s="295">
        <v>18084.150613174999</v>
      </c>
      <c r="G291" s="295">
        <v>14127.157554752001</v>
      </c>
      <c r="H291" s="295">
        <v>14127.157554752001</v>
      </c>
      <c r="I291" s="295">
        <v>14127.157554752001</v>
      </c>
      <c r="J291" s="295">
        <v>14127.157554752001</v>
      </c>
      <c r="K291" s="295">
        <v>14110.509419960001</v>
      </c>
      <c r="L291" s="295">
        <v>11866.11861363</v>
      </c>
      <c r="M291" s="295">
        <v>11866.11861363</v>
      </c>
      <c r="N291" s="291"/>
      <c r="O291" s="295">
        <v>1.3258527710000001</v>
      </c>
      <c r="P291" s="295">
        <v>1.3258527710000001</v>
      </c>
      <c r="Q291" s="295">
        <v>1.2530640770000001</v>
      </c>
      <c r="R291" s="295">
        <v>1.004654741</v>
      </c>
      <c r="S291" s="295">
        <v>1.004654741</v>
      </c>
      <c r="T291" s="295">
        <v>1.004654741</v>
      </c>
      <c r="U291" s="295">
        <v>1.004654741</v>
      </c>
      <c r="V291" s="295">
        <v>1.002754269</v>
      </c>
      <c r="W291" s="295">
        <v>0.86185747599999996</v>
      </c>
      <c r="X291" s="295">
        <v>0.86185747599999996</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250</v>
      </c>
      <c r="C292" s="291" t="s">
        <v>164</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v>8633.4702824550004</v>
      </c>
      <c r="E294" s="295">
        <v>8633.4702824550004</v>
      </c>
      <c r="F294" s="295">
        <v>8300.7719281819991</v>
      </c>
      <c r="G294" s="295">
        <v>7032.4667788019997</v>
      </c>
      <c r="H294" s="295">
        <v>7032.4667788019997</v>
      </c>
      <c r="I294" s="295">
        <v>7032.4667788019997</v>
      </c>
      <c r="J294" s="295">
        <v>7032.4667788019997</v>
      </c>
      <c r="K294" s="295">
        <v>7026.6059558389998</v>
      </c>
      <c r="L294" s="295">
        <v>5109.5235760380001</v>
      </c>
      <c r="M294" s="295">
        <v>5109.5235760380001</v>
      </c>
      <c r="N294" s="291"/>
      <c r="O294" s="295">
        <v>0.57864239200000001</v>
      </c>
      <c r="P294" s="295">
        <v>0.57864239200000001</v>
      </c>
      <c r="Q294" s="295">
        <v>0.55775648799999999</v>
      </c>
      <c r="R294" s="295">
        <v>0.47813571599999999</v>
      </c>
      <c r="S294" s="295">
        <v>0.47813571599999999</v>
      </c>
      <c r="T294" s="295">
        <v>0.47813571599999999</v>
      </c>
      <c r="U294" s="295">
        <v>0.47813571599999999</v>
      </c>
      <c r="V294" s="295">
        <v>0.47746667300000001</v>
      </c>
      <c r="W294" s="295">
        <v>0.35711741899999999</v>
      </c>
      <c r="X294" s="295">
        <v>0.35711741899999999</v>
      </c>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250</v>
      </c>
      <c r="C295" s="291" t="s">
        <v>164</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250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486</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250</v>
      </c>
      <c r="C301" s="291" t="s">
        <v>164</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c r="Z303" s="410"/>
      <c r="AA303" s="410"/>
      <c r="AB303" s="410"/>
      <c r="AC303" s="410"/>
      <c r="AD303" s="410"/>
      <c r="AE303" s="410"/>
      <c r="AF303" s="410"/>
      <c r="AG303" s="410"/>
      <c r="AH303" s="410"/>
      <c r="AI303" s="410"/>
      <c r="AJ303" s="410"/>
      <c r="AK303" s="410"/>
      <c r="AL303" s="410"/>
      <c r="AM303" s="296">
        <f>SUM(Y303:AL303)</f>
        <v>0</v>
      </c>
    </row>
    <row r="304" spans="1:39" ht="15" outlineLevel="1">
      <c r="B304" s="294" t="s">
        <v>250</v>
      </c>
      <c r="C304" s="291" t="s">
        <v>164</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0</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15"/>
      <c r="Z307" s="503"/>
      <c r="AA307" s="503"/>
      <c r="AB307" s="503"/>
      <c r="AC307" s="415"/>
      <c r="AD307" s="415"/>
      <c r="AE307" s="415"/>
      <c r="AF307" s="415"/>
      <c r="AG307" s="415"/>
      <c r="AH307" s="415"/>
      <c r="AI307" s="415"/>
      <c r="AJ307" s="415"/>
      <c r="AK307" s="415"/>
      <c r="AL307" s="415"/>
      <c r="AM307" s="296">
        <f>SUM(Y307:AL307)</f>
        <v>0</v>
      </c>
    </row>
    <row r="308" spans="1:39" ht="15" outlineLevel="1">
      <c r="B308" s="294" t="s">
        <v>250</v>
      </c>
      <c r="C308" s="291" t="s">
        <v>164</v>
      </c>
      <c r="D308" s="295">
        <v>11130.380258458001</v>
      </c>
      <c r="E308" s="295">
        <v>11130.380258458001</v>
      </c>
      <c r="F308" s="295">
        <v>11130.380258458001</v>
      </c>
      <c r="G308" s="295">
        <v>10573.410963374999</v>
      </c>
      <c r="H308" s="295">
        <v>3570.082671228</v>
      </c>
      <c r="I308" s="295">
        <v>2430.4878307889999</v>
      </c>
      <c r="J308" s="295">
        <v>2430.4878307889999</v>
      </c>
      <c r="K308" s="295">
        <v>2430.4878307889999</v>
      </c>
      <c r="L308" s="295">
        <v>2430.4878307889999</v>
      </c>
      <c r="M308" s="295">
        <v>2430.4878307889999</v>
      </c>
      <c r="N308" s="295">
        <f>N307</f>
        <v>12</v>
      </c>
      <c r="O308" s="295">
        <v>3.2128700459999999</v>
      </c>
      <c r="P308" s="295">
        <v>3.2128700459999999</v>
      </c>
      <c r="Q308" s="295">
        <v>3.2128700459999999</v>
      </c>
      <c r="R308" s="295">
        <v>3.0683331790000001</v>
      </c>
      <c r="S308" s="295">
        <v>0.98946249099999994</v>
      </c>
      <c r="T308" s="295">
        <v>0.65118471600000005</v>
      </c>
      <c r="U308" s="295">
        <v>0.65118471600000005</v>
      </c>
      <c r="V308" s="295">
        <v>0.65118471600000005</v>
      </c>
      <c r="W308" s="295">
        <v>0.65118471600000005</v>
      </c>
      <c r="X308" s="295">
        <v>0.65118471600000005</v>
      </c>
      <c r="Y308" s="411">
        <f>Y307</f>
        <v>0</v>
      </c>
      <c r="Z308" s="411" t="s">
        <v>754</v>
      </c>
      <c r="AA308" s="411">
        <f t="shared" ref="AA308:AL308" si="86">AA307</f>
        <v>0</v>
      </c>
      <c r="AB308" s="411">
        <f t="shared" si="86"/>
        <v>0</v>
      </c>
      <c r="AC308" s="411">
        <f t="shared" si="86"/>
        <v>0</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15"/>
      <c r="Z310" s="503"/>
      <c r="AA310" s="415"/>
      <c r="AB310" s="415"/>
      <c r="AC310" s="415"/>
      <c r="AD310" s="415"/>
      <c r="AE310" s="415"/>
      <c r="AF310" s="415"/>
      <c r="AG310" s="415"/>
      <c r="AH310" s="415"/>
      <c r="AI310" s="415"/>
      <c r="AJ310" s="415"/>
      <c r="AK310" s="415"/>
      <c r="AL310" s="415"/>
      <c r="AM310" s="296">
        <f>SUM(Y310:AL310)</f>
        <v>0</v>
      </c>
    </row>
    <row r="311" spans="1:39" ht="15" outlineLevel="1">
      <c r="B311" s="294" t="s">
        <v>250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0</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250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c r="AB316" s="415"/>
      <c r="AC316" s="415"/>
      <c r="AD316" s="415"/>
      <c r="AE316" s="415"/>
      <c r="AF316" s="415"/>
      <c r="AG316" s="415"/>
      <c r="AH316" s="415"/>
      <c r="AI316" s="415"/>
      <c r="AJ316" s="415"/>
      <c r="AK316" s="415"/>
      <c r="AL316" s="415"/>
      <c r="AM316" s="296">
        <f>SUM(Y316:AL316)</f>
        <v>0</v>
      </c>
    </row>
    <row r="317" spans="1:39" ht="15" outlineLevel="1">
      <c r="B317" s="294" t="s">
        <v>250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v>
      </c>
      <c r="AA317" s="411">
        <f t="shared" ref="AA317:AL317" si="89">AA316</f>
        <v>0</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250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487</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250</v>
      </c>
      <c r="C323" s="291" t="s">
        <v>164</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488</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250</v>
      </c>
      <c r="C326" s="291" t="s">
        <v>164</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c r="E328" s="295"/>
      <c r="F328" s="295"/>
      <c r="G328" s="295"/>
      <c r="H328" s="295"/>
      <c r="I328" s="295"/>
      <c r="J328" s="295"/>
      <c r="K328" s="295"/>
      <c r="L328" s="295"/>
      <c r="M328" s="295"/>
      <c r="N328" s="291"/>
      <c r="O328" s="295"/>
      <c r="P328" s="295"/>
      <c r="Q328" s="295"/>
      <c r="R328" s="295"/>
      <c r="S328" s="295"/>
      <c r="T328" s="295"/>
      <c r="U328" s="295"/>
      <c r="V328" s="295"/>
      <c r="W328" s="295"/>
      <c r="X328" s="295"/>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250</v>
      </c>
      <c r="C329" s="291" t="s">
        <v>164</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250</v>
      </c>
      <c r="C333" s="291" t="s">
        <v>164</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250</v>
      </c>
      <c r="C336" s="291" t="s">
        <v>164</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v>10731.482309999999</v>
      </c>
      <c r="E338" s="295">
        <v>13105.59231</v>
      </c>
      <c r="F338" s="295">
        <v>13105.59231</v>
      </c>
      <c r="G338" s="295">
        <v>2637.9</v>
      </c>
      <c r="H338" s="295">
        <v>2637.9</v>
      </c>
      <c r="I338" s="295">
        <v>2637.9</v>
      </c>
      <c r="J338" s="295">
        <v>2637.9</v>
      </c>
      <c r="K338" s="295">
        <v>2637.9</v>
      </c>
      <c r="L338" s="295">
        <v>2637.9</v>
      </c>
      <c r="M338" s="295">
        <v>2637.9</v>
      </c>
      <c r="N338" s="295">
        <v>12</v>
      </c>
      <c r="O338" s="295">
        <v>0.17749799999999999</v>
      </c>
      <c r="P338" s="295">
        <v>0.17749799999999999</v>
      </c>
      <c r="Q338" s="295">
        <v>0.17749799999999999</v>
      </c>
      <c r="R338" s="295">
        <v>0</v>
      </c>
      <c r="S338" s="295">
        <v>0</v>
      </c>
      <c r="T338" s="295">
        <v>0</v>
      </c>
      <c r="U338" s="295">
        <v>0</v>
      </c>
      <c r="V338" s="295">
        <v>0</v>
      </c>
      <c r="W338" s="295">
        <v>0</v>
      </c>
      <c r="X338" s="295">
        <v>0</v>
      </c>
      <c r="Y338" s="410"/>
      <c r="Z338" s="415"/>
      <c r="AA338" s="415">
        <v>1</v>
      </c>
      <c r="AB338" s="415"/>
      <c r="AC338" s="469"/>
      <c r="AD338" s="415"/>
      <c r="AE338" s="415"/>
      <c r="AF338" s="415"/>
      <c r="AG338" s="415"/>
      <c r="AH338" s="415"/>
      <c r="AI338" s="415"/>
      <c r="AJ338" s="415"/>
      <c r="AK338" s="415"/>
      <c r="AL338" s="415"/>
      <c r="AM338" s="296">
        <f>SUM(Y338:AL338)</f>
        <v>1</v>
      </c>
    </row>
    <row r="339" spans="1:39" ht="15" outlineLevel="1">
      <c r="B339" s="294" t="s">
        <v>250</v>
      </c>
      <c r="C339" s="291" t="s">
        <v>164</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L339" si="96">AA338</f>
        <v>1</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v>122523.088835673</v>
      </c>
      <c r="E341" s="295">
        <v>122523.088835673</v>
      </c>
      <c r="F341" s="295">
        <v>122523.088835673</v>
      </c>
      <c r="G341" s="295">
        <v>122523.088835673</v>
      </c>
      <c r="H341" s="295">
        <v>120141.088094393</v>
      </c>
      <c r="I341" s="295">
        <v>118628.89184916401</v>
      </c>
      <c r="J341" s="295">
        <v>118628.89184916401</v>
      </c>
      <c r="K341" s="295">
        <v>118628.89184916401</v>
      </c>
      <c r="L341" s="295">
        <v>118628.89184916401</v>
      </c>
      <c r="M341" s="295">
        <v>107605.35051070699</v>
      </c>
      <c r="N341" s="295">
        <v>12</v>
      </c>
      <c r="O341" s="295">
        <v>19.977524900999999</v>
      </c>
      <c r="P341" s="295">
        <v>19.977524900999999</v>
      </c>
      <c r="Q341" s="295">
        <v>19.977524900999999</v>
      </c>
      <c r="R341" s="295">
        <v>19.977524900999999</v>
      </c>
      <c r="S341" s="295">
        <v>19.217170819</v>
      </c>
      <c r="T341" s="295">
        <v>19.043364101000002</v>
      </c>
      <c r="U341" s="295">
        <v>19.043364101000002</v>
      </c>
      <c r="V341" s="295">
        <v>19.043364101000002</v>
      </c>
      <c r="W341" s="295">
        <v>19.043364101000002</v>
      </c>
      <c r="X341" s="295">
        <v>17.776355569</v>
      </c>
      <c r="Y341" s="410"/>
      <c r="Z341" s="415">
        <v>0.2566991892415445</v>
      </c>
      <c r="AA341" s="415">
        <v>0.70899265310444914</v>
      </c>
      <c r="AB341" s="415"/>
      <c r="AC341" s="415"/>
      <c r="AD341" s="415"/>
      <c r="AE341" s="415"/>
      <c r="AF341" s="415"/>
      <c r="AG341" s="415"/>
      <c r="AH341" s="415"/>
      <c r="AI341" s="415"/>
      <c r="AJ341" s="415"/>
      <c r="AK341" s="415"/>
      <c r="AL341" s="415"/>
      <c r="AM341" s="296">
        <f>SUM(Y341:AL341)</f>
        <v>0.9656918423459937</v>
      </c>
    </row>
    <row r="342" spans="1:39" ht="15" outlineLevel="1">
      <c r="B342" s="294" t="s">
        <v>250</v>
      </c>
      <c r="C342" s="291" t="s">
        <v>164</v>
      </c>
      <c r="D342" s="295">
        <v>6859.5999140000004</v>
      </c>
      <c r="E342" s="295">
        <v>6859.5999140000004</v>
      </c>
      <c r="F342" s="295">
        <v>6859.5999140000004</v>
      </c>
      <c r="G342" s="295">
        <v>6859.5999140000004</v>
      </c>
      <c r="H342" s="295">
        <v>6859.5999140000004</v>
      </c>
      <c r="I342" s="295">
        <v>6447.6447509999998</v>
      </c>
      <c r="J342" s="295">
        <v>6447.6447509999998</v>
      </c>
      <c r="K342" s="295">
        <v>6447.6447509999998</v>
      </c>
      <c r="L342" s="295">
        <v>6447.6447509999998</v>
      </c>
      <c r="M342" s="295">
        <v>3444.5922169999999</v>
      </c>
      <c r="N342" s="295">
        <f>N341</f>
        <v>12</v>
      </c>
      <c r="O342" s="295">
        <v>1.0890010889999999</v>
      </c>
      <c r="P342" s="295">
        <v>1.0890010889999999</v>
      </c>
      <c r="Q342" s="295">
        <v>1.0890010889999999</v>
      </c>
      <c r="R342" s="295">
        <v>1.0890010889999999</v>
      </c>
      <c r="S342" s="295">
        <v>1.0890010889999999</v>
      </c>
      <c r="T342" s="295">
        <v>1.023600829</v>
      </c>
      <c r="U342" s="295">
        <v>1.023600829</v>
      </c>
      <c r="V342" s="295">
        <v>1.023600829</v>
      </c>
      <c r="W342" s="295">
        <v>1.023600829</v>
      </c>
      <c r="X342" s="295">
        <v>0.54684890100000005</v>
      </c>
      <c r="Y342" s="411">
        <f>Y341</f>
        <v>0</v>
      </c>
      <c r="Z342" s="411">
        <f>Z341</f>
        <v>0.2566991892415445</v>
      </c>
      <c r="AA342" s="411">
        <f t="shared" ref="AA342:AL342" si="97">AA341</f>
        <v>0.70899265310444914</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73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5795.1679999999997</v>
      </c>
      <c r="E344" s="295" t="s">
        <v>719</v>
      </c>
      <c r="F344" s="295" t="s">
        <v>719</v>
      </c>
      <c r="G344" s="295" t="s">
        <v>719</v>
      </c>
      <c r="H344" s="295" t="s">
        <v>719</v>
      </c>
      <c r="I344" s="295" t="s">
        <v>719</v>
      </c>
      <c r="J344" s="295" t="s">
        <v>719</v>
      </c>
      <c r="K344" s="295" t="s">
        <v>719</v>
      </c>
      <c r="L344" s="295" t="s">
        <v>719</v>
      </c>
      <c r="M344" s="295" t="s">
        <v>719</v>
      </c>
      <c r="N344" s="291"/>
      <c r="O344" s="295">
        <v>149.72909999999999</v>
      </c>
      <c r="P344" s="295" t="s">
        <v>719</v>
      </c>
      <c r="Q344" s="295" t="s">
        <v>719</v>
      </c>
      <c r="R344" s="295" t="s">
        <v>719</v>
      </c>
      <c r="S344" s="295" t="s">
        <v>719</v>
      </c>
      <c r="T344" s="295" t="s">
        <v>719</v>
      </c>
      <c r="U344" s="295" t="s">
        <v>719</v>
      </c>
      <c r="V344" s="295" t="s">
        <v>719</v>
      </c>
      <c r="W344" s="295" t="s">
        <v>719</v>
      </c>
      <c r="X344" s="295" t="s">
        <v>719</v>
      </c>
      <c r="Y344" s="410"/>
      <c r="Z344" s="415"/>
      <c r="AA344" s="415">
        <v>1</v>
      </c>
      <c r="AB344" s="415"/>
      <c r="AC344" s="415"/>
      <c r="AD344" s="415"/>
      <c r="AE344" s="415"/>
      <c r="AF344" s="415"/>
      <c r="AG344" s="415"/>
      <c r="AH344" s="415"/>
      <c r="AI344" s="415"/>
      <c r="AJ344" s="415"/>
      <c r="AK344" s="415"/>
      <c r="AL344" s="415"/>
      <c r="AM344" s="296">
        <f>SUM(Y344:AL344)</f>
        <v>1</v>
      </c>
    </row>
    <row r="345" spans="1:39" ht="15" outlineLevel="1">
      <c r="B345" s="294" t="s">
        <v>250</v>
      </c>
      <c r="C345" s="291" t="s">
        <v>164</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1</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33346.461601256997</v>
      </c>
      <c r="E348" s="295">
        <v>32640.420021057005</v>
      </c>
      <c r="F348" s="295">
        <v>32576.234474182002</v>
      </c>
      <c r="G348" s="295">
        <v>28665.403640747001</v>
      </c>
      <c r="H348" s="295">
        <v>26534.582206726001</v>
      </c>
      <c r="I348" s="295">
        <v>24835.90927887</v>
      </c>
      <c r="J348" s="295">
        <v>23392.760322571001</v>
      </c>
      <c r="K348" s="295">
        <v>23392.760322571001</v>
      </c>
      <c r="L348" s="295">
        <v>8695.4653854370008</v>
      </c>
      <c r="M348" s="295">
        <v>8695.4653854370008</v>
      </c>
      <c r="N348" s="291"/>
      <c r="O348" s="295">
        <v>2.5302951079999998</v>
      </c>
      <c r="P348" s="295">
        <v>2.4936188719999999</v>
      </c>
      <c r="Q348" s="295">
        <v>2.4902846649999999</v>
      </c>
      <c r="R348" s="295">
        <v>2.2871315399999999</v>
      </c>
      <c r="S348" s="295">
        <v>2.1810740860000002</v>
      </c>
      <c r="T348" s="295">
        <v>2.092834335</v>
      </c>
      <c r="U348" s="295">
        <v>2.0178681100000002</v>
      </c>
      <c r="V348" s="295">
        <v>2.0178681100000002</v>
      </c>
      <c r="W348" s="295">
        <v>1.2543982330000001</v>
      </c>
      <c r="X348" s="295">
        <v>1.2543982330000001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250</v>
      </c>
      <c r="C349" s="291" t="s">
        <v>164</v>
      </c>
      <c r="D349" s="295">
        <v>7997.6251220000004</v>
      </c>
      <c r="E349" s="295">
        <v>7958.9322359999996</v>
      </c>
      <c r="F349" s="295">
        <v>7955.4147030000004</v>
      </c>
      <c r="G349" s="295">
        <v>7683.4169009999996</v>
      </c>
      <c r="H349" s="295">
        <v>7561.4881590000005</v>
      </c>
      <c r="I349" s="295">
        <v>7439.5593950000002</v>
      </c>
      <c r="J349" s="295">
        <v>7282.1078109999999</v>
      </c>
      <c r="K349" s="295">
        <v>6972.2296980000001</v>
      </c>
      <c r="L349" s="295">
        <v>5738.0274429999999</v>
      </c>
      <c r="M349" s="295">
        <v>5738.0274429999999</v>
      </c>
      <c r="N349" s="468"/>
      <c r="O349" s="295">
        <v>0.87983257500000001</v>
      </c>
      <c r="P349" s="295">
        <v>0.87784564300000001</v>
      </c>
      <c r="Q349" s="295">
        <v>0.87766501200000002</v>
      </c>
      <c r="R349" s="295">
        <v>0.863496971</v>
      </c>
      <c r="S349" s="295">
        <v>0.85713547099999998</v>
      </c>
      <c r="T349" s="295">
        <v>0.85077397099999996</v>
      </c>
      <c r="U349" s="295">
        <v>0.84256638900000003</v>
      </c>
      <c r="V349" s="295">
        <v>0.84256638900000003</v>
      </c>
      <c r="W349" s="295">
        <v>0.77824280599999995</v>
      </c>
      <c r="X349" s="295">
        <v>0.77824280599999995</v>
      </c>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10"/>
      <c r="B351" s="288" t="s">
        <v>489</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250</v>
      </c>
      <c r="C353" s="291" t="s">
        <v>164</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250</v>
      </c>
      <c r="C356" s="291" t="s">
        <v>164</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250</v>
      </c>
      <c r="C360" s="291" t="s">
        <v>164</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250</v>
      </c>
      <c r="C363" s="291" t="s">
        <v>164</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7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250</v>
      </c>
      <c r="C366" s="291" t="s">
        <v>164</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250</v>
      </c>
      <c r="C369" s="291" t="s">
        <v>164</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490</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250</v>
      </c>
      <c r="C372" s="291" t="s">
        <v>164</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9"/>
      <c r="B374" s="288" t="s">
        <v>491</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250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493</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250</v>
      </c>
      <c r="C379" s="291" t="s">
        <v>164</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494</v>
      </c>
      <c r="C381" s="291" t="s">
        <v>25</v>
      </c>
      <c r="D381" s="295"/>
      <c r="E381" s="295"/>
      <c r="F381" s="295"/>
      <c r="G381" s="295"/>
      <c r="H381" s="295"/>
      <c r="I381" s="295"/>
      <c r="J381" s="295"/>
      <c r="K381" s="295"/>
      <c r="L381" s="295"/>
      <c r="M381" s="295"/>
      <c r="N381" s="295">
        <v>0</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250</v>
      </c>
      <c r="C382" s="291" t="s">
        <v>164</v>
      </c>
      <c r="D382" s="295"/>
      <c r="E382" s="295"/>
      <c r="F382" s="295"/>
      <c r="G382" s="295"/>
      <c r="H382" s="295"/>
      <c r="I382" s="295"/>
      <c r="J382" s="295"/>
      <c r="K382" s="295"/>
      <c r="L382" s="295"/>
      <c r="M382" s="295"/>
      <c r="N382" s="295">
        <f>N381</f>
        <v>0</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251</v>
      </c>
      <c r="C384" s="329"/>
      <c r="D384" s="329">
        <f>SUM(D279:D382)</f>
        <v>305811.27175651572</v>
      </c>
      <c r="E384" s="329"/>
      <c r="F384" s="329"/>
      <c r="G384" s="329"/>
      <c r="H384" s="329"/>
      <c r="I384" s="329"/>
      <c r="J384" s="329"/>
      <c r="K384" s="329"/>
      <c r="L384" s="329"/>
      <c r="M384" s="329"/>
      <c r="N384" s="329"/>
      <c r="O384" s="329">
        <f>SUM(O279:O382)</f>
        <v>210.54384276699997</v>
      </c>
      <c r="P384" s="329"/>
      <c r="Q384" s="329"/>
      <c r="R384" s="329"/>
      <c r="S384" s="329"/>
      <c r="T384" s="329"/>
      <c r="U384" s="329"/>
      <c r="V384" s="329"/>
      <c r="W384" s="329"/>
      <c r="X384" s="329"/>
      <c r="Y384" s="329">
        <f>IF(Y278="kWh",SUMPRODUCT(D279:D382,Y279:Y382))</f>
        <v>148771.55243838477</v>
      </c>
      <c r="Z384" s="329">
        <f>IF(Z278="kWh",SUMPRODUCT(D279:D382,Z279:Z382))</f>
        <v>33212.431303932157</v>
      </c>
      <c r="AA384" s="329">
        <f>IF(AA278="kW",SUMPRODUCT(N279:N382,O279:O382,AA279:AA382),SUMPRODUCT(D279:D382,AA279:AA382))</f>
        <v>181.36212184012717</v>
      </c>
      <c r="AB384" s="329">
        <f>IF(AB278="kW",SUMPRODUCT(N279:N382,O279:O382,AB279:AB382),SUMPRODUCT(D279:D382,AB279:AB382))</f>
        <v>0</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252</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522335</v>
      </c>
      <c r="Z385" s="328">
        <f>HLOOKUP(Z277,'2. LRAMVA Threshold'!$B$42:$Q$53,5,FALSE)</f>
        <v>232046</v>
      </c>
      <c r="AA385" s="328">
        <f>HLOOKUP(AA277,'2. LRAMVA Threshold'!$B$42:$Q$53,5,FALSE)</f>
        <v>631</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167</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1.46E-2</v>
      </c>
      <c r="Z387" s="341">
        <f>HLOOKUP(Z$20,'3.  Distribution Rates'!$C$122:$P$133,5,FALSE)</f>
        <v>8.9999999999999993E-3</v>
      </c>
      <c r="AA387" s="341">
        <f>HLOOKUP(AA$20,'3.  Distribution Rates'!$C$122:$P$133,5,FALSE)</f>
        <v>1.8963000000000001</v>
      </c>
      <c r="AB387" s="341">
        <f>HLOOKUP(AB$20,'3.  Distribution Rates'!$C$122:$P$133,5,FALSE)</f>
        <v>12.7471</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157</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2227.200858781709</v>
      </c>
      <c r="Z388" s="378">
        <f t="shared" si="110"/>
        <v>4898.4520687837303</v>
      </c>
      <c r="AA388" s="378">
        <f t="shared" si="110"/>
        <v>704.47027989101548</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7830.123207456455</v>
      </c>
      <c r="AO388" s="283"/>
    </row>
    <row r="389" spans="1:41" ht="15">
      <c r="B389" s="324" t="s">
        <v>158</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1902.909781834335</v>
      </c>
      <c r="Z389" s="378">
        <f t="shared" si="111"/>
        <v>2964.9632283449005</v>
      </c>
      <c r="AA389" s="378">
        <f t="shared" si="111"/>
        <v>2115.1129979833563</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6982.986008162592</v>
      </c>
    </row>
    <row r="390" spans="1:41" ht="15">
      <c r="B390" s="324" t="s">
        <v>159</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2172.0646656004178</v>
      </c>
      <c r="Z390" s="378">
        <f t="shared" ref="Z390:AE390" si="112">Z384*Z387</f>
        <v>298.91188173538939</v>
      </c>
      <c r="AA390" s="378">
        <f t="shared" si="112"/>
        <v>343.9169916454332</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2814.8935389812405</v>
      </c>
    </row>
    <row r="391" spans="1:41" s="380" customFormat="1" ht="15.75">
      <c r="A391" s="511"/>
      <c r="B391" s="349" t="s">
        <v>258</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6302.1753062164626</v>
      </c>
      <c r="Z391" s="346">
        <f>SUM(Z388:Z390)</f>
        <v>8162.3271788640204</v>
      </c>
      <c r="AA391" s="346">
        <f t="shared" ref="AA391:AE391" si="114">SUM(AA388:AA390)</f>
        <v>3163.5002695198045</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17628.002754600286</v>
      </c>
    </row>
    <row r="392" spans="1:41" s="380" customFormat="1" ht="15.75">
      <c r="A392" s="511"/>
      <c r="B392" s="349" t="s">
        <v>253</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7626.0910000000003</v>
      </c>
      <c r="Z392" s="347">
        <f t="shared" si="116"/>
        <v>2088.4139999999998</v>
      </c>
      <c r="AA392" s="347">
        <f t="shared" si="116"/>
        <v>1196.5653</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10911.070300000001</v>
      </c>
    </row>
    <row r="393" spans="1:41" ht="15.75" customHeight="1">
      <c r="A393" s="511"/>
      <c r="B393" s="349" t="s">
        <v>265</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6716.9324546002845</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148026.81797218477</v>
      </c>
      <c r="Z395" s="291">
        <f>SUMPRODUCT(E279:E382,Z279:Z382)</f>
        <v>33212.431303932157</v>
      </c>
      <c r="AA395" s="291">
        <f>IF(AA278="kW",SUMPRODUCT(N279:N382,P279:P382,AA279:AA382),SUMPRODUCT(E279:E382,AA279:AA382))</f>
        <v>181.36212184012717</v>
      </c>
      <c r="AB395" s="291">
        <f>IF(AB278="kW",SUMPRODUCT(N279:N382,P279:P382,AB279:AB382),SUMPRODUCT(E279:E382,AB279:AB382))</f>
        <v>0</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196</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146465.94177429675</v>
      </c>
      <c r="Z396" s="291">
        <f>SUMPRODUCT(F279:F382,Z279:Z382)</f>
        <v>33212.431303932157</v>
      </c>
      <c r="AA396" s="291">
        <f>IF(AA278="kW",SUMPRODUCT(N279:N382,Q279:Q382,AA279:AA382),SUMPRODUCT(F279:F382,AA279:AA382))</f>
        <v>181.36212184012717</v>
      </c>
      <c r="AB396" s="291">
        <f>IF(AB278="kW",SUMPRODUCT(N279:N382,Q279:Q382,AB279:AB382),SUMPRODUCT(F279:F382,AB279:AB382))</f>
        <v>0</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197</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136952.27041272575</v>
      </c>
      <c r="Z397" s="291">
        <f>SUMPRODUCT(G279:G382,Z279:Z382)</f>
        <v>33212.431303932157</v>
      </c>
      <c r="AA397" s="291">
        <f>IF(AA278="kW",SUMPRODUCT(N279:N382,R279:R382,AA279:AA382),SUMPRODUCT(G279:G382,AA279:AA382))</f>
        <v>179.23214584012717</v>
      </c>
      <c r="AB397" s="291">
        <f>IF(AB278="kW",SUMPRODUCT(N279:N382,R279:R382,AB279:AB382),SUMPRODUCT(G279:G382,AB279:AB382))</f>
        <v>0</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198</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124322.1362026789</v>
      </c>
      <c r="Z398" s="291">
        <f>SUMPRODUCT(H279:H382,Z279:Z382)</f>
        <v>32600.973644872825</v>
      </c>
      <c r="AA398" s="291">
        <f>IF(AA278="kW",SUMPRODUCT(N279:N382,S279:S382,AA279:AA382),SUMPRODUCT(H279:H382,AA279:AA382))</f>
        <v>172.76312034537543</v>
      </c>
      <c r="AB398" s="291">
        <f>IF(AB278="kW",SUMPRODUCT(N279:N382,S279:S382,AB279:AB382),SUMPRODUCT(H279:H382,AB279:AB382))</f>
        <v>0</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199</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103090.625904128</v>
      </c>
      <c r="Z399" s="291">
        <f>SUMPRODUCT(I279:I382,Z279:Z382)</f>
        <v>32107.045538402468</v>
      </c>
      <c r="AA399" s="291">
        <f>IF(AA278="kW",SUMPRODUCT(N279:N382,T279:T382,AA279:AA382),SUMPRODUCT(I279:I382,AA279:AA382))</f>
        <v>170.72796846569565</v>
      </c>
      <c r="AB399" s="291">
        <f>IF(AB278="kW",SUMPRODUCT(N279:N382,T279:T382,AB279:AB382),SUMPRODUCT(I279:I382,AB279:AB382))</f>
        <v>0</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200</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101490.025363829</v>
      </c>
      <c r="Z400" s="291">
        <f>SUMPRODUCT(J279:J382,Z279:Z382)</f>
        <v>32107.045538402468</v>
      </c>
      <c r="AA400" s="291">
        <f>IF(AA278="kW",SUMPRODUCT(N279:N382,U279:U382,AA279:AA382),SUMPRODUCT(J279:J382,AA279:AA382))</f>
        <v>170.72796846569565</v>
      </c>
      <c r="AB400" s="291">
        <f>IF(AB278="kW",SUMPRODUCT(N279:N382,U279:U382,AB279:AB382),SUMPRODUCT(J279:J382,AB279:AB382))</f>
        <v>0</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201</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101157.63829307401</v>
      </c>
      <c r="Z401" s="326">
        <f>SUMPRODUCT(K279:K382,Z279:Z382)</f>
        <v>32107.045538402468</v>
      </c>
      <c r="AA401" s="326">
        <f>IF(AA278="kW",SUMPRODUCT(N279:N382,V279:V382,AA279:AA382),SUMPRODUCT(K279:K382,AA279:AA382))</f>
        <v>170.72796846569565</v>
      </c>
      <c r="AB401" s="326">
        <f>IF(AB278="kW",SUMPRODUCT(N279:N382,V279:V382,AB279:AB382),SUMPRODUCT(K279:K382,AB279:AB382))</f>
        <v>0</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593</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259</v>
      </c>
      <c r="C404" s="281"/>
      <c r="D404" s="590" t="s">
        <v>522</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28" t="s">
        <v>212</v>
      </c>
      <c r="C405" s="830" t="s">
        <v>33</v>
      </c>
      <c r="D405" s="284" t="s">
        <v>423</v>
      </c>
      <c r="E405" s="832" t="s">
        <v>210</v>
      </c>
      <c r="F405" s="833"/>
      <c r="G405" s="833"/>
      <c r="H405" s="833"/>
      <c r="I405" s="833"/>
      <c r="J405" s="833"/>
      <c r="K405" s="833"/>
      <c r="L405" s="833"/>
      <c r="M405" s="834"/>
      <c r="N405" s="838" t="s">
        <v>214</v>
      </c>
      <c r="O405" s="284" t="s">
        <v>424</v>
      </c>
      <c r="P405" s="832" t="s">
        <v>213</v>
      </c>
      <c r="Q405" s="833"/>
      <c r="R405" s="833"/>
      <c r="S405" s="833"/>
      <c r="T405" s="833"/>
      <c r="U405" s="833"/>
      <c r="V405" s="833"/>
      <c r="W405" s="833"/>
      <c r="X405" s="834"/>
      <c r="Y405" s="835" t="s">
        <v>244</v>
      </c>
      <c r="Z405" s="836"/>
      <c r="AA405" s="836"/>
      <c r="AB405" s="836"/>
      <c r="AC405" s="836"/>
      <c r="AD405" s="836"/>
      <c r="AE405" s="836"/>
      <c r="AF405" s="836"/>
      <c r="AG405" s="836"/>
      <c r="AH405" s="836"/>
      <c r="AI405" s="836"/>
      <c r="AJ405" s="836"/>
      <c r="AK405" s="836"/>
      <c r="AL405" s="836"/>
      <c r="AM405" s="837"/>
    </row>
    <row r="406" spans="1:40" ht="45.75" customHeight="1">
      <c r="B406" s="829"/>
      <c r="C406" s="831"/>
      <c r="D406" s="285">
        <v>2014</v>
      </c>
      <c r="E406" s="285">
        <v>2015</v>
      </c>
      <c r="F406" s="285">
        <v>2016</v>
      </c>
      <c r="G406" s="285">
        <v>2017</v>
      </c>
      <c r="H406" s="285">
        <v>2018</v>
      </c>
      <c r="I406" s="285">
        <v>2019</v>
      </c>
      <c r="J406" s="285">
        <v>2020</v>
      </c>
      <c r="K406" s="285">
        <v>2021</v>
      </c>
      <c r="L406" s="285">
        <v>2022</v>
      </c>
      <c r="M406" s="285">
        <v>2023</v>
      </c>
      <c r="N406" s="839"/>
      <c r="O406" s="285">
        <v>2014</v>
      </c>
      <c r="P406" s="285">
        <v>2015</v>
      </c>
      <c r="Q406" s="285">
        <v>2016</v>
      </c>
      <c r="R406" s="285">
        <v>2017</v>
      </c>
      <c r="S406" s="285">
        <v>2018</v>
      </c>
      <c r="T406" s="285">
        <v>2019</v>
      </c>
      <c r="U406" s="285">
        <v>2020</v>
      </c>
      <c r="V406" s="285">
        <v>2021</v>
      </c>
      <c r="W406" s="285">
        <v>2022</v>
      </c>
      <c r="X406" s="285">
        <v>2023</v>
      </c>
      <c r="Y406" s="285" t="str">
        <f>'1.  LRAMVA Summary'!D50</f>
        <v>Residential</v>
      </c>
      <c r="Z406" s="285" t="str">
        <f>'1.  LRAMVA Summary'!E50</f>
        <v>GS&lt;50 kW</v>
      </c>
      <c r="AA406" s="285" t="str">
        <f>'1.  LRAMVA Summary'!F50</f>
        <v>GS 50 TO 4,999 KW</v>
      </c>
      <c r="AB406" s="285" t="str">
        <f>'1.  LRAMVA Summary'!G50</f>
        <v>Street Lighting</v>
      </c>
      <c r="AC406" s="285" t="str">
        <f>'1.  LRAMVA Summary'!H50</f>
        <v/>
      </c>
      <c r="AD406" s="285" t="str">
        <f>'1.  LRAMVA Summary'!I50</f>
        <v/>
      </c>
      <c r="AE406" s="285" t="str">
        <f>'1.  LRAMVA Summary'!J50</f>
        <v/>
      </c>
      <c r="AF406" s="285" t="str">
        <f>'1.  LRAMVA Summary'!K50</f>
        <v/>
      </c>
      <c r="AG406" s="285" t="str">
        <f>'1.  LRAMVA Summary'!L50</f>
        <v/>
      </c>
      <c r="AH406" s="285" t="str">
        <f>'1.  LRAMVA Summary'!M50</f>
        <v/>
      </c>
      <c r="AI406" s="285" t="str">
        <f>'1.  LRAMVA Summary'!N50</f>
        <v/>
      </c>
      <c r="AJ406" s="285" t="str">
        <f>'1.  LRAMVA Summary'!O50</f>
        <v/>
      </c>
      <c r="AK406" s="285" t="str">
        <f>'1.  LRAMVA Summary'!P50</f>
        <v/>
      </c>
      <c r="AL406" s="285" t="str">
        <f>'1.  LRAMVA Summary'!Q50</f>
        <v/>
      </c>
      <c r="AM406" s="287" t="str">
        <f>'1.  LRAMVA Summary'!R50</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Summary'!D51</f>
        <v>kWh</v>
      </c>
      <c r="Z407" s="291" t="str">
        <f>'1.  LRAMVA Summary'!E51</f>
        <v>kWh</v>
      </c>
      <c r="AA407" s="291" t="str">
        <f>'1.  LRAMVA Summary'!F51</f>
        <v>kW</v>
      </c>
      <c r="AB407" s="291" t="str">
        <f>'1.  LRAMVA Summary'!G51</f>
        <v>kW</v>
      </c>
      <c r="AC407" s="291">
        <f>'1.  LRAMVA Summary'!H51</f>
        <v>0</v>
      </c>
      <c r="AD407" s="291">
        <f>'1.  LRAMVA Summary'!I51</f>
        <v>0</v>
      </c>
      <c r="AE407" s="291">
        <f>'1.  LRAMVA Summary'!J51</f>
        <v>0</v>
      </c>
      <c r="AF407" s="291">
        <f>'1.  LRAMVA Summary'!K51</f>
        <v>0</v>
      </c>
      <c r="AG407" s="291">
        <f>'1.  LRAMVA Summary'!L51</f>
        <v>0</v>
      </c>
      <c r="AH407" s="291">
        <f>'1.  LRAMVA Summary'!M51</f>
        <v>0</v>
      </c>
      <c r="AI407" s="291">
        <f>'1.  LRAMVA Summary'!N51</f>
        <v>0</v>
      </c>
      <c r="AJ407" s="291">
        <f>'1.  LRAMVA Summary'!O51</f>
        <v>0</v>
      </c>
      <c r="AK407" s="291">
        <f>'1.  LRAMVA Summary'!P51</f>
        <v>0</v>
      </c>
      <c r="AL407" s="291">
        <f>'1.  LRAMVA Summary'!Q51</f>
        <v>0</v>
      </c>
      <c r="AM407" s="292"/>
    </row>
    <row r="408" spans="1:40" ht="15" outlineLevel="1">
      <c r="A408" s="509">
        <v>1</v>
      </c>
      <c r="B408" s="294" t="s">
        <v>1</v>
      </c>
      <c r="C408" s="291" t="s">
        <v>25</v>
      </c>
      <c r="D408" s="295">
        <f>SUM('7.  Persistence Report'!AT72:AT75)</f>
        <v>37342.041219483806</v>
      </c>
      <c r="E408" s="295">
        <f>SUM('7.  Persistence Report'!AU72:AU75)</f>
        <v>37342.041219483806</v>
      </c>
      <c r="F408" s="295">
        <f>SUM('7.  Persistence Report'!AV72:AV75)</f>
        <v>37342.041219483806</v>
      </c>
      <c r="G408" s="295">
        <f>SUM('7.  Persistence Report'!AW72:AW75)</f>
        <v>37028.817079683809</v>
      </c>
      <c r="H408" s="295">
        <f>SUM('7.  Persistence Report'!AX72:AX75)</f>
        <v>20006.630932657823</v>
      </c>
      <c r="I408" s="295">
        <f>SUM('7.  Persistence Report'!AY72:AY75)</f>
        <v>0</v>
      </c>
      <c r="J408" s="295">
        <f>SUM('7.  Persistence Report'!AZ72:AZ75)</f>
        <v>0</v>
      </c>
      <c r="K408" s="295">
        <f>SUM('7.  Persistence Report'!BA72:BA75)</f>
        <v>0</v>
      </c>
      <c r="L408" s="295">
        <f>SUM('7.  Persistence Report'!BB72:BB75)</f>
        <v>0</v>
      </c>
      <c r="M408" s="295">
        <f>SUM('7.  Persistence Report'!BC72:BC75)</f>
        <v>0</v>
      </c>
      <c r="N408" s="291"/>
      <c r="O408" s="295">
        <f>SUM('7.  Persistence Report'!O72:O75)</f>
        <v>6.4418925143575763</v>
      </c>
      <c r="P408" s="295">
        <f>SUM('7.  Persistence Report'!P72:P75)</f>
        <v>6.4418925143575763</v>
      </c>
      <c r="Q408" s="295">
        <f>SUM('7.  Persistence Report'!Q72:Q75)</f>
        <v>6.4418925143575763</v>
      </c>
      <c r="R408" s="295">
        <f>SUM('7.  Persistence Report'!R72:R75)</f>
        <v>6.0916296223575763</v>
      </c>
      <c r="S408" s="295">
        <f>SUM('7.  Persistence Report'!S72:S75)</f>
        <v>2.9402575612207347</v>
      </c>
      <c r="T408" s="295">
        <f>SUM('7.  Persistence Report'!T72:T75)</f>
        <v>0</v>
      </c>
      <c r="U408" s="295">
        <f>SUM('7.  Persistence Report'!U72:U75)</f>
        <v>0</v>
      </c>
      <c r="V408" s="295">
        <f>SUM('7.  Persistence Report'!V72:V75)</f>
        <v>0</v>
      </c>
      <c r="W408" s="295">
        <f>SUM('7.  Persistence Report'!W72:W75)</f>
        <v>0</v>
      </c>
      <c r="X408" s="295">
        <f>SUM('7.  Persistence Report'!X72:X75)</f>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260</v>
      </c>
      <c r="C409" s="291" t="s">
        <v>164</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7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738.87975589999996</v>
      </c>
      <c r="E411" s="295">
        <v>738.87975589999996</v>
      </c>
      <c r="F411" s="295">
        <v>738.87975589999996</v>
      </c>
      <c r="G411" s="295">
        <v>738.87975589999996</v>
      </c>
      <c r="H411" s="295">
        <v>0</v>
      </c>
      <c r="I411" s="295">
        <v>0</v>
      </c>
      <c r="J411" s="295">
        <v>0</v>
      </c>
      <c r="K411" s="295">
        <v>0</v>
      </c>
      <c r="L411" s="295">
        <v>0</v>
      </c>
      <c r="M411" s="295">
        <v>0</v>
      </c>
      <c r="N411" s="291"/>
      <c r="O411" s="295">
        <v>0.41438819799999999</v>
      </c>
      <c r="P411" s="295">
        <v>0.41438819799999999</v>
      </c>
      <c r="Q411" s="295">
        <v>0.41438819799999999</v>
      </c>
      <c r="R411" s="295">
        <v>0.41438819799999999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260</v>
      </c>
      <c r="C412" s="291" t="s">
        <v>164</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7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55115.777832</v>
      </c>
      <c r="E414" s="295">
        <v>55115.777832</v>
      </c>
      <c r="F414" s="295">
        <v>55115.777832</v>
      </c>
      <c r="G414" s="295">
        <v>55115.777832</v>
      </c>
      <c r="H414" s="295">
        <v>55115.777832</v>
      </c>
      <c r="I414" s="295">
        <v>55115.777832</v>
      </c>
      <c r="J414" s="295">
        <v>55115.777832</v>
      </c>
      <c r="K414" s="295">
        <v>55115.777832</v>
      </c>
      <c r="L414" s="295">
        <v>55115.777832</v>
      </c>
      <c r="M414" s="295">
        <v>55115.777832</v>
      </c>
      <c r="N414" s="291"/>
      <c r="O414" s="295">
        <v>28.820905144000001</v>
      </c>
      <c r="P414" s="295">
        <v>28.820905144000001</v>
      </c>
      <c r="Q414" s="295">
        <v>28.820905144000001</v>
      </c>
      <c r="R414" s="295">
        <v>28.820905144000001</v>
      </c>
      <c r="S414" s="295">
        <v>28.820905144000001</v>
      </c>
      <c r="T414" s="295">
        <v>28.820905144000001</v>
      </c>
      <c r="U414" s="295">
        <v>28.820905144000001</v>
      </c>
      <c r="V414" s="295">
        <v>28.820905144000001</v>
      </c>
      <c r="W414" s="295">
        <v>28.820905144000001</v>
      </c>
      <c r="X414" s="295">
        <v>28.820905144000001</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260</v>
      </c>
      <c r="C415" s="291" t="s">
        <v>164</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31539.497859999999</v>
      </c>
      <c r="E417" s="295">
        <v>29368.346000000001</v>
      </c>
      <c r="F417" s="295">
        <v>28319.733550000001</v>
      </c>
      <c r="G417" s="295">
        <v>28319.733550000001</v>
      </c>
      <c r="H417" s="295">
        <v>28319.733550000001</v>
      </c>
      <c r="I417" s="295">
        <v>28319.733550000001</v>
      </c>
      <c r="J417" s="295">
        <v>28319.733550000001</v>
      </c>
      <c r="K417" s="295">
        <v>28264.679100000001</v>
      </c>
      <c r="L417" s="295">
        <v>28264.679100000001</v>
      </c>
      <c r="M417" s="295">
        <v>24183.509910000001</v>
      </c>
      <c r="N417" s="291"/>
      <c r="O417" s="295">
        <v>2.3596373009999998</v>
      </c>
      <c r="P417" s="295">
        <v>2.223338252</v>
      </c>
      <c r="Q417" s="295">
        <v>2.1575091949999998</v>
      </c>
      <c r="R417" s="295">
        <v>2.1575091949999998</v>
      </c>
      <c r="S417" s="295">
        <v>2.1575091949999998</v>
      </c>
      <c r="T417" s="295">
        <v>2.1575091949999998</v>
      </c>
      <c r="U417" s="295">
        <v>2.1575091949999998</v>
      </c>
      <c r="V417" s="295">
        <v>2.1512244389999999</v>
      </c>
      <c r="W417" s="295">
        <v>2.1512244389999999</v>
      </c>
      <c r="X417" s="295">
        <v>1.8950196610000001</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260</v>
      </c>
      <c r="C418" s="291" t="s">
        <v>164</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137666.86499999999</v>
      </c>
      <c r="E420" s="295">
        <v>119424.5512</v>
      </c>
      <c r="F420" s="295">
        <v>109917.6673</v>
      </c>
      <c r="G420" s="295">
        <v>109917.6673</v>
      </c>
      <c r="H420" s="295">
        <v>109917.6673</v>
      </c>
      <c r="I420" s="295">
        <v>109917.6673</v>
      </c>
      <c r="J420" s="295">
        <v>109917.6673</v>
      </c>
      <c r="K420" s="295">
        <v>109870.0526</v>
      </c>
      <c r="L420" s="295">
        <v>109870.0526</v>
      </c>
      <c r="M420" s="295">
        <v>102185.253</v>
      </c>
      <c r="N420" s="291"/>
      <c r="O420" s="295">
        <v>9.0096485689999994</v>
      </c>
      <c r="P420" s="295">
        <v>7.8644453780000001</v>
      </c>
      <c r="Q420" s="295">
        <v>7.2676288839999996</v>
      </c>
      <c r="R420" s="295">
        <v>7.2676288839999996</v>
      </c>
      <c r="S420" s="295">
        <v>7.2676288839999996</v>
      </c>
      <c r="T420" s="295">
        <v>7.2676288839999996</v>
      </c>
      <c r="U420" s="295">
        <v>7.2676288839999996</v>
      </c>
      <c r="V420" s="295">
        <v>7.26219342</v>
      </c>
      <c r="W420" s="295">
        <v>7.26219342</v>
      </c>
      <c r="X420" s="295">
        <v>6.779762453</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260</v>
      </c>
      <c r="C421" s="291" t="s">
        <v>164</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260</v>
      </c>
      <c r="C424" s="291" t="s">
        <v>164</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v>0</v>
      </c>
      <c r="E426" s="295">
        <v>0</v>
      </c>
      <c r="F426" s="295">
        <v>0</v>
      </c>
      <c r="G426" s="295">
        <v>0</v>
      </c>
      <c r="H426" s="295">
        <v>0</v>
      </c>
      <c r="I426" s="295">
        <v>0</v>
      </c>
      <c r="J426" s="295">
        <v>0</v>
      </c>
      <c r="K426" s="295">
        <v>0</v>
      </c>
      <c r="L426" s="295">
        <v>0</v>
      </c>
      <c r="M426" s="295">
        <v>0</v>
      </c>
      <c r="N426" s="291"/>
      <c r="O426" s="295">
        <v>16.95035</v>
      </c>
      <c r="P426" s="295">
        <v>0</v>
      </c>
      <c r="Q426" s="295">
        <v>0</v>
      </c>
      <c r="R426" s="295">
        <v>0</v>
      </c>
      <c r="S426" s="295">
        <v>0</v>
      </c>
      <c r="T426" s="295">
        <v>0</v>
      </c>
      <c r="U426" s="295">
        <v>0</v>
      </c>
      <c r="V426" s="295">
        <v>0</v>
      </c>
      <c r="W426" s="295">
        <v>0</v>
      </c>
      <c r="X426" s="295">
        <v>0</v>
      </c>
      <c r="Y426" s="41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260</v>
      </c>
      <c r="C427" s="291" t="s">
        <v>164</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1</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486</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260</v>
      </c>
      <c r="C430" s="291" t="s">
        <v>164</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260</v>
      </c>
      <c r="C433" s="291" t="s">
        <v>164</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517820.09100000007</v>
      </c>
      <c r="E436" s="295">
        <v>517820.09100000007</v>
      </c>
      <c r="F436" s="295">
        <v>517820.09100000007</v>
      </c>
      <c r="G436" s="295">
        <v>517820.09100000007</v>
      </c>
      <c r="H436" s="295">
        <v>517820.09100000007</v>
      </c>
      <c r="I436" s="295">
        <v>517820.09100000007</v>
      </c>
      <c r="J436" s="295">
        <v>513839.42790000001</v>
      </c>
      <c r="K436" s="295">
        <v>513839.42790000001</v>
      </c>
      <c r="L436" s="295">
        <v>425034.76549999998</v>
      </c>
      <c r="M436" s="295">
        <v>383735.01360000001</v>
      </c>
      <c r="N436" s="295">
        <v>12</v>
      </c>
      <c r="O436" s="295">
        <v>39.008039099999998</v>
      </c>
      <c r="P436" s="295">
        <v>39.008039099999998</v>
      </c>
      <c r="Q436" s="295">
        <v>39.008039099999998</v>
      </c>
      <c r="R436" s="295">
        <v>39.008039099999998</v>
      </c>
      <c r="S436" s="295">
        <v>39.008039099999998</v>
      </c>
      <c r="T436" s="295">
        <v>39.008039099999998</v>
      </c>
      <c r="U436" s="295">
        <v>38.030288550000002</v>
      </c>
      <c r="V436" s="295">
        <v>38.030288550000002</v>
      </c>
      <c r="W436" s="295">
        <v>38.030288550000002</v>
      </c>
      <c r="X436" s="295">
        <v>33.888062410000003</v>
      </c>
      <c r="Y436" s="415"/>
      <c r="Z436" s="775">
        <v>1.8795861021960021E-2</v>
      </c>
      <c r="AA436" s="775">
        <v>0.96260000000000001</v>
      </c>
      <c r="AB436" s="775">
        <v>0.35200756415549134</v>
      </c>
      <c r="AC436" s="415"/>
      <c r="AD436" s="415"/>
      <c r="AE436" s="415"/>
      <c r="AF436" s="415"/>
      <c r="AG436" s="415"/>
      <c r="AH436" s="415"/>
      <c r="AI436" s="415"/>
      <c r="AJ436" s="415"/>
      <c r="AK436" s="415"/>
      <c r="AL436" s="415"/>
      <c r="AM436" s="296">
        <f>SUM(Y436:AL436)</f>
        <v>1.3334034251774514</v>
      </c>
    </row>
    <row r="437" spans="1:39" ht="15" outlineLevel="1">
      <c r="B437" s="294" t="s">
        <v>260</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1.8795861021960021E-2</v>
      </c>
      <c r="AA437" s="411">
        <f t="shared" ref="AA437:AL437" si="127">AA436</f>
        <v>0.96260000000000001</v>
      </c>
      <c r="AB437" s="411">
        <f t="shared" si="127"/>
        <v>0.35200756415549134</v>
      </c>
      <c r="AC437" s="411">
        <f t="shared" si="127"/>
        <v>0</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269177.16019999998</v>
      </c>
      <c r="E439" s="295">
        <v>266581.86940000003</v>
      </c>
      <c r="F439" s="295">
        <v>188926.2249</v>
      </c>
      <c r="G439" s="295">
        <v>121103.9191</v>
      </c>
      <c r="H439" s="295">
        <v>121103.9191</v>
      </c>
      <c r="I439" s="295">
        <v>121103.9191</v>
      </c>
      <c r="J439" s="295">
        <v>121103.9191</v>
      </c>
      <c r="K439" s="295">
        <v>120961.3947</v>
      </c>
      <c r="L439" s="295">
        <v>120961.3947</v>
      </c>
      <c r="M439" s="295">
        <v>120961.3947</v>
      </c>
      <c r="N439" s="295">
        <v>12</v>
      </c>
      <c r="O439" s="295">
        <v>73.802638799999997</v>
      </c>
      <c r="P439" s="295">
        <v>73.049950949999996</v>
      </c>
      <c r="Q439" s="295">
        <v>53.104711809999998</v>
      </c>
      <c r="R439" s="295">
        <v>31.991789749999999</v>
      </c>
      <c r="S439" s="295">
        <v>31.991789749999999</v>
      </c>
      <c r="T439" s="295">
        <v>31.991789749999999</v>
      </c>
      <c r="U439" s="295">
        <v>31.991789749999999</v>
      </c>
      <c r="V439" s="295">
        <v>31.849163690000001</v>
      </c>
      <c r="W439" s="295">
        <v>31.849163690000001</v>
      </c>
      <c r="X439" s="295">
        <v>31.849163690000001</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260</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260</v>
      </c>
      <c r="C443" s="291" t="s">
        <v>164</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260</v>
      </c>
      <c r="C446" s="291" t="s">
        <v>164</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260</v>
      </c>
      <c r="C449" s="291" t="s">
        <v>164</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487</v>
      </c>
      <c r="C451" s="291" t="s">
        <v>25</v>
      </c>
      <c r="D451" s="295">
        <v>0</v>
      </c>
      <c r="E451" s="295">
        <v>0</v>
      </c>
      <c r="F451" s="295">
        <v>0</v>
      </c>
      <c r="G451" s="295">
        <v>0</v>
      </c>
      <c r="H451" s="295">
        <v>0</v>
      </c>
      <c r="I451" s="295">
        <v>0</v>
      </c>
      <c r="J451" s="295">
        <v>0</v>
      </c>
      <c r="K451" s="295">
        <v>0</v>
      </c>
      <c r="L451" s="295">
        <v>0</v>
      </c>
      <c r="M451" s="295">
        <v>0</v>
      </c>
      <c r="N451" s="291"/>
      <c r="O451" s="295">
        <v>1.67161</v>
      </c>
      <c r="P451" s="295">
        <v>0</v>
      </c>
      <c r="Q451" s="295">
        <v>0</v>
      </c>
      <c r="R451" s="295">
        <v>0</v>
      </c>
      <c r="S451" s="295">
        <v>0</v>
      </c>
      <c r="T451" s="295">
        <v>0</v>
      </c>
      <c r="U451" s="295">
        <v>0</v>
      </c>
      <c r="V451" s="295">
        <v>0</v>
      </c>
      <c r="W451" s="295">
        <v>0</v>
      </c>
      <c r="X451" s="295">
        <v>0</v>
      </c>
      <c r="Y451" s="415"/>
      <c r="Z451" s="415">
        <v>1</v>
      </c>
      <c r="AA451" s="415"/>
      <c r="AB451" s="415"/>
      <c r="AC451" s="415"/>
      <c r="AD451" s="415"/>
      <c r="AE451" s="415"/>
      <c r="AF451" s="415"/>
      <c r="AG451" s="415"/>
      <c r="AH451" s="415"/>
      <c r="AI451" s="415"/>
      <c r="AJ451" s="415"/>
      <c r="AK451" s="415"/>
      <c r="AL451" s="415"/>
      <c r="AM451" s="296">
        <f>SUM(Y451:AL451)</f>
        <v>1</v>
      </c>
    </row>
    <row r="452" spans="1:39" s="283" customFormat="1" ht="15" outlineLevel="1">
      <c r="A452" s="509"/>
      <c r="B452" s="314" t="s">
        <v>260</v>
      </c>
      <c r="C452" s="291" t="s">
        <v>164</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1</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488</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260</v>
      </c>
      <c r="C455" s="291" t="s">
        <v>164</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c r="E457" s="295"/>
      <c r="F457" s="295"/>
      <c r="G457" s="295"/>
      <c r="H457" s="295"/>
      <c r="I457" s="295"/>
      <c r="J457" s="295"/>
      <c r="K457" s="295"/>
      <c r="L457" s="295"/>
      <c r="M457" s="295"/>
      <c r="N457" s="291"/>
      <c r="O457" s="295"/>
      <c r="P457" s="295"/>
      <c r="Q457" s="295"/>
      <c r="R457" s="295"/>
      <c r="S457" s="295"/>
      <c r="T457" s="295"/>
      <c r="U457" s="295"/>
      <c r="V457" s="295"/>
      <c r="W457" s="295"/>
      <c r="X457" s="295"/>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260</v>
      </c>
      <c r="C458" s="291" t="s">
        <v>164</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0</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260</v>
      </c>
      <c r="C462" s="291" t="s">
        <v>164</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260</v>
      </c>
      <c r="C465" s="291" t="s">
        <v>164</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260</v>
      </c>
      <c r="C468" s="291" t="s">
        <v>164</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260</v>
      </c>
      <c r="C471" s="291" t="s">
        <v>164</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v>0</v>
      </c>
      <c r="F473" s="295">
        <v>0</v>
      </c>
      <c r="G473" s="295">
        <v>0</v>
      </c>
      <c r="H473" s="295">
        <v>0</v>
      </c>
      <c r="I473" s="295">
        <v>0</v>
      </c>
      <c r="J473" s="295">
        <v>0</v>
      </c>
      <c r="K473" s="295">
        <v>0</v>
      </c>
      <c r="L473" s="295">
        <v>0</v>
      </c>
      <c r="M473" s="295">
        <v>0</v>
      </c>
      <c r="N473" s="291"/>
      <c r="O473" s="295">
        <v>64.169619999999995</v>
      </c>
      <c r="P473" s="295">
        <v>0</v>
      </c>
      <c r="Q473" s="295">
        <v>0</v>
      </c>
      <c r="R473" s="295">
        <v>0</v>
      </c>
      <c r="S473" s="295">
        <v>0</v>
      </c>
      <c r="T473" s="295">
        <v>0</v>
      </c>
      <c r="U473" s="295">
        <v>0</v>
      </c>
      <c r="V473" s="295">
        <v>0</v>
      </c>
      <c r="W473" s="295">
        <v>0</v>
      </c>
      <c r="X473" s="295">
        <v>0</v>
      </c>
      <c r="Y473" s="410"/>
      <c r="Z473" s="415"/>
      <c r="AA473" s="415">
        <v>1</v>
      </c>
      <c r="AB473" s="415"/>
      <c r="AC473" s="415"/>
      <c r="AD473" s="415"/>
      <c r="AE473" s="415"/>
      <c r="AF473" s="415"/>
      <c r="AG473" s="415"/>
      <c r="AH473" s="415"/>
      <c r="AI473" s="415"/>
      <c r="AJ473" s="415"/>
      <c r="AK473" s="415"/>
      <c r="AL473" s="415"/>
      <c r="AM473" s="296">
        <f>SUM(Y473:AL473)</f>
        <v>1</v>
      </c>
    </row>
    <row r="474" spans="1:39" ht="15" outlineLevel="1">
      <c r="B474" s="294" t="s">
        <v>260</v>
      </c>
      <c r="C474" s="291" t="s">
        <v>164</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1</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v>32836.041559999998</v>
      </c>
      <c r="E477" s="295">
        <v>32814.11969</v>
      </c>
      <c r="F477" s="295">
        <v>29778.510590000002</v>
      </c>
      <c r="G477" s="295">
        <v>28348.39386</v>
      </c>
      <c r="H477" s="295">
        <v>26918.276539999999</v>
      </c>
      <c r="I477" s="295">
        <v>26918.276539999999</v>
      </c>
      <c r="J477" s="295">
        <v>25395.07086</v>
      </c>
      <c r="K477" s="295">
        <v>25395.07086</v>
      </c>
      <c r="L477" s="295">
        <v>12006.873809999999</v>
      </c>
      <c r="M477" s="295">
        <v>11884.873809999999</v>
      </c>
      <c r="N477" s="291"/>
      <c r="O477" s="295">
        <v>2.8647613789999999</v>
      </c>
      <c r="P477" s="295">
        <v>2.8636356620000001</v>
      </c>
      <c r="Q477" s="295">
        <v>2.7054003259999999</v>
      </c>
      <c r="R477" s="295">
        <v>2.6307855170000001</v>
      </c>
      <c r="S477" s="295">
        <v>2.5561707089999999</v>
      </c>
      <c r="T477" s="295">
        <v>2.5561707089999999</v>
      </c>
      <c r="U477" s="295">
        <v>2.476769563</v>
      </c>
      <c r="V477" s="295">
        <v>2.476769563</v>
      </c>
      <c r="W477" s="295">
        <v>1.7785931749999999</v>
      </c>
      <c r="X477" s="295">
        <v>1.6479931699999999</v>
      </c>
      <c r="Y477" s="47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260</v>
      </c>
      <c r="C478" s="291" t="s">
        <v>164</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1</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10"/>
      <c r="B480" s="288" t="s">
        <v>489</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260</v>
      </c>
      <c r="C482" s="291" t="s">
        <v>164</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260</v>
      </c>
      <c r="C485" s="291" t="s">
        <v>164</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260</v>
      </c>
      <c r="C489" s="291" t="s">
        <v>164</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260</v>
      </c>
      <c r="C492" s="291" t="s">
        <v>164</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7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260</v>
      </c>
      <c r="C495" s="291" t="s">
        <v>164</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260</v>
      </c>
      <c r="C498" s="291" t="s">
        <v>164</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490</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260</v>
      </c>
      <c r="C501" s="291" t="s">
        <v>164</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9"/>
      <c r="B503" s="288" t="s">
        <v>491</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492</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260</v>
      </c>
      <c r="C505" s="291" t="s">
        <v>164</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493</v>
      </c>
      <c r="C507" s="291" t="s">
        <v>25</v>
      </c>
      <c r="D507" s="295">
        <v>0</v>
      </c>
      <c r="E507" s="295">
        <v>0</v>
      </c>
      <c r="F507" s="295">
        <v>0</v>
      </c>
      <c r="G507" s="295">
        <v>0</v>
      </c>
      <c r="H507" s="295">
        <v>0</v>
      </c>
      <c r="I507" s="295">
        <v>0</v>
      </c>
      <c r="J507" s="295">
        <v>0</v>
      </c>
      <c r="K507" s="295">
        <v>0</v>
      </c>
      <c r="L507" s="295">
        <v>0</v>
      </c>
      <c r="M507" s="295">
        <v>0</v>
      </c>
      <c r="N507" s="295">
        <v>0</v>
      </c>
      <c r="O507" s="295">
        <v>50.261953249999998</v>
      </c>
      <c r="P507" s="295">
        <v>0</v>
      </c>
      <c r="Q507" s="295">
        <v>0</v>
      </c>
      <c r="R507" s="295">
        <v>0</v>
      </c>
      <c r="S507" s="295">
        <v>0</v>
      </c>
      <c r="T507" s="295">
        <v>0</v>
      </c>
      <c r="U507" s="295">
        <v>0</v>
      </c>
      <c r="V507" s="295">
        <v>0</v>
      </c>
      <c r="W507" s="295">
        <v>0</v>
      </c>
      <c r="X507" s="295">
        <v>0</v>
      </c>
      <c r="Y507" s="410"/>
      <c r="Z507" s="410">
        <v>1</v>
      </c>
      <c r="AA507" s="410"/>
      <c r="AB507" s="410"/>
      <c r="AC507" s="410"/>
      <c r="AD507" s="410"/>
      <c r="AE507" s="410"/>
      <c r="AF507" s="410"/>
      <c r="AG507" s="410"/>
      <c r="AH507" s="410"/>
      <c r="AI507" s="410"/>
      <c r="AJ507" s="410"/>
      <c r="AK507" s="410"/>
      <c r="AL507" s="410"/>
      <c r="AM507" s="296">
        <f>SUM(Y507:AL507)</f>
        <v>1</v>
      </c>
    </row>
    <row r="508" spans="1:39" s="283" customFormat="1" ht="15" outlineLevel="1">
      <c r="A508" s="509"/>
      <c r="B508" s="324" t="s">
        <v>260</v>
      </c>
      <c r="C508" s="291" t="s">
        <v>164</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1</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494</v>
      </c>
      <c r="C510" s="291" t="s">
        <v>25</v>
      </c>
      <c r="D510" s="295"/>
      <c r="E510" s="295"/>
      <c r="F510" s="295"/>
      <c r="G510" s="295"/>
      <c r="H510" s="295"/>
      <c r="I510" s="295"/>
      <c r="J510" s="295"/>
      <c r="K510" s="295"/>
      <c r="L510" s="295"/>
      <c r="M510" s="295"/>
      <c r="N510" s="295">
        <v>0</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260</v>
      </c>
      <c r="C511" s="291" t="s">
        <v>164</v>
      </c>
      <c r="D511" s="295"/>
      <c r="E511" s="295"/>
      <c r="F511" s="295"/>
      <c r="G511" s="295"/>
      <c r="H511" s="295"/>
      <c r="I511" s="295"/>
      <c r="J511" s="295"/>
      <c r="K511" s="295"/>
      <c r="L511" s="295"/>
      <c r="M511" s="295"/>
      <c r="N511" s="295">
        <f>N510</f>
        <v>0</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261</v>
      </c>
      <c r="C513" s="329"/>
      <c r="D513" s="329">
        <f>SUM(D408:D511)</f>
        <v>1082236.354427384</v>
      </c>
      <c r="E513" s="329"/>
      <c r="F513" s="329"/>
      <c r="G513" s="329"/>
      <c r="H513" s="329"/>
      <c r="I513" s="329"/>
      <c r="J513" s="329"/>
      <c r="K513" s="329"/>
      <c r="L513" s="329"/>
      <c r="M513" s="329"/>
      <c r="N513" s="329"/>
      <c r="O513" s="329">
        <f>SUM(O408:O511)</f>
        <v>295.77544425535757</v>
      </c>
      <c r="P513" s="329"/>
      <c r="Q513" s="329"/>
      <c r="R513" s="329"/>
      <c r="S513" s="329"/>
      <c r="T513" s="329"/>
      <c r="U513" s="329"/>
      <c r="V513" s="329"/>
      <c r="W513" s="329"/>
      <c r="X513" s="329"/>
      <c r="Y513" s="329">
        <f>IF(Y407="kWh",SUMPRODUCT(D408:D511,Y408:Y511))</f>
        <v>295239.10322738375</v>
      </c>
      <c r="Z513" s="329">
        <f>IF(Z407="kWh",SUMPRODUCT(D408:D511,Z408:Z511))</f>
        <v>278910.03466481465</v>
      </c>
      <c r="AA513" s="329">
        <f>IF(AA407="kW",SUMPRODUCT(N408:N511,O408:O511,AA408:AA511),SUMPRODUCT(D408:D511,AA408:AA511))</f>
        <v>450.58966125192001</v>
      </c>
      <c r="AB513" s="329">
        <f>IF(AB407="kW",SUMPRODUCT(N408:N511,O408:O511,AB408:AB511),SUMPRODUCT(D408:D511,AB408:AB511))</f>
        <v>164.77349791287799</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262</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522335</v>
      </c>
      <c r="Z514" s="328">
        <f>HLOOKUP(Z406,'2. LRAMVA Threshold'!$B$42:$Q$53,6,FALSE)</f>
        <v>232046</v>
      </c>
      <c r="AA514" s="328">
        <f>HLOOKUP(AA406,'2. LRAMVA Threshold'!$B$42:$Q$53,6,FALSE)</f>
        <v>631</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168</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1.47E-2</v>
      </c>
      <c r="Z516" s="341">
        <f>HLOOKUP(Z$20,'3.  Distribution Rates'!$C$122:$P$133,6,FALSE)</f>
        <v>9.1000000000000004E-3</v>
      </c>
      <c r="AA516" s="341">
        <f>HLOOKUP(AA$20,'3.  Distribution Rates'!$C$122:$P$133,6,FALSE)</f>
        <v>1.9189000000000001</v>
      </c>
      <c r="AB516" s="341">
        <f>HLOOKUP(AB$20,'3.  Distribution Rates'!$C$122:$P$133,6,FALSE)</f>
        <v>12.8993</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160</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2223.6798505229594</v>
      </c>
      <c r="Z517" s="378">
        <f t="shared" ref="Z517:AL517" si="151">Z137*Z516</f>
        <v>4178.6825270636054</v>
      </c>
      <c r="AA517" s="378">
        <f t="shared" si="151"/>
        <v>712.86611827393847</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7115.2284958605042</v>
      </c>
      <c r="AO517" s="283"/>
    </row>
    <row r="518" spans="2:41" ht="15">
      <c r="B518" s="324" t="s">
        <v>161</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1915.943410477036</v>
      </c>
      <c r="Z518" s="378">
        <f t="shared" ref="Z518:AL518" si="152">Z266*Z516</f>
        <v>2997.9072642153997</v>
      </c>
      <c r="AA518" s="378">
        <f t="shared" si="152"/>
        <v>2140.3207993620535</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7054.1714740544894</v>
      </c>
    </row>
    <row r="519" spans="2:41" ht="15">
      <c r="B519" s="324" t="s">
        <v>162</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2175.9942241911162</v>
      </c>
      <c r="Z519" s="378">
        <f t="shared" ref="Z519:AL519" si="153">Z395*Z516</f>
        <v>302.23312486578266</v>
      </c>
      <c r="AA519" s="378">
        <f t="shared" si="153"/>
        <v>348.01577559902006</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2826.2431246559186</v>
      </c>
    </row>
    <row r="520" spans="2:41" ht="15">
      <c r="B520" s="324" t="s">
        <v>163</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4340.0148174425412</v>
      </c>
      <c r="Z520" s="378">
        <f t="shared" ref="Z520:AK520" si="154">Z513*Z516</f>
        <v>2538.0813154498132</v>
      </c>
      <c r="AA520" s="378">
        <f t="shared" si="154"/>
        <v>864.63650097630932</v>
      </c>
      <c r="AB520" s="378">
        <f t="shared" si="154"/>
        <v>2125.462781627587</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9868.1954154962514</v>
      </c>
    </row>
    <row r="521" spans="2:41" ht="15.75">
      <c r="B521" s="349" t="s">
        <v>263</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10655.632302633652</v>
      </c>
      <c r="Z521" s="346">
        <f t="shared" ref="Z521:AK521" si="155">SUM(Z517:Z520)</f>
        <v>10016.904231594601</v>
      </c>
      <c r="AA521" s="346">
        <f t="shared" si="155"/>
        <v>4065.8391942113212</v>
      </c>
      <c r="AB521" s="346">
        <f t="shared" si="155"/>
        <v>2125.462781627587</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26863.838510067162</v>
      </c>
    </row>
    <row r="522" spans="2:41" ht="15.75">
      <c r="B522" s="349" t="s">
        <v>264</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7678.3244999999997</v>
      </c>
      <c r="Z522" s="347">
        <f t="shared" ref="Z522:AJ522" si="156">Z514*Z516</f>
        <v>2111.6186000000002</v>
      </c>
      <c r="AA522" s="347">
        <f>AA514*AA516</f>
        <v>1210.8259</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11000.769</v>
      </c>
    </row>
    <row r="523" spans="2:41" ht="15.75">
      <c r="B523" s="349" t="s">
        <v>266</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15863.069510067162</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202</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274803.7156973838</v>
      </c>
      <c r="Z526" s="291">
        <f>SUMPRODUCT(E408:E511,Z408:Z511)</f>
        <v>276314.74386481469</v>
      </c>
      <c r="AA526" s="291">
        <f>IF(AA407="kW",SUMPRODUCT(N408:N511,P408:P511,AA408:AA511),SUMPRODUCT(E408:E511,AA408:AA511))</f>
        <v>450.58966125192001</v>
      </c>
      <c r="AB526" s="291">
        <f>IF(AB407="kW",SUMPRODUCT(N408:N511,P408:P511,AB408:AB511),SUMPRODUCT(E408:E511,AB408:AB511))</f>
        <v>164.77349791287799</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203</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261212.6102473838</v>
      </c>
      <c r="Z527" s="291">
        <f>SUMPRODUCT(F408:F511,Z408:Z511)</f>
        <v>198659.0993648147</v>
      </c>
      <c r="AA527" s="291">
        <f>IF(AA407="kW",SUMPRODUCT(N408:N511,Q408:Q511,AA408:AA511),SUMPRODUCT(F408:F511,AA408:AA511))</f>
        <v>450.58966125192001</v>
      </c>
      <c r="AB527" s="291">
        <f>IF(AB407="kW",SUMPRODUCT(N408:N511,Q408:Q511,AB408:AB511),SUMPRODUCT(F408:F511,AB408:AB511))</f>
        <v>164.77349791287799</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204</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259469.26937758381</v>
      </c>
      <c r="Z528" s="291">
        <f>SUMPRODUCT(G408:G511,Z408:Z511)</f>
        <v>130836.7935648147</v>
      </c>
      <c r="AA528" s="291">
        <f>IF(AA407="kW",SUMPRODUCT(N408:N511,R408:R511,AA408:AA511),SUMPRODUCT(G408:G511,AA408:AA511))</f>
        <v>450.58966125192001</v>
      </c>
      <c r="AB528" s="291">
        <f>IF(AB407="kW",SUMPRODUCT(N408:N511,R408:R511,AB408:AB511),SUMPRODUCT(G408:G511,AB408:AB511))</f>
        <v>164.77349791287799</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205</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240278.08615465782</v>
      </c>
      <c r="Z529" s="291">
        <f>SUMPRODUCT(H408:H511,Z408:Z511)</f>
        <v>130836.7935648147</v>
      </c>
      <c r="AA529" s="291">
        <f>IF(AA407="kW",SUMPRODUCT(N408:N511,S408:S511,AA408:AA511),SUMPRODUCT(H408:H511,AA408:AA511))</f>
        <v>450.58966125192001</v>
      </c>
      <c r="AB529" s="291">
        <f>IF(AB407="kW",SUMPRODUCT(N408:N511,S408:S511,AB408:AB511),SUMPRODUCT(H408:H511,AB408:AB511))</f>
        <v>164.77349791287799</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206</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220271.45522199999</v>
      </c>
      <c r="Z530" s="291">
        <f>SUMPRODUCT(I408:I511,Z408:Z511)</f>
        <v>130836.7935648147</v>
      </c>
      <c r="AA530" s="291">
        <f>IF(AA407="kW",SUMPRODUCT(N408:N511,T408:T511,AA408:AA511),SUMPRODUCT(I408:I511,AA408:AA511))</f>
        <v>450.58966125192001</v>
      </c>
      <c r="AB530" s="291">
        <f>IF(AB407="kW",SUMPRODUCT(N408:N511,T408:T511,AB408:AB511),SUMPRODUCT(I408:I511,AB408:AB511))</f>
        <v>164.77349791287799</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207</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218748.24954200001</v>
      </c>
      <c r="Z531" s="326">
        <f>SUMPRODUCT(J408:J511,Z408:Z511)</f>
        <v>130761.97357441185</v>
      </c>
      <c r="AA531" s="326">
        <f>IF(AA407="kW",SUMPRODUCT(N408:N511,U408:U511,AA408:AA511),SUMPRODUCT(J408:J511,AA408:AA511))</f>
        <v>439.29546909876007</v>
      </c>
      <c r="AB531" s="326">
        <f>IF(AB407="kW",SUMPRODUCT(N408:N511,U408:U511,AB408:AB511),SUMPRODUCT(J408:J511,AB408:AB511))</f>
        <v>160.64339083939169</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593</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5" t="s">
        <v>527</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24" fitToHeight="0" orientation="landscape" cellComments="asDisplayed" r:id="rId1"/>
  <headerFooter>
    <oddHeader>&amp;L&amp;G</oddHeader>
    <oddFooter>&amp;R&amp;P of &amp;N</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AP1130"/>
  <sheetViews>
    <sheetView topLeftCell="A46" zoomScale="90" zoomScaleNormal="90" workbookViewId="0">
      <pane xSplit="2" topLeftCell="V1" activePane="topRight" state="frozen"/>
      <selection pane="topRight" activeCell="Z60" sqref="Z60"/>
    </sheetView>
  </sheetViews>
  <sheetFormatPr defaultColWidth="9.140625" defaultRowHeight="15" outlineLevelRow="1" outlineLevelCol="1"/>
  <cols>
    <col min="1" max="1" width="4.5703125" style="522" customWidth="1"/>
    <col min="2" max="2" width="44.140625" style="427" customWidth="1"/>
    <col min="3" max="3" width="13.42578125" style="427" customWidth="1"/>
    <col min="4" max="4" width="17" style="427" customWidth="1"/>
    <col min="5" max="5" width="10.140625" style="427" customWidth="1" outlineLevel="1"/>
    <col min="6" max="12" width="10.140625" style="427" bestFit="1" customWidth="1" outlineLevel="1"/>
    <col min="13" max="13" width="9.140625" style="427" customWidth="1" outlineLevel="1"/>
    <col min="14" max="14" width="13.5703125" style="427" customWidth="1" outlineLevel="1"/>
    <col min="15" max="15" width="15.7109375" style="427" customWidth="1"/>
    <col min="16" max="24" width="9.140625" style="427" customWidth="1" outlineLevel="1"/>
    <col min="25" max="25" width="16.5703125" style="427" customWidth="1"/>
    <col min="26" max="27" width="15" style="427" customWidth="1"/>
    <col min="28" max="28" width="17.7109375" style="427" customWidth="1"/>
    <col min="29" max="29" width="19.7109375" style="427" customWidth="1"/>
    <col min="30" max="30" width="18.7109375" style="427" customWidth="1"/>
    <col min="31" max="35" width="14.85546875" style="427" customWidth="1"/>
    <col min="36" max="38" width="17.28515625" style="427" customWidth="1"/>
    <col min="39" max="39" width="14.5703125" style="427" customWidth="1"/>
    <col min="40" max="40" width="11.7109375" style="427" customWidth="1"/>
    <col min="41" max="16384" width="9.140625" style="427"/>
  </cols>
  <sheetData>
    <row r="13" spans="2:39" ht="15.75" thickBot="1"/>
    <row r="14" spans="2:39" ht="26.25" customHeight="1" thickBot="1">
      <c r="B14" s="826" t="s">
        <v>172</v>
      </c>
      <c r="C14" s="257" t="s">
        <v>176</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26"/>
      <c r="C15" s="261" t="s">
        <v>173</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26"/>
      <c r="C16" s="823" t="s">
        <v>552</v>
      </c>
      <c r="D16" s="824"/>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26" t="s">
        <v>506</v>
      </c>
      <c r="C18" s="827" t="s">
        <v>677</v>
      </c>
      <c r="D18" s="827"/>
      <c r="E18" s="827"/>
      <c r="F18" s="827"/>
      <c r="G18" s="827"/>
      <c r="H18" s="827"/>
      <c r="I18" s="827"/>
      <c r="J18" s="827"/>
      <c r="K18" s="827"/>
      <c r="L18" s="827"/>
      <c r="M18" s="827"/>
      <c r="N18" s="827"/>
      <c r="O18" s="827"/>
      <c r="P18" s="827"/>
      <c r="Q18" s="827"/>
      <c r="R18" s="827"/>
      <c r="S18" s="827"/>
      <c r="T18" s="827"/>
      <c r="U18" s="827"/>
      <c r="V18" s="827"/>
      <c r="W18" s="827"/>
      <c r="X18" s="827"/>
      <c r="Y18" s="606"/>
      <c r="Z18" s="606"/>
      <c r="AA18" s="606"/>
      <c r="AB18" s="606"/>
      <c r="AC18" s="606"/>
      <c r="AD18" s="606"/>
      <c r="AE18" s="270"/>
      <c r="AF18" s="265"/>
      <c r="AG18" s="265"/>
      <c r="AH18" s="265"/>
      <c r="AI18" s="265"/>
      <c r="AJ18" s="265"/>
      <c r="AK18" s="265"/>
      <c r="AL18" s="265"/>
      <c r="AM18" s="265"/>
    </row>
    <row r="19" spans="2:39" ht="45.75" customHeight="1">
      <c r="B19" s="826"/>
      <c r="C19" s="827" t="s">
        <v>576</v>
      </c>
      <c r="D19" s="827"/>
      <c r="E19" s="827"/>
      <c r="F19" s="827"/>
      <c r="G19" s="827"/>
      <c r="H19" s="827"/>
      <c r="I19" s="827"/>
      <c r="J19" s="827"/>
      <c r="K19" s="827"/>
      <c r="L19" s="827"/>
      <c r="M19" s="827"/>
      <c r="N19" s="827"/>
      <c r="O19" s="827"/>
      <c r="P19" s="827"/>
      <c r="Q19" s="827"/>
      <c r="R19" s="827"/>
      <c r="S19" s="827"/>
      <c r="T19" s="827"/>
      <c r="U19" s="827"/>
      <c r="V19" s="827"/>
      <c r="W19" s="827"/>
      <c r="X19" s="827"/>
      <c r="Y19" s="606"/>
      <c r="Z19" s="606"/>
      <c r="AA19" s="606"/>
      <c r="AB19" s="606"/>
      <c r="AC19" s="606"/>
      <c r="AD19" s="606"/>
      <c r="AE19" s="270"/>
      <c r="AF19" s="265"/>
      <c r="AG19" s="265"/>
      <c r="AH19" s="265"/>
      <c r="AI19" s="265"/>
      <c r="AJ19" s="265"/>
      <c r="AK19" s="265"/>
      <c r="AL19" s="265"/>
      <c r="AM19" s="265"/>
    </row>
    <row r="20" spans="2:39" ht="62.25" customHeight="1">
      <c r="B20" s="273"/>
      <c r="C20" s="827" t="s">
        <v>574</v>
      </c>
      <c r="D20" s="827"/>
      <c r="E20" s="827"/>
      <c r="F20" s="827"/>
      <c r="G20" s="827"/>
      <c r="H20" s="827"/>
      <c r="I20" s="827"/>
      <c r="J20" s="827"/>
      <c r="K20" s="827"/>
      <c r="L20" s="827"/>
      <c r="M20" s="827"/>
      <c r="N20" s="827"/>
      <c r="O20" s="827"/>
      <c r="P20" s="827"/>
      <c r="Q20" s="827"/>
      <c r="R20" s="827"/>
      <c r="S20" s="827"/>
      <c r="T20" s="827"/>
      <c r="U20" s="827"/>
      <c r="V20" s="827"/>
      <c r="W20" s="827"/>
      <c r="X20" s="827"/>
      <c r="Y20" s="606"/>
      <c r="Z20" s="606"/>
      <c r="AA20" s="606"/>
      <c r="AB20" s="606"/>
      <c r="AC20" s="606"/>
      <c r="AD20" s="606"/>
      <c r="AE20" s="428"/>
      <c r="AF20" s="265"/>
      <c r="AG20" s="265"/>
      <c r="AH20" s="265"/>
      <c r="AI20" s="265"/>
      <c r="AJ20" s="265"/>
      <c r="AK20" s="265"/>
      <c r="AL20" s="265"/>
      <c r="AM20" s="265"/>
    </row>
    <row r="21" spans="2:39" ht="37.5" customHeight="1">
      <c r="B21" s="273"/>
      <c r="C21" s="827" t="s">
        <v>644</v>
      </c>
      <c r="D21" s="827"/>
      <c r="E21" s="827"/>
      <c r="F21" s="827"/>
      <c r="G21" s="827"/>
      <c r="H21" s="827"/>
      <c r="I21" s="827"/>
      <c r="J21" s="827"/>
      <c r="K21" s="827"/>
      <c r="L21" s="827"/>
      <c r="M21" s="827"/>
      <c r="N21" s="827"/>
      <c r="O21" s="827"/>
      <c r="P21" s="827"/>
      <c r="Q21" s="827"/>
      <c r="R21" s="827"/>
      <c r="S21" s="827"/>
      <c r="T21" s="827"/>
      <c r="U21" s="827"/>
      <c r="V21" s="827"/>
      <c r="W21" s="827"/>
      <c r="X21" s="827"/>
      <c r="Y21" s="606"/>
      <c r="Z21" s="606"/>
      <c r="AA21" s="606"/>
      <c r="AB21" s="606"/>
      <c r="AC21" s="606"/>
      <c r="AD21" s="606"/>
      <c r="AE21" s="276"/>
      <c r="AF21" s="265"/>
      <c r="AG21" s="265"/>
      <c r="AH21" s="265"/>
      <c r="AI21" s="265"/>
      <c r="AJ21" s="265"/>
      <c r="AK21" s="265"/>
      <c r="AL21" s="265"/>
      <c r="AM21" s="265"/>
    </row>
    <row r="22" spans="2:39" ht="54.75" customHeight="1">
      <c r="B22" s="273"/>
      <c r="C22" s="827" t="s">
        <v>626</v>
      </c>
      <c r="D22" s="827"/>
      <c r="E22" s="827"/>
      <c r="F22" s="827"/>
      <c r="G22" s="827"/>
      <c r="H22" s="827"/>
      <c r="I22" s="827"/>
      <c r="J22" s="827"/>
      <c r="K22" s="827"/>
      <c r="L22" s="827"/>
      <c r="M22" s="827"/>
      <c r="N22" s="827"/>
      <c r="O22" s="827"/>
      <c r="P22" s="827"/>
      <c r="Q22" s="827"/>
      <c r="R22" s="827"/>
      <c r="S22" s="827"/>
      <c r="T22" s="827"/>
      <c r="U22" s="827"/>
      <c r="V22" s="827"/>
      <c r="W22" s="827"/>
      <c r="X22" s="827"/>
      <c r="Y22" s="606"/>
      <c r="Z22" s="606"/>
      <c r="AA22" s="606"/>
      <c r="AB22" s="606"/>
      <c r="AC22" s="606"/>
      <c r="AD22" s="606"/>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26" t="s">
        <v>528</v>
      </c>
      <c r="C24" s="596" t="s">
        <v>530</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26"/>
      <c r="C25" s="596" t="s">
        <v>531</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9"/>
      <c r="C26" s="596" t="s">
        <v>532</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9"/>
      <c r="C27" s="596" t="s">
        <v>533</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9"/>
      <c r="C28" s="596" t="s">
        <v>534</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9"/>
      <c r="C29" s="596" t="s">
        <v>535</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267</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28" t="s">
        <v>212</v>
      </c>
      <c r="C34" s="830" t="s">
        <v>33</v>
      </c>
      <c r="D34" s="284" t="s">
        <v>423</v>
      </c>
      <c r="E34" s="832" t="s">
        <v>210</v>
      </c>
      <c r="F34" s="833"/>
      <c r="G34" s="833"/>
      <c r="H34" s="833"/>
      <c r="I34" s="833"/>
      <c r="J34" s="833"/>
      <c r="K34" s="833"/>
      <c r="L34" s="833"/>
      <c r="M34" s="834"/>
      <c r="N34" s="838" t="s">
        <v>214</v>
      </c>
      <c r="O34" s="284" t="s">
        <v>424</v>
      </c>
      <c r="P34" s="832" t="s">
        <v>213</v>
      </c>
      <c r="Q34" s="833"/>
      <c r="R34" s="833"/>
      <c r="S34" s="833"/>
      <c r="T34" s="833"/>
      <c r="U34" s="833"/>
      <c r="V34" s="833"/>
      <c r="W34" s="833"/>
      <c r="X34" s="834"/>
      <c r="Y34" s="835" t="s">
        <v>244</v>
      </c>
      <c r="Z34" s="836"/>
      <c r="AA34" s="836"/>
      <c r="AB34" s="836"/>
      <c r="AC34" s="836"/>
      <c r="AD34" s="836"/>
      <c r="AE34" s="836"/>
      <c r="AF34" s="836"/>
      <c r="AG34" s="836"/>
      <c r="AH34" s="836"/>
      <c r="AI34" s="836"/>
      <c r="AJ34" s="836"/>
      <c r="AK34" s="836"/>
      <c r="AL34" s="836"/>
      <c r="AM34" s="837"/>
    </row>
    <row r="35" spans="1:39" ht="65.25" customHeight="1">
      <c r="B35" s="829"/>
      <c r="C35" s="831"/>
      <c r="D35" s="285">
        <v>2015</v>
      </c>
      <c r="E35" s="285">
        <v>2016</v>
      </c>
      <c r="F35" s="285">
        <v>2017</v>
      </c>
      <c r="G35" s="285">
        <v>2018</v>
      </c>
      <c r="H35" s="285">
        <v>2019</v>
      </c>
      <c r="I35" s="285">
        <v>2020</v>
      </c>
      <c r="J35" s="285">
        <v>2021</v>
      </c>
      <c r="K35" s="285">
        <v>2022</v>
      </c>
      <c r="L35" s="285">
        <v>2023</v>
      </c>
      <c r="M35" s="429">
        <v>2024</v>
      </c>
      <c r="N35" s="839"/>
      <c r="O35" s="285">
        <v>2015</v>
      </c>
      <c r="P35" s="285">
        <v>2016</v>
      </c>
      <c r="Q35" s="285">
        <v>2017</v>
      </c>
      <c r="R35" s="285">
        <v>2018</v>
      </c>
      <c r="S35" s="285">
        <v>2019</v>
      </c>
      <c r="T35" s="285">
        <v>2020</v>
      </c>
      <c r="U35" s="285">
        <v>2021</v>
      </c>
      <c r="V35" s="285">
        <v>2022</v>
      </c>
      <c r="W35" s="285">
        <v>2023</v>
      </c>
      <c r="X35" s="429">
        <v>2024</v>
      </c>
      <c r="Y35" s="285" t="str">
        <f>'1.  LRAMVA Summary'!D50</f>
        <v>Residential</v>
      </c>
      <c r="Z35" s="285" t="str">
        <f>'1.  LRAMVA Summary'!E50</f>
        <v>GS&lt;50 kW</v>
      </c>
      <c r="AA35" s="285" t="str">
        <f>'1.  LRAMVA Summary'!F50</f>
        <v>GS 50 TO 4,999 KW</v>
      </c>
      <c r="AB35" s="285" t="str">
        <f>'1.  LRAMVA Summary'!G50</f>
        <v>Street Lighting</v>
      </c>
      <c r="AC35" s="285" t="str">
        <f>'1.  LRAMVA Summary'!H50</f>
        <v/>
      </c>
      <c r="AD35" s="285" t="str">
        <f>'1.  LRAMVA Summary'!I50</f>
        <v/>
      </c>
      <c r="AE35" s="285" t="str">
        <f>'1.  LRAMVA Summary'!J50</f>
        <v/>
      </c>
      <c r="AF35" s="285" t="str">
        <f>'1.  LRAMVA Summary'!K50</f>
        <v/>
      </c>
      <c r="AG35" s="285" t="str">
        <f>'1.  LRAMVA Summary'!L50</f>
        <v/>
      </c>
      <c r="AH35" s="285" t="str">
        <f>'1.  LRAMVA Summary'!M50</f>
        <v/>
      </c>
      <c r="AI35" s="285" t="str">
        <f>'1.  LRAMVA Summary'!N50</f>
        <v/>
      </c>
      <c r="AJ35" s="285" t="str">
        <f>'1.  LRAMVA Summary'!O50</f>
        <v/>
      </c>
      <c r="AK35" s="285" t="str">
        <f>'1.  LRAMVA Summary'!P50</f>
        <v/>
      </c>
      <c r="AL35" s="285" t="str">
        <f>'1.  LRAMVA Summary'!Q50</f>
        <v/>
      </c>
      <c r="AM35" s="287" t="str">
        <f>'1.  LRAMVA Summary'!R50</f>
        <v>Total</v>
      </c>
    </row>
    <row r="36" spans="1:39" ht="16.5" customHeight="1">
      <c r="B36" s="518" t="s">
        <v>505</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Summary'!D51</f>
        <v>kWh</v>
      </c>
      <c r="Z36" s="291" t="str">
        <f>'1.  LRAMVA Summary'!E51</f>
        <v>kWh</v>
      </c>
      <c r="AA36" s="291" t="str">
        <f>'1.  LRAMVA Summary'!F51</f>
        <v>kW</v>
      </c>
      <c r="AB36" s="291" t="str">
        <f>'1.  LRAMVA Summary'!G51</f>
        <v>kW</v>
      </c>
      <c r="AC36" s="291">
        <f>'1.  LRAMVA Summary'!H51</f>
        <v>0</v>
      </c>
      <c r="AD36" s="291">
        <f>'1.  LRAMVA Summary'!I51</f>
        <v>0</v>
      </c>
      <c r="AE36" s="291">
        <f>'1.  LRAMVA Summary'!J51</f>
        <v>0</v>
      </c>
      <c r="AF36" s="291">
        <f>'1.  LRAMVA Summary'!K51</f>
        <v>0</v>
      </c>
      <c r="AG36" s="291">
        <f>'1.  LRAMVA Summary'!L51</f>
        <v>0</v>
      </c>
      <c r="AH36" s="291">
        <f>'1.  LRAMVA Summary'!M51</f>
        <v>0</v>
      </c>
      <c r="AI36" s="291">
        <f>'1.  LRAMVA Summary'!N51</f>
        <v>0</v>
      </c>
      <c r="AJ36" s="291">
        <f>'1.  LRAMVA Summary'!O51</f>
        <v>0</v>
      </c>
      <c r="AK36" s="291">
        <f>'1.  LRAMVA Summary'!P51</f>
        <v>0</v>
      </c>
      <c r="AL36" s="291">
        <f>'1.  LRAMVA Summary'!Q51</f>
        <v>0</v>
      </c>
      <c r="AM36" s="292"/>
    </row>
    <row r="37" spans="1:39" ht="16.5" customHeight="1" outlineLevel="1">
      <c r="B37" s="288" t="s">
        <v>498</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22">
        <v>1</v>
      </c>
      <c r="B38" s="520" t="s">
        <v>95</v>
      </c>
      <c r="C38" s="291" t="s">
        <v>25</v>
      </c>
      <c r="D38" s="295">
        <v>56186</v>
      </c>
      <c r="E38" s="295">
        <v>55675</v>
      </c>
      <c r="F38" s="295">
        <v>55675</v>
      </c>
      <c r="G38" s="295">
        <v>55675</v>
      </c>
      <c r="H38" s="295">
        <v>55675</v>
      </c>
      <c r="I38" s="295">
        <v>55675</v>
      </c>
      <c r="J38" s="295">
        <v>55675</v>
      </c>
      <c r="K38" s="295">
        <v>55663</v>
      </c>
      <c r="L38" s="295">
        <v>55663</v>
      </c>
      <c r="M38" s="295">
        <v>55663</v>
      </c>
      <c r="N38" s="291"/>
      <c r="O38" s="295">
        <v>4</v>
      </c>
      <c r="P38" s="295">
        <v>4</v>
      </c>
      <c r="Q38" s="295">
        <v>4</v>
      </c>
      <c r="R38" s="295">
        <v>4</v>
      </c>
      <c r="S38" s="295">
        <v>4</v>
      </c>
      <c r="T38" s="295">
        <v>4</v>
      </c>
      <c r="U38" s="295">
        <v>4</v>
      </c>
      <c r="V38" s="295">
        <v>4</v>
      </c>
      <c r="W38" s="295">
        <v>4</v>
      </c>
      <c r="X38" s="295">
        <v>4</v>
      </c>
      <c r="Y38" s="410">
        <v>1</v>
      </c>
      <c r="Z38" s="410"/>
      <c r="AA38" s="410"/>
      <c r="AB38" s="410"/>
      <c r="AC38" s="410"/>
      <c r="AD38" s="410"/>
      <c r="AE38" s="410"/>
      <c r="AF38" s="410"/>
      <c r="AG38" s="410"/>
      <c r="AH38" s="410"/>
      <c r="AI38" s="410"/>
      <c r="AJ38" s="410"/>
      <c r="AK38" s="410"/>
      <c r="AL38" s="410"/>
      <c r="AM38" s="296">
        <f>SUM(Y38:AL38)</f>
        <v>1</v>
      </c>
    </row>
    <row r="39" spans="1:39" outlineLevel="1">
      <c r="B39" s="294" t="s">
        <v>268</v>
      </c>
      <c r="C39" s="291" t="s">
        <v>164</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22">
        <v>2</v>
      </c>
      <c r="B41" s="520" t="s">
        <v>96</v>
      </c>
      <c r="C41" s="291" t="s">
        <v>25</v>
      </c>
      <c r="D41" s="295">
        <v>103800</v>
      </c>
      <c r="E41" s="295">
        <v>101955</v>
      </c>
      <c r="F41" s="295">
        <v>101955</v>
      </c>
      <c r="G41" s="295">
        <v>101955</v>
      </c>
      <c r="H41" s="295">
        <v>101955</v>
      </c>
      <c r="I41" s="295">
        <v>101955</v>
      </c>
      <c r="J41" s="295">
        <v>101955</v>
      </c>
      <c r="K41" s="295">
        <v>101902</v>
      </c>
      <c r="L41" s="295">
        <v>101902</v>
      </c>
      <c r="M41" s="295">
        <v>101902</v>
      </c>
      <c r="N41" s="291"/>
      <c r="O41" s="295">
        <v>7</v>
      </c>
      <c r="P41" s="295">
        <v>7</v>
      </c>
      <c r="Q41" s="295">
        <v>7</v>
      </c>
      <c r="R41" s="295">
        <v>7</v>
      </c>
      <c r="S41" s="295">
        <v>7</v>
      </c>
      <c r="T41" s="295">
        <v>7</v>
      </c>
      <c r="U41" s="295">
        <v>7</v>
      </c>
      <c r="V41" s="295">
        <v>7</v>
      </c>
      <c r="W41" s="295">
        <v>7</v>
      </c>
      <c r="X41" s="295">
        <v>7</v>
      </c>
      <c r="Y41" s="410">
        <v>1</v>
      </c>
      <c r="Z41" s="410"/>
      <c r="AA41" s="410"/>
      <c r="AB41" s="410"/>
      <c r="AC41" s="410"/>
      <c r="AD41" s="410"/>
      <c r="AE41" s="410"/>
      <c r="AF41" s="410"/>
      <c r="AG41" s="410"/>
      <c r="AH41" s="410"/>
      <c r="AI41" s="410"/>
      <c r="AJ41" s="410"/>
      <c r="AK41" s="410"/>
      <c r="AL41" s="410"/>
      <c r="AM41" s="296">
        <f>SUM(Y41:AL41)</f>
        <v>1</v>
      </c>
    </row>
    <row r="42" spans="1:39" outlineLevel="1">
      <c r="B42" s="294" t="s">
        <v>268</v>
      </c>
      <c r="C42" s="291" t="s">
        <v>164</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22">
        <v>3</v>
      </c>
      <c r="B44" s="520" t="s">
        <v>97</v>
      </c>
      <c r="C44" s="291" t="s">
        <v>25</v>
      </c>
      <c r="D44" s="295">
        <v>28450</v>
      </c>
      <c r="E44" s="295">
        <v>28450</v>
      </c>
      <c r="F44" s="295">
        <v>28450</v>
      </c>
      <c r="G44" s="295">
        <v>28346</v>
      </c>
      <c r="H44" s="295">
        <v>15058</v>
      </c>
      <c r="I44" s="295">
        <v>0</v>
      </c>
      <c r="J44" s="295">
        <v>0</v>
      </c>
      <c r="K44" s="295">
        <v>0</v>
      </c>
      <c r="L44" s="295">
        <v>0</v>
      </c>
      <c r="M44" s="295">
        <v>0</v>
      </c>
      <c r="N44" s="291"/>
      <c r="O44" s="295">
        <v>5</v>
      </c>
      <c r="P44" s="295">
        <v>5</v>
      </c>
      <c r="Q44" s="295">
        <v>5</v>
      </c>
      <c r="R44" s="295">
        <v>5</v>
      </c>
      <c r="S44" s="295">
        <v>2</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268</v>
      </c>
      <c r="C45" s="291" t="s">
        <v>164</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22">
        <v>4</v>
      </c>
      <c r="B47" s="520" t="s">
        <v>98</v>
      </c>
      <c r="C47" s="291" t="s">
        <v>25</v>
      </c>
      <c r="D47" s="295">
        <v>41750</v>
      </c>
      <c r="E47" s="295">
        <v>41750</v>
      </c>
      <c r="F47" s="295">
        <v>41750</v>
      </c>
      <c r="G47" s="295">
        <v>41750</v>
      </c>
      <c r="H47" s="295">
        <v>41750</v>
      </c>
      <c r="I47" s="295">
        <v>41750</v>
      </c>
      <c r="J47" s="295">
        <v>41750</v>
      </c>
      <c r="K47" s="295">
        <v>41750</v>
      </c>
      <c r="L47" s="295">
        <v>41750</v>
      </c>
      <c r="M47" s="295">
        <v>41750</v>
      </c>
      <c r="N47" s="291"/>
      <c r="O47" s="295">
        <v>21</v>
      </c>
      <c r="P47" s="295">
        <v>21</v>
      </c>
      <c r="Q47" s="295">
        <v>21</v>
      </c>
      <c r="R47" s="295">
        <v>21</v>
      </c>
      <c r="S47" s="295">
        <v>21</v>
      </c>
      <c r="T47" s="295">
        <v>21</v>
      </c>
      <c r="U47" s="295">
        <v>21</v>
      </c>
      <c r="V47" s="295">
        <v>21</v>
      </c>
      <c r="W47" s="295">
        <v>21</v>
      </c>
      <c r="X47" s="295">
        <v>21</v>
      </c>
      <c r="Y47" s="410">
        <v>1</v>
      </c>
      <c r="Z47" s="410"/>
      <c r="AA47" s="410"/>
      <c r="AB47" s="410"/>
      <c r="AC47" s="410"/>
      <c r="AD47" s="410"/>
      <c r="AE47" s="410"/>
      <c r="AF47" s="410"/>
      <c r="AG47" s="410"/>
      <c r="AH47" s="410"/>
      <c r="AI47" s="410"/>
      <c r="AJ47" s="410"/>
      <c r="AK47" s="410"/>
      <c r="AL47" s="410"/>
      <c r="AM47" s="296">
        <f>SUM(Y47:AL47)</f>
        <v>1</v>
      </c>
    </row>
    <row r="48" spans="1:39" outlineLevel="1">
      <c r="B48" s="294" t="s">
        <v>268</v>
      </c>
      <c r="C48" s="291" t="s">
        <v>164</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99</v>
      </c>
      <c r="C50" s="291" t="s">
        <v>25</v>
      </c>
      <c r="D50" s="295">
        <v>13672</v>
      </c>
      <c r="E50" s="295">
        <v>13672</v>
      </c>
      <c r="F50" s="295">
        <v>13672</v>
      </c>
      <c r="G50" s="295">
        <v>13672</v>
      </c>
      <c r="H50" s="295">
        <v>13672</v>
      </c>
      <c r="I50" s="295">
        <v>13672</v>
      </c>
      <c r="J50" s="295">
        <v>13672</v>
      </c>
      <c r="K50" s="295">
        <v>13672</v>
      </c>
      <c r="L50" s="295">
        <v>13672</v>
      </c>
      <c r="M50" s="295">
        <v>13672</v>
      </c>
      <c r="N50" s="291"/>
      <c r="O50" s="295">
        <v>4</v>
      </c>
      <c r="P50" s="295">
        <v>4</v>
      </c>
      <c r="Q50" s="295">
        <v>4</v>
      </c>
      <c r="R50" s="295">
        <v>4</v>
      </c>
      <c r="S50" s="295">
        <v>4</v>
      </c>
      <c r="T50" s="295">
        <v>4</v>
      </c>
      <c r="U50" s="295">
        <v>4</v>
      </c>
      <c r="V50" s="295">
        <v>4</v>
      </c>
      <c r="W50" s="295">
        <v>4</v>
      </c>
      <c r="X50" s="295">
        <v>4</v>
      </c>
      <c r="Y50" s="410">
        <v>1</v>
      </c>
      <c r="Z50" s="410"/>
      <c r="AA50" s="410"/>
      <c r="AB50" s="410"/>
      <c r="AC50" s="410"/>
      <c r="AD50" s="410"/>
      <c r="AE50" s="410"/>
      <c r="AF50" s="410"/>
      <c r="AG50" s="410"/>
      <c r="AH50" s="410"/>
      <c r="AI50" s="410"/>
      <c r="AJ50" s="410"/>
      <c r="AK50" s="410"/>
      <c r="AL50" s="410"/>
      <c r="AM50" s="296">
        <f>SUM(Y50:AL50)</f>
        <v>1</v>
      </c>
    </row>
    <row r="51" spans="1:39" outlineLevel="1">
      <c r="B51" s="294" t="s">
        <v>268</v>
      </c>
      <c r="C51" s="291" t="s">
        <v>164</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499</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22">
        <v>6</v>
      </c>
      <c r="B54" s="520" t="s">
        <v>100</v>
      </c>
      <c r="C54" s="291" t="s">
        <v>25</v>
      </c>
      <c r="D54" s="295"/>
      <c r="E54" s="295"/>
      <c r="F54" s="295"/>
      <c r="G54" s="295"/>
      <c r="H54" s="295"/>
      <c r="I54" s="295"/>
      <c r="J54" s="295"/>
      <c r="K54" s="295"/>
      <c r="L54" s="295"/>
      <c r="M54" s="295"/>
      <c r="N54" s="295">
        <v>12</v>
      </c>
      <c r="O54" s="295"/>
      <c r="P54" s="295"/>
      <c r="Q54" s="295"/>
      <c r="R54" s="295"/>
      <c r="S54" s="295"/>
      <c r="T54" s="295"/>
      <c r="U54" s="295"/>
      <c r="V54" s="295"/>
      <c r="W54" s="295"/>
      <c r="X54" s="295"/>
      <c r="Y54" s="415"/>
      <c r="Z54" s="410"/>
      <c r="AA54" s="410"/>
      <c r="AB54" s="410"/>
      <c r="AC54" s="410"/>
      <c r="AD54" s="410"/>
      <c r="AE54" s="410"/>
      <c r="AF54" s="415"/>
      <c r="AG54" s="415"/>
      <c r="AH54" s="415"/>
      <c r="AI54" s="415"/>
      <c r="AJ54" s="415"/>
      <c r="AK54" s="415"/>
      <c r="AL54" s="415"/>
      <c r="AM54" s="296">
        <f>SUM(Y54:AL54)</f>
        <v>0</v>
      </c>
    </row>
    <row r="55" spans="1:39" outlineLevel="1">
      <c r="B55" s="294" t="s">
        <v>268</v>
      </c>
      <c r="C55" s="291" t="s">
        <v>164</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 si="53">Z54</f>
        <v>0</v>
      </c>
      <c r="AA55" s="411">
        <f t="shared" ref="AA55" si="54">AA54</f>
        <v>0</v>
      </c>
      <c r="AB55" s="411">
        <f t="shared" ref="AB55" si="55">AB54</f>
        <v>0</v>
      </c>
      <c r="AC55" s="411">
        <f t="shared" ref="AC55" si="56">AC54</f>
        <v>0</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101</v>
      </c>
      <c r="C57" s="291" t="s">
        <v>25</v>
      </c>
      <c r="D57" s="295">
        <v>1067522</v>
      </c>
      <c r="E57" s="295">
        <v>1067522</v>
      </c>
      <c r="F57" s="295">
        <v>1066725</v>
      </c>
      <c r="G57" s="295">
        <v>1066725</v>
      </c>
      <c r="H57" s="295">
        <v>1066725</v>
      </c>
      <c r="I57" s="295">
        <v>1066725</v>
      </c>
      <c r="J57" s="295">
        <v>1041283</v>
      </c>
      <c r="K57" s="295">
        <v>1041283</v>
      </c>
      <c r="L57" s="295">
        <v>1039707</v>
      </c>
      <c r="M57" s="295">
        <v>956178</v>
      </c>
      <c r="N57" s="295">
        <v>12</v>
      </c>
      <c r="O57" s="295">
        <v>106</v>
      </c>
      <c r="P57" s="295">
        <v>106</v>
      </c>
      <c r="Q57" s="295">
        <v>106</v>
      </c>
      <c r="R57" s="295">
        <v>106</v>
      </c>
      <c r="S57" s="295">
        <v>106</v>
      </c>
      <c r="T57" s="295">
        <v>106</v>
      </c>
      <c r="U57" s="295">
        <v>101</v>
      </c>
      <c r="V57" s="295">
        <v>101</v>
      </c>
      <c r="W57" s="295">
        <v>101</v>
      </c>
      <c r="X57" s="295">
        <v>86</v>
      </c>
      <c r="Y57" s="533"/>
      <c r="Z57" s="410">
        <v>0.21260388293628305</v>
      </c>
      <c r="AA57" s="410">
        <v>0.56033344911427574</v>
      </c>
      <c r="AB57" s="410">
        <v>0.29029264776103664</v>
      </c>
      <c r="AC57" s="533"/>
      <c r="AD57" s="410"/>
      <c r="AE57" s="410"/>
      <c r="AF57" s="415"/>
      <c r="AG57" s="415"/>
      <c r="AH57" s="415"/>
      <c r="AI57" s="415"/>
      <c r="AJ57" s="415"/>
      <c r="AK57" s="415"/>
      <c r="AL57" s="415"/>
      <c r="AM57" s="296">
        <f>SUM(Y57:AL57)</f>
        <v>1.0632299798115954</v>
      </c>
    </row>
    <row r="58" spans="1:39" outlineLevel="1">
      <c r="B58" s="294" t="s">
        <v>268</v>
      </c>
      <c r="C58" s="291" t="s">
        <v>164</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0.21260388293628305</v>
      </c>
      <c r="AA58" s="411">
        <f t="shared" ref="AA58" si="66">AA57</f>
        <v>0.56033344911427574</v>
      </c>
      <c r="AB58" s="411">
        <f t="shared" ref="AB58" si="67">AB57</f>
        <v>0.29029264776103664</v>
      </c>
      <c r="AC58" s="411">
        <f t="shared" ref="AC58" si="68">AC57</f>
        <v>0</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102</v>
      </c>
      <c r="C60" s="291" t="s">
        <v>25</v>
      </c>
      <c r="D60" s="295">
        <v>113803</v>
      </c>
      <c r="E60" s="295">
        <v>77768</v>
      </c>
      <c r="F60" s="295">
        <v>66569</v>
      </c>
      <c r="G60" s="295">
        <v>66569</v>
      </c>
      <c r="H60" s="295">
        <v>66569</v>
      </c>
      <c r="I60" s="295">
        <v>66569</v>
      </c>
      <c r="J60" s="295">
        <v>66569</v>
      </c>
      <c r="K60" s="295">
        <v>66569</v>
      </c>
      <c r="L60" s="295">
        <v>66569</v>
      </c>
      <c r="M60" s="295">
        <v>66569</v>
      </c>
      <c r="N60" s="295">
        <v>12</v>
      </c>
      <c r="O60" s="295">
        <v>25</v>
      </c>
      <c r="P60" s="295">
        <v>17</v>
      </c>
      <c r="Q60" s="295">
        <v>14</v>
      </c>
      <c r="R60" s="295">
        <v>14</v>
      </c>
      <c r="S60" s="295">
        <v>14</v>
      </c>
      <c r="T60" s="295">
        <v>14</v>
      </c>
      <c r="U60" s="295">
        <v>14</v>
      </c>
      <c r="V60" s="295">
        <v>14</v>
      </c>
      <c r="W60" s="295">
        <v>14</v>
      </c>
      <c r="X60" s="295">
        <v>14</v>
      </c>
      <c r="Y60" s="415"/>
      <c r="Z60" s="410">
        <v>1</v>
      </c>
      <c r="AA60" s="410"/>
      <c r="AB60" s="410"/>
      <c r="AC60" s="410"/>
      <c r="AD60" s="410"/>
      <c r="AE60" s="410"/>
      <c r="AF60" s="415"/>
      <c r="AG60" s="415"/>
      <c r="AH60" s="415"/>
      <c r="AI60" s="415"/>
      <c r="AJ60" s="415"/>
      <c r="AK60" s="415"/>
      <c r="AL60" s="415"/>
      <c r="AM60" s="296">
        <f>SUM(Y60:AL60)</f>
        <v>1</v>
      </c>
    </row>
    <row r="61" spans="1:39" outlineLevel="1">
      <c r="B61" s="294" t="s">
        <v>268</v>
      </c>
      <c r="C61" s="291" t="s">
        <v>164</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 si="78">Z60</f>
        <v>1</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103</v>
      </c>
      <c r="C63" s="291" t="s">
        <v>25</v>
      </c>
      <c r="D63" s="295"/>
      <c r="E63" s="295"/>
      <c r="F63" s="295"/>
      <c r="G63" s="295"/>
      <c r="H63" s="295"/>
      <c r="I63" s="295"/>
      <c r="J63" s="295"/>
      <c r="K63" s="295"/>
      <c r="L63" s="295"/>
      <c r="M63" s="295"/>
      <c r="N63" s="295">
        <v>12</v>
      </c>
      <c r="O63" s="295"/>
      <c r="P63" s="295"/>
      <c r="Q63" s="295"/>
      <c r="R63" s="295"/>
      <c r="S63" s="295"/>
      <c r="T63" s="295"/>
      <c r="U63" s="295"/>
      <c r="V63" s="295"/>
      <c r="W63" s="295"/>
      <c r="X63" s="295"/>
      <c r="Y63" s="415"/>
      <c r="Z63" s="410"/>
      <c r="AA63" s="410"/>
      <c r="AB63" s="410"/>
      <c r="AC63" s="410"/>
      <c r="AD63" s="410"/>
      <c r="AE63" s="410"/>
      <c r="AF63" s="415"/>
      <c r="AG63" s="415"/>
      <c r="AH63" s="415"/>
      <c r="AI63" s="415"/>
      <c r="AJ63" s="415"/>
      <c r="AK63" s="415"/>
      <c r="AL63" s="415"/>
      <c r="AM63" s="296">
        <f>SUM(Y63:AL63)</f>
        <v>0</v>
      </c>
    </row>
    <row r="64" spans="1:39" outlineLevel="1">
      <c r="B64" s="294" t="s">
        <v>268</v>
      </c>
      <c r="C64" s="291" t="s">
        <v>164</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 si="91">Z63</f>
        <v>0</v>
      </c>
      <c r="AA64" s="411">
        <f t="shared" ref="AA64" si="92">AA63</f>
        <v>0</v>
      </c>
      <c r="AB64" s="411">
        <f t="shared" ref="AB64" si="93">AB63</f>
        <v>0</v>
      </c>
      <c r="AC64" s="411">
        <f t="shared" ref="AC64" si="94">AC63</f>
        <v>0</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104</v>
      </c>
      <c r="C66" s="291" t="s">
        <v>25</v>
      </c>
      <c r="D66" s="295"/>
      <c r="E66" s="295"/>
      <c r="F66" s="295"/>
      <c r="G66" s="295"/>
      <c r="H66" s="295"/>
      <c r="I66" s="295"/>
      <c r="J66" s="295"/>
      <c r="K66" s="295"/>
      <c r="L66" s="295"/>
      <c r="M66" s="295"/>
      <c r="N66" s="295">
        <v>3</v>
      </c>
      <c r="O66" s="295"/>
      <c r="P66" s="295"/>
      <c r="Q66" s="295"/>
      <c r="R66" s="295"/>
      <c r="S66" s="295"/>
      <c r="T66" s="295"/>
      <c r="U66" s="295"/>
      <c r="V66" s="295"/>
      <c r="W66" s="295"/>
      <c r="X66" s="295"/>
      <c r="Y66" s="415"/>
      <c r="Z66" s="410"/>
      <c r="AA66" s="410"/>
      <c r="AB66" s="410"/>
      <c r="AC66" s="410"/>
      <c r="AD66" s="410"/>
      <c r="AE66" s="410"/>
      <c r="AF66" s="415"/>
      <c r="AG66" s="415"/>
      <c r="AH66" s="415"/>
      <c r="AI66" s="415"/>
      <c r="AJ66" s="415"/>
      <c r="AK66" s="415"/>
      <c r="AL66" s="415"/>
      <c r="AM66" s="296">
        <f>SUM(Y66:AL66)</f>
        <v>0</v>
      </c>
    </row>
    <row r="67" spans="1:39" outlineLevel="1">
      <c r="B67" s="294" t="s">
        <v>268</v>
      </c>
      <c r="C67" s="291" t="s">
        <v>164</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0</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105</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c r="AD70" s="410"/>
      <c r="AE70" s="410"/>
      <c r="AF70" s="415"/>
      <c r="AG70" s="415"/>
      <c r="AH70" s="415"/>
      <c r="AI70" s="415"/>
      <c r="AJ70" s="415"/>
      <c r="AK70" s="415"/>
      <c r="AL70" s="415"/>
      <c r="AM70" s="296">
        <f>SUM(Y70:AL70)</f>
        <v>0</v>
      </c>
    </row>
    <row r="71" spans="1:39" outlineLevel="1">
      <c r="B71" s="294" t="s">
        <v>268</v>
      </c>
      <c r="C71" s="291" t="s">
        <v>164</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0</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22">
        <v>12</v>
      </c>
      <c r="B73" s="520" t="s">
        <v>106</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outlineLevel="1">
      <c r="B74" s="520" t="s">
        <v>268</v>
      </c>
      <c r="C74" s="291" t="s">
        <v>164</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107</v>
      </c>
      <c r="C76" s="291" t="s">
        <v>25</v>
      </c>
      <c r="D76" s="295">
        <v>2774</v>
      </c>
      <c r="E76" s="295">
        <v>2774</v>
      </c>
      <c r="F76" s="295">
        <v>2774</v>
      </c>
      <c r="G76" s="295">
        <v>2774</v>
      </c>
      <c r="H76" s="295">
        <v>2774</v>
      </c>
      <c r="I76" s="295">
        <v>2774</v>
      </c>
      <c r="J76" s="295">
        <v>2774</v>
      </c>
      <c r="K76" s="295">
        <v>2774</v>
      </c>
      <c r="L76" s="295">
        <v>1474</v>
      </c>
      <c r="M76" s="295">
        <v>1474</v>
      </c>
      <c r="N76" s="295">
        <v>12</v>
      </c>
      <c r="O76" s="295">
        <v>0</v>
      </c>
      <c r="P76" s="295">
        <v>0</v>
      </c>
      <c r="Q76" s="295">
        <v>0</v>
      </c>
      <c r="R76" s="295">
        <v>0</v>
      </c>
      <c r="S76" s="295">
        <v>0</v>
      </c>
      <c r="T76" s="295">
        <v>0</v>
      </c>
      <c r="U76" s="295">
        <v>0</v>
      </c>
      <c r="V76" s="295">
        <v>0</v>
      </c>
      <c r="W76" s="295">
        <v>0</v>
      </c>
      <c r="X76" s="295">
        <v>0</v>
      </c>
      <c r="Y76" s="410"/>
      <c r="Z76" s="410"/>
      <c r="AA76" s="410">
        <v>1</v>
      </c>
      <c r="AB76" s="410"/>
      <c r="AC76" s="410"/>
      <c r="AD76" s="410"/>
      <c r="AE76" s="410"/>
      <c r="AF76" s="415"/>
      <c r="AG76" s="415"/>
      <c r="AH76" s="415"/>
      <c r="AI76" s="415"/>
      <c r="AJ76" s="415"/>
      <c r="AK76" s="415"/>
      <c r="AL76" s="415"/>
      <c r="AM76" s="296">
        <f>SUM(Y76:AL76)</f>
        <v>1</v>
      </c>
    </row>
    <row r="77" spans="1:39" outlineLevel="1">
      <c r="B77" s="520" t="s">
        <v>268</v>
      </c>
      <c r="C77" s="291" t="s">
        <v>164</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1</v>
      </c>
      <c r="AB77" s="411">
        <f t="shared" si="143"/>
        <v>0</v>
      </c>
      <c r="AC77" s="411">
        <f t="shared" si="143"/>
        <v>0</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108</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22">
        <v>14</v>
      </c>
      <c r="B80" s="315" t="s">
        <v>109</v>
      </c>
      <c r="C80" s="291" t="s">
        <v>25</v>
      </c>
      <c r="D80" s="295">
        <v>5339</v>
      </c>
      <c r="E80" s="295">
        <v>4870</v>
      </c>
      <c r="F80" s="295">
        <v>4794</v>
      </c>
      <c r="G80" s="295">
        <v>4717</v>
      </c>
      <c r="H80" s="295">
        <v>4717</v>
      </c>
      <c r="I80" s="295">
        <v>4717</v>
      </c>
      <c r="J80" s="295">
        <v>4486</v>
      </c>
      <c r="K80" s="295">
        <v>4486</v>
      </c>
      <c r="L80" s="295">
        <v>3856</v>
      </c>
      <c r="M80" s="295">
        <v>3856</v>
      </c>
      <c r="N80" s="295">
        <v>12</v>
      </c>
      <c r="O80" s="295">
        <v>1</v>
      </c>
      <c r="P80" s="295">
        <v>1</v>
      </c>
      <c r="Q80" s="295">
        <v>1</v>
      </c>
      <c r="R80" s="295">
        <v>1</v>
      </c>
      <c r="S80" s="295">
        <v>1</v>
      </c>
      <c r="T80" s="295">
        <v>1</v>
      </c>
      <c r="U80" s="295">
        <v>1</v>
      </c>
      <c r="V80" s="295">
        <v>1</v>
      </c>
      <c r="W80" s="295">
        <v>1</v>
      </c>
      <c r="X80" s="295">
        <v>1</v>
      </c>
      <c r="Y80" s="732">
        <v>1</v>
      </c>
      <c r="Z80" s="410"/>
      <c r="AA80" s="410"/>
      <c r="AB80" s="410"/>
      <c r="AC80" s="410"/>
      <c r="AD80" s="410"/>
      <c r="AE80" s="410"/>
      <c r="AF80" s="410"/>
      <c r="AG80" s="410"/>
      <c r="AH80" s="410"/>
      <c r="AI80" s="410"/>
      <c r="AJ80" s="410"/>
      <c r="AK80" s="410"/>
      <c r="AL80" s="410"/>
      <c r="AM80" s="296">
        <f>SUM(Y80:AL80)</f>
        <v>1</v>
      </c>
    </row>
    <row r="81" spans="1:40" outlineLevel="1">
      <c r="B81" s="294" t="s">
        <v>268</v>
      </c>
      <c r="C81" s="291" t="s">
        <v>164</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75" outlineLevel="1">
      <c r="A83" s="523"/>
      <c r="B83" s="288" t="s">
        <v>491</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outlineLevel="1">
      <c r="A84" s="522">
        <v>15</v>
      </c>
      <c r="B84" s="294" t="s">
        <v>496</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outlineLevel="1">
      <c r="B85" s="294" t="s">
        <v>268</v>
      </c>
      <c r="C85" s="291" t="s">
        <v>164</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22">
        <v>16</v>
      </c>
      <c r="B87" s="324" t="s">
        <v>492</v>
      </c>
      <c r="C87" s="291" t="s">
        <v>25</v>
      </c>
      <c r="D87" s="295"/>
      <c r="E87" s="295"/>
      <c r="F87" s="295"/>
      <c r="G87" s="295"/>
      <c r="H87" s="295"/>
      <c r="I87" s="295"/>
      <c r="J87" s="295"/>
      <c r="K87" s="295"/>
      <c r="L87" s="295"/>
      <c r="M87" s="295"/>
      <c r="N87" s="295">
        <v>0</v>
      </c>
      <c r="O87" s="295"/>
      <c r="P87" s="295"/>
      <c r="Q87" s="295"/>
      <c r="R87" s="295"/>
      <c r="S87" s="295"/>
      <c r="T87" s="295"/>
      <c r="U87" s="295"/>
      <c r="V87" s="295"/>
      <c r="W87" s="295"/>
      <c r="X87" s="295"/>
      <c r="Y87" s="410"/>
      <c r="Z87" s="410"/>
      <c r="AA87" s="410"/>
      <c r="AB87" s="410"/>
      <c r="AC87" s="410"/>
      <c r="AD87" s="410"/>
      <c r="AE87" s="410"/>
      <c r="AF87" s="410"/>
      <c r="AG87" s="410"/>
      <c r="AH87" s="410"/>
      <c r="AI87" s="410"/>
      <c r="AJ87" s="410"/>
      <c r="AK87" s="410"/>
      <c r="AL87" s="410"/>
      <c r="AM87" s="296">
        <f>SUM(Y87:AL87)</f>
        <v>0</v>
      </c>
    </row>
    <row r="88" spans="1:40" s="283" customFormat="1" outlineLevel="1">
      <c r="A88" s="522"/>
      <c r="B88" s="324" t="s">
        <v>268</v>
      </c>
      <c r="C88" s="291" t="s">
        <v>164</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0</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9" t="s">
        <v>497</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22">
        <v>17</v>
      </c>
      <c r="B91" s="520" t="s">
        <v>113</v>
      </c>
      <c r="C91" s="291" t="s">
        <v>25</v>
      </c>
      <c r="D91" s="295"/>
      <c r="E91" s="295"/>
      <c r="F91" s="295"/>
      <c r="G91" s="295"/>
      <c r="H91" s="295"/>
      <c r="I91" s="295"/>
      <c r="J91" s="295"/>
      <c r="K91" s="295"/>
      <c r="L91" s="295"/>
      <c r="M91" s="295"/>
      <c r="N91" s="295">
        <v>0</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outlineLevel="1">
      <c r="B92" s="294" t="s">
        <v>268</v>
      </c>
      <c r="C92" s="291" t="s">
        <v>164</v>
      </c>
      <c r="D92" s="295"/>
      <c r="E92" s="295"/>
      <c r="F92" s="295"/>
      <c r="G92" s="295"/>
      <c r="H92" s="295"/>
      <c r="I92" s="295"/>
      <c r="J92" s="295"/>
      <c r="K92" s="295"/>
      <c r="L92" s="295"/>
      <c r="M92" s="295"/>
      <c r="N92" s="295">
        <f>N91</f>
        <v>0</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22">
        <v>18</v>
      </c>
      <c r="B94" s="520" t="s">
        <v>110</v>
      </c>
      <c r="C94" s="291" t="s">
        <v>25</v>
      </c>
      <c r="D94" s="295"/>
      <c r="E94" s="295"/>
      <c r="F94" s="295"/>
      <c r="G94" s="295"/>
      <c r="H94" s="295"/>
      <c r="I94" s="295"/>
      <c r="J94" s="295"/>
      <c r="K94" s="295"/>
      <c r="L94" s="295"/>
      <c r="M94" s="295"/>
      <c r="N94" s="295">
        <v>0</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outlineLevel="1">
      <c r="B95" s="294" t="s">
        <v>268</v>
      </c>
      <c r="C95" s="291" t="s">
        <v>164</v>
      </c>
      <c r="D95" s="295"/>
      <c r="E95" s="295"/>
      <c r="F95" s="295"/>
      <c r="G95" s="295"/>
      <c r="H95" s="295"/>
      <c r="I95" s="295"/>
      <c r="J95" s="295"/>
      <c r="K95" s="295"/>
      <c r="L95" s="295"/>
      <c r="M95" s="295"/>
      <c r="N95" s="295">
        <f>N94</f>
        <v>0</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22">
        <v>19</v>
      </c>
      <c r="B97" s="520" t="s">
        <v>112</v>
      </c>
      <c r="C97" s="291" t="s">
        <v>25</v>
      </c>
      <c r="D97" s="295"/>
      <c r="E97" s="295"/>
      <c r="F97" s="295"/>
      <c r="G97" s="295"/>
      <c r="H97" s="295"/>
      <c r="I97" s="295"/>
      <c r="J97" s="295"/>
      <c r="K97" s="295"/>
      <c r="L97" s="295"/>
      <c r="M97" s="295"/>
      <c r="N97" s="295">
        <v>0</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outlineLevel="1">
      <c r="B98" s="294" t="s">
        <v>268</v>
      </c>
      <c r="C98" s="291" t="s">
        <v>164</v>
      </c>
      <c r="D98" s="295"/>
      <c r="E98" s="295"/>
      <c r="F98" s="295"/>
      <c r="G98" s="295"/>
      <c r="H98" s="295"/>
      <c r="I98" s="295"/>
      <c r="J98" s="295"/>
      <c r="K98" s="295"/>
      <c r="L98" s="295"/>
      <c r="M98" s="295"/>
      <c r="N98" s="295">
        <f>N97</f>
        <v>0</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22">
        <v>20</v>
      </c>
      <c r="B100" s="520" t="s">
        <v>111</v>
      </c>
      <c r="C100" s="291" t="s">
        <v>25</v>
      </c>
      <c r="D100" s="295"/>
      <c r="E100" s="295"/>
      <c r="F100" s="295"/>
      <c r="G100" s="295"/>
      <c r="H100" s="295"/>
      <c r="I100" s="295"/>
      <c r="J100" s="295"/>
      <c r="K100" s="295"/>
      <c r="L100" s="295"/>
      <c r="M100" s="295"/>
      <c r="N100" s="295">
        <v>0</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268</v>
      </c>
      <c r="C101" s="291" t="s">
        <v>164</v>
      </c>
      <c r="D101" s="295"/>
      <c r="E101" s="295"/>
      <c r="F101" s="295"/>
      <c r="G101" s="295"/>
      <c r="H101" s="295"/>
      <c r="I101" s="295"/>
      <c r="J101" s="295"/>
      <c r="K101" s="295"/>
      <c r="L101" s="295"/>
      <c r="M101" s="295"/>
      <c r="N101" s="295">
        <f>N100</f>
        <v>0</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8" t="s">
        <v>504</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500</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22">
        <v>21</v>
      </c>
      <c r="B105" s="520" t="s">
        <v>114</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outlineLevel="1">
      <c r="B106" s="294" t="s">
        <v>268</v>
      </c>
      <c r="C106" s="291" t="s">
        <v>164</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115</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outlineLevel="1">
      <c r="B109" s="294" t="s">
        <v>268</v>
      </c>
      <c r="C109" s="291" t="s">
        <v>164</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22">
        <v>23</v>
      </c>
      <c r="B111" s="520" t="s">
        <v>116</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outlineLevel="1">
      <c r="B112" s="294" t="s">
        <v>268</v>
      </c>
      <c r="C112" s="291" t="s">
        <v>164</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22">
        <v>24</v>
      </c>
      <c r="B114" s="520" t="s">
        <v>117</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outlineLevel="1">
      <c r="B115" s="294" t="s">
        <v>268</v>
      </c>
      <c r="C115" s="291" t="s">
        <v>164</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22">
        <v>25</v>
      </c>
      <c r="B118" s="520" t="s">
        <v>118</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outlineLevel="1">
      <c r="B119" s="294" t="s">
        <v>268</v>
      </c>
      <c r="C119" s="291" t="s">
        <v>164</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22">
        <v>26</v>
      </c>
      <c r="B121" s="520" t="s">
        <v>119</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533"/>
      <c r="AA121" s="533"/>
      <c r="AB121" s="410"/>
      <c r="AC121" s="533"/>
      <c r="AD121" s="410"/>
      <c r="AE121" s="410"/>
      <c r="AF121" s="415"/>
      <c r="AG121" s="415"/>
      <c r="AH121" s="415"/>
      <c r="AI121" s="415"/>
      <c r="AJ121" s="415"/>
      <c r="AK121" s="415"/>
      <c r="AL121" s="415"/>
      <c r="AM121" s="296">
        <f>SUM(Y121:AL121)</f>
        <v>0</v>
      </c>
    </row>
    <row r="122" spans="1:39" outlineLevel="1">
      <c r="B122" s="294" t="s">
        <v>268</v>
      </c>
      <c r="C122" s="291" t="s">
        <v>164</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0</v>
      </c>
      <c r="Z122" s="411">
        <f t="shared" ref="Z122" si="241">Z121</f>
        <v>0</v>
      </c>
      <c r="AA122" s="411">
        <f t="shared" ref="AA122" si="242">AA121</f>
        <v>0</v>
      </c>
      <c r="AB122" s="411">
        <f t="shared" ref="AB122" si="243">AB121</f>
        <v>0</v>
      </c>
      <c r="AC122" s="411">
        <f t="shared" ref="AC122" si="244">AC121</f>
        <v>0</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120</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outlineLevel="1">
      <c r="B125" s="294" t="s">
        <v>268</v>
      </c>
      <c r="C125" s="291" t="s">
        <v>164</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121</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outlineLevel="1">
      <c r="B128" s="294" t="s">
        <v>268</v>
      </c>
      <c r="C128" s="291" t="s">
        <v>164</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122</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outlineLevel="1">
      <c r="B131" s="294" t="s">
        <v>268</v>
      </c>
      <c r="C131" s="291" t="s">
        <v>164</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123</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outlineLevel="1">
      <c r="B134" s="294" t="s">
        <v>268</v>
      </c>
      <c r="C134" s="291" t="s">
        <v>164</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124</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outlineLevel="1">
      <c r="B137" s="294" t="s">
        <v>268</v>
      </c>
      <c r="C137" s="291" t="s">
        <v>164</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125</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outlineLevel="1">
      <c r="B140" s="294" t="s">
        <v>268</v>
      </c>
      <c r="C140" s="291" t="s">
        <v>164</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502</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22">
        <v>33</v>
      </c>
      <c r="B143" s="520" t="s">
        <v>126</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outlineLevel="1">
      <c r="B144" s="294" t="s">
        <v>268</v>
      </c>
      <c r="C144" s="291" t="s">
        <v>164</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22">
        <v>34</v>
      </c>
      <c r="B146" s="520" t="s">
        <v>127</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outlineLevel="1">
      <c r="B147" s="294" t="s">
        <v>268</v>
      </c>
      <c r="C147" s="291" t="s">
        <v>164</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22">
        <v>35</v>
      </c>
      <c r="B149" s="520" t="s">
        <v>128</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outlineLevel="1">
      <c r="B150" s="294" t="s">
        <v>268</v>
      </c>
      <c r="C150" s="291" t="s">
        <v>164</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503</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129</v>
      </c>
      <c r="C153" s="291" t="s">
        <v>25</v>
      </c>
      <c r="D153" s="295"/>
      <c r="E153" s="295"/>
      <c r="F153" s="295"/>
      <c r="G153" s="295"/>
      <c r="H153" s="295"/>
      <c r="I153" s="295"/>
      <c r="J153" s="295"/>
      <c r="K153" s="295"/>
      <c r="L153" s="295"/>
      <c r="M153" s="295"/>
      <c r="N153" s="295">
        <v>0</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outlineLevel="1">
      <c r="B154" s="294" t="s">
        <v>268</v>
      </c>
      <c r="C154" s="291" t="s">
        <v>164</v>
      </c>
      <c r="D154" s="295"/>
      <c r="E154" s="295"/>
      <c r="F154" s="295"/>
      <c r="G154" s="295"/>
      <c r="H154" s="295"/>
      <c r="I154" s="295"/>
      <c r="J154" s="295"/>
      <c r="K154" s="295"/>
      <c r="L154" s="295"/>
      <c r="M154" s="295"/>
      <c r="N154" s="295">
        <f>N153</f>
        <v>0</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130</v>
      </c>
      <c r="C156" s="291" t="s">
        <v>25</v>
      </c>
      <c r="D156" s="295"/>
      <c r="E156" s="295"/>
      <c r="F156" s="295"/>
      <c r="G156" s="295"/>
      <c r="H156" s="295"/>
      <c r="I156" s="295"/>
      <c r="J156" s="295"/>
      <c r="K156" s="295"/>
      <c r="L156" s="295"/>
      <c r="M156" s="295"/>
      <c r="N156" s="295">
        <v>0</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outlineLevel="1">
      <c r="B157" s="294" t="s">
        <v>268</v>
      </c>
      <c r="C157" s="291" t="s">
        <v>164</v>
      </c>
      <c r="D157" s="295"/>
      <c r="E157" s="295"/>
      <c r="F157" s="295"/>
      <c r="G157" s="295"/>
      <c r="H157" s="295"/>
      <c r="I157" s="295"/>
      <c r="J157" s="295"/>
      <c r="K157" s="295"/>
      <c r="L157" s="295"/>
      <c r="M157" s="295"/>
      <c r="N157" s="295">
        <f>N156</f>
        <v>0</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22">
        <v>38</v>
      </c>
      <c r="B159" s="520" t="s">
        <v>131</v>
      </c>
      <c r="C159" s="291" t="s">
        <v>25</v>
      </c>
      <c r="D159" s="295"/>
      <c r="E159" s="295"/>
      <c r="F159" s="295"/>
      <c r="G159" s="295"/>
      <c r="H159" s="295"/>
      <c r="I159" s="295"/>
      <c r="J159" s="295"/>
      <c r="K159" s="295"/>
      <c r="L159" s="295"/>
      <c r="M159" s="295"/>
      <c r="N159" s="295">
        <v>0</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outlineLevel="1">
      <c r="B160" s="294" t="s">
        <v>268</v>
      </c>
      <c r="C160" s="291" t="s">
        <v>164</v>
      </c>
      <c r="D160" s="295"/>
      <c r="E160" s="295"/>
      <c r="F160" s="295"/>
      <c r="G160" s="295"/>
      <c r="H160" s="295"/>
      <c r="I160" s="295"/>
      <c r="J160" s="295"/>
      <c r="K160" s="295"/>
      <c r="L160" s="295"/>
      <c r="M160" s="295"/>
      <c r="N160" s="295">
        <f>N159</f>
        <v>0</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132</v>
      </c>
      <c r="C162" s="291" t="s">
        <v>25</v>
      </c>
      <c r="D162" s="295"/>
      <c r="E162" s="295"/>
      <c r="F162" s="295"/>
      <c r="G162" s="295"/>
      <c r="H162" s="295"/>
      <c r="I162" s="295"/>
      <c r="J162" s="295"/>
      <c r="K162" s="295"/>
      <c r="L162" s="295"/>
      <c r="M162" s="295"/>
      <c r="N162" s="295">
        <v>0</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outlineLevel="1">
      <c r="B163" s="294" t="s">
        <v>268</v>
      </c>
      <c r="C163" s="291" t="s">
        <v>164</v>
      </c>
      <c r="D163" s="295"/>
      <c r="E163" s="295"/>
      <c r="F163" s="295"/>
      <c r="G163" s="295"/>
      <c r="H163" s="295"/>
      <c r="I163" s="295"/>
      <c r="J163" s="295"/>
      <c r="K163" s="295"/>
      <c r="L163" s="295"/>
      <c r="M163" s="295"/>
      <c r="N163" s="295">
        <f>N162</f>
        <v>0</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133</v>
      </c>
      <c r="C165" s="291" t="s">
        <v>25</v>
      </c>
      <c r="D165" s="295"/>
      <c r="E165" s="295"/>
      <c r="F165" s="295"/>
      <c r="G165" s="295"/>
      <c r="H165" s="295"/>
      <c r="I165" s="295"/>
      <c r="J165" s="295"/>
      <c r="K165" s="295"/>
      <c r="L165" s="295"/>
      <c r="M165" s="295"/>
      <c r="N165" s="295">
        <v>0</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outlineLevel="1">
      <c r="B166" s="294" t="s">
        <v>268</v>
      </c>
      <c r="C166" s="291" t="s">
        <v>164</v>
      </c>
      <c r="D166" s="295"/>
      <c r="E166" s="295"/>
      <c r="F166" s="295"/>
      <c r="G166" s="295"/>
      <c r="H166" s="295"/>
      <c r="I166" s="295"/>
      <c r="J166" s="295"/>
      <c r="K166" s="295"/>
      <c r="L166" s="295"/>
      <c r="M166" s="295"/>
      <c r="N166" s="295">
        <f>N165</f>
        <v>0</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22">
        <v>41</v>
      </c>
      <c r="B168" s="520" t="s">
        <v>134</v>
      </c>
      <c r="C168" s="291" t="s">
        <v>25</v>
      </c>
      <c r="D168" s="295"/>
      <c r="E168" s="295"/>
      <c r="F168" s="295"/>
      <c r="G168" s="295"/>
      <c r="H168" s="295"/>
      <c r="I168" s="295"/>
      <c r="J168" s="295"/>
      <c r="K168" s="295"/>
      <c r="L168" s="295"/>
      <c r="M168" s="295"/>
      <c r="N168" s="295">
        <v>0</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outlineLevel="1">
      <c r="B169" s="294" t="s">
        <v>268</v>
      </c>
      <c r="C169" s="291" t="s">
        <v>164</v>
      </c>
      <c r="D169" s="295"/>
      <c r="E169" s="295"/>
      <c r="F169" s="295"/>
      <c r="G169" s="295"/>
      <c r="H169" s="295"/>
      <c r="I169" s="295"/>
      <c r="J169" s="295"/>
      <c r="K169" s="295"/>
      <c r="L169" s="295"/>
      <c r="M169" s="295"/>
      <c r="N169" s="295">
        <f>N168</f>
        <v>0</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22">
        <v>42</v>
      </c>
      <c r="B171" s="520" t="s">
        <v>135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outlineLevel="1">
      <c r="B172" s="294" t="s">
        <v>268</v>
      </c>
      <c r="C172" s="291" t="s">
        <v>164</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22">
        <v>43</v>
      </c>
      <c r="B174" s="520" t="s">
        <v>136</v>
      </c>
      <c r="C174" s="291" t="s">
        <v>25</v>
      </c>
      <c r="D174" s="295"/>
      <c r="E174" s="295"/>
      <c r="F174" s="295"/>
      <c r="G174" s="295"/>
      <c r="H174" s="295"/>
      <c r="I174" s="295"/>
      <c r="J174" s="295"/>
      <c r="K174" s="295"/>
      <c r="L174" s="295"/>
      <c r="M174" s="295"/>
      <c r="N174" s="295">
        <v>0</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outlineLevel="1">
      <c r="B175" s="294" t="s">
        <v>268</v>
      </c>
      <c r="C175" s="291" t="s">
        <v>164</v>
      </c>
      <c r="D175" s="295"/>
      <c r="E175" s="295"/>
      <c r="F175" s="295"/>
      <c r="G175" s="295"/>
      <c r="H175" s="295"/>
      <c r="I175" s="295"/>
      <c r="J175" s="295"/>
      <c r="K175" s="295"/>
      <c r="L175" s="295"/>
      <c r="M175" s="295"/>
      <c r="N175" s="295">
        <f>N174</f>
        <v>0</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137</v>
      </c>
      <c r="C177" s="291" t="s">
        <v>25</v>
      </c>
      <c r="D177" s="295"/>
      <c r="E177" s="295"/>
      <c r="F177" s="295"/>
      <c r="G177" s="295"/>
      <c r="H177" s="295"/>
      <c r="I177" s="295"/>
      <c r="J177" s="295"/>
      <c r="K177" s="295"/>
      <c r="L177" s="295"/>
      <c r="M177" s="295"/>
      <c r="N177" s="295">
        <v>0</v>
      </c>
      <c r="O177" s="295"/>
      <c r="P177" s="295"/>
      <c r="Q177" s="295"/>
      <c r="R177" s="295"/>
      <c r="S177" s="295"/>
      <c r="T177" s="295"/>
      <c r="U177" s="295"/>
      <c r="V177" s="295"/>
      <c r="W177" s="295"/>
      <c r="X177" s="295"/>
      <c r="Y177" s="426"/>
      <c r="Z177" s="410"/>
      <c r="AA177" s="410"/>
      <c r="AB177" s="410"/>
      <c r="AC177" s="410"/>
      <c r="AD177" s="410"/>
      <c r="AE177" s="410"/>
      <c r="AF177" s="415"/>
      <c r="AG177" s="415"/>
      <c r="AH177" s="415"/>
      <c r="AI177" s="415"/>
      <c r="AJ177" s="415"/>
      <c r="AK177" s="415"/>
      <c r="AL177" s="415"/>
      <c r="AM177" s="296">
        <f>SUM(Y177:AL177)</f>
        <v>0</v>
      </c>
    </row>
    <row r="178" spans="1:39" outlineLevel="1">
      <c r="B178" s="294" t="s">
        <v>268</v>
      </c>
      <c r="C178" s="291" t="s">
        <v>164</v>
      </c>
      <c r="D178" s="295"/>
      <c r="E178" s="295"/>
      <c r="F178" s="295"/>
      <c r="G178" s="295"/>
      <c r="H178" s="295"/>
      <c r="I178" s="295"/>
      <c r="J178" s="295"/>
      <c r="K178" s="295"/>
      <c r="L178" s="295"/>
      <c r="M178" s="295"/>
      <c r="N178" s="295">
        <f>N177</f>
        <v>0</v>
      </c>
      <c r="O178" s="295"/>
      <c r="P178" s="295"/>
      <c r="Q178" s="295"/>
      <c r="R178" s="295"/>
      <c r="S178" s="295"/>
      <c r="T178" s="295"/>
      <c r="U178" s="295"/>
      <c r="V178" s="295"/>
      <c r="W178" s="295"/>
      <c r="X178" s="295"/>
      <c r="Y178" s="411">
        <f>Y177</f>
        <v>0</v>
      </c>
      <c r="Z178" s="411">
        <f t="shared" ref="Z178" si="475">Z177</f>
        <v>0</v>
      </c>
      <c r="AA178" s="411">
        <f t="shared" ref="AA178" si="476">AA177</f>
        <v>0</v>
      </c>
      <c r="AB178" s="411">
        <f t="shared" ref="AB178" si="477">AB177</f>
        <v>0</v>
      </c>
      <c r="AC178" s="411">
        <f t="shared" ref="AC178" si="478">AC177</f>
        <v>0</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138</v>
      </c>
      <c r="C180" s="291" t="s">
        <v>25</v>
      </c>
      <c r="D180" s="295"/>
      <c r="E180" s="295"/>
      <c r="F180" s="295"/>
      <c r="G180" s="295"/>
      <c r="H180" s="295"/>
      <c r="I180" s="295"/>
      <c r="J180" s="295"/>
      <c r="K180" s="295"/>
      <c r="L180" s="295"/>
      <c r="M180" s="295"/>
      <c r="N180" s="295">
        <v>0</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outlineLevel="1">
      <c r="B181" s="294" t="s">
        <v>268</v>
      </c>
      <c r="C181" s="291" t="s">
        <v>164</v>
      </c>
      <c r="D181" s="295"/>
      <c r="E181" s="295"/>
      <c r="F181" s="295"/>
      <c r="G181" s="295"/>
      <c r="H181" s="295"/>
      <c r="I181" s="295"/>
      <c r="J181" s="295"/>
      <c r="K181" s="295"/>
      <c r="L181" s="295"/>
      <c r="M181" s="295"/>
      <c r="N181" s="295">
        <f>N180</f>
        <v>0</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139</v>
      </c>
      <c r="C183" s="291" t="s">
        <v>25</v>
      </c>
      <c r="D183" s="295"/>
      <c r="E183" s="295"/>
      <c r="F183" s="295"/>
      <c r="G183" s="295"/>
      <c r="H183" s="295"/>
      <c r="I183" s="295"/>
      <c r="J183" s="295"/>
      <c r="K183" s="295"/>
      <c r="L183" s="295"/>
      <c r="M183" s="295"/>
      <c r="N183" s="295">
        <v>0</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outlineLevel="1">
      <c r="B184" s="294" t="s">
        <v>268</v>
      </c>
      <c r="C184" s="291" t="s">
        <v>164</v>
      </c>
      <c r="D184" s="295"/>
      <c r="E184" s="295"/>
      <c r="F184" s="295"/>
      <c r="G184" s="295"/>
      <c r="H184" s="295"/>
      <c r="I184" s="295"/>
      <c r="J184" s="295"/>
      <c r="K184" s="295"/>
      <c r="L184" s="295"/>
      <c r="M184" s="295"/>
      <c r="N184" s="295">
        <f>N183</f>
        <v>0</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140</v>
      </c>
      <c r="C186" s="291" t="s">
        <v>25</v>
      </c>
      <c r="D186" s="295"/>
      <c r="E186" s="295"/>
      <c r="F186" s="295"/>
      <c r="G186" s="295"/>
      <c r="H186" s="295"/>
      <c r="I186" s="295"/>
      <c r="J186" s="295"/>
      <c r="K186" s="295"/>
      <c r="L186" s="295"/>
      <c r="M186" s="295"/>
      <c r="N186" s="295">
        <v>0</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outlineLevel="1">
      <c r="B187" s="294" t="s">
        <v>268</v>
      </c>
      <c r="C187" s="291" t="s">
        <v>164</v>
      </c>
      <c r="D187" s="295"/>
      <c r="E187" s="295"/>
      <c r="F187" s="295"/>
      <c r="G187" s="295"/>
      <c r="H187" s="295"/>
      <c r="I187" s="295"/>
      <c r="J187" s="295"/>
      <c r="K187" s="295"/>
      <c r="L187" s="295"/>
      <c r="M187" s="295"/>
      <c r="N187" s="295">
        <f>N186</f>
        <v>0</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22">
        <v>48</v>
      </c>
      <c r="B189" s="520" t="s">
        <v>141</v>
      </c>
      <c r="C189" s="291" t="s">
        <v>25</v>
      </c>
      <c r="D189" s="295"/>
      <c r="E189" s="295"/>
      <c r="F189" s="295"/>
      <c r="G189" s="295"/>
      <c r="H189" s="295"/>
      <c r="I189" s="295"/>
      <c r="J189" s="295"/>
      <c r="K189" s="295"/>
      <c r="L189" s="295"/>
      <c r="M189" s="295"/>
      <c r="N189" s="295">
        <v>0</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outlineLevel="1">
      <c r="B190" s="294" t="s">
        <v>268</v>
      </c>
      <c r="C190" s="291" t="s">
        <v>164</v>
      </c>
      <c r="D190" s="295"/>
      <c r="E190" s="295"/>
      <c r="F190" s="295"/>
      <c r="G190" s="295"/>
      <c r="H190" s="295"/>
      <c r="I190" s="295"/>
      <c r="J190" s="295"/>
      <c r="K190" s="295"/>
      <c r="L190" s="295"/>
      <c r="M190" s="295"/>
      <c r="N190" s="295">
        <f>N189</f>
        <v>0</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142</v>
      </c>
      <c r="C192" s="291" t="s">
        <v>25</v>
      </c>
      <c r="D192" s="295"/>
      <c r="E192" s="295"/>
      <c r="F192" s="295"/>
      <c r="G192" s="295"/>
      <c r="H192" s="295"/>
      <c r="I192" s="295"/>
      <c r="J192" s="295"/>
      <c r="K192" s="295"/>
      <c r="L192" s="295"/>
      <c r="M192" s="295"/>
      <c r="N192" s="295">
        <v>0</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outlineLevel="1">
      <c r="B193" s="294" t="s">
        <v>268</v>
      </c>
      <c r="C193" s="291" t="s">
        <v>164</v>
      </c>
      <c r="D193" s="295"/>
      <c r="E193" s="295"/>
      <c r="F193" s="295"/>
      <c r="G193" s="295"/>
      <c r="H193" s="295"/>
      <c r="I193" s="295"/>
      <c r="J193" s="295"/>
      <c r="K193" s="295"/>
      <c r="L193" s="295"/>
      <c r="M193" s="295"/>
      <c r="N193" s="295">
        <f>N192</f>
        <v>0</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272</v>
      </c>
      <c r="C195" s="329"/>
      <c r="D195" s="329">
        <f>SUM(D38:D193)</f>
        <v>1433296</v>
      </c>
      <c r="E195" s="329"/>
      <c r="F195" s="329"/>
      <c r="G195" s="329"/>
      <c r="H195" s="329"/>
      <c r="I195" s="329"/>
      <c r="J195" s="329"/>
      <c r="K195" s="329"/>
      <c r="L195" s="329"/>
      <c r="M195" s="329"/>
      <c r="N195" s="329"/>
      <c r="O195" s="329">
        <f>SUM(O38:O193)</f>
        <v>173</v>
      </c>
      <c r="P195" s="329"/>
      <c r="Q195" s="329"/>
      <c r="R195" s="329"/>
      <c r="S195" s="329"/>
      <c r="T195" s="329"/>
      <c r="U195" s="329"/>
      <c r="V195" s="329"/>
      <c r="W195" s="329"/>
      <c r="X195" s="329"/>
      <c r="Y195" s="329">
        <f>IF(Y36="kWh",SUMPRODUCT(D38:D193,Y38:Y193))</f>
        <v>249197</v>
      </c>
      <c r="Z195" s="329">
        <f>IF(Z36="kWh",SUMPRODUCT(D38:D193,Z38:Z193))</f>
        <v>340762.32231990679</v>
      </c>
      <c r="AA195" s="329">
        <f>IF(AA36="kw",SUMPRODUCT(N38:N193,O38:O193,AA38:AA193),SUMPRODUCT(D38:D193,AA38:AA193))</f>
        <v>712.74414727335875</v>
      </c>
      <c r="AB195" s="329">
        <f>IF(AB36="kw",SUMPRODUCT(N38:N193,O38:O193,AB38:AB193),SUMPRODUCT(D38:D193,AB38:AB193))</f>
        <v>369.2522479520386</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273</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522335</v>
      </c>
      <c r="Z196" s="392">
        <f>HLOOKUP(Z35,'2. LRAMVA Threshold'!$B$42:$Q$53,7,FALSE)</f>
        <v>232046</v>
      </c>
      <c r="AA196" s="392">
        <f>HLOOKUP(AA35,'2. LRAMVA Threshold'!$B$42:$Q$53,7,FALSE)</f>
        <v>631</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169</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1.49E-2</v>
      </c>
      <c r="Z198" s="341">
        <f>HLOOKUP(Z$35,'3.  Distribution Rates'!$C$122:$P$133,7,FALSE)</f>
        <v>9.1999999999999998E-3</v>
      </c>
      <c r="AA198" s="341">
        <f>HLOOKUP(AA$35,'3.  Distribution Rates'!$C$122:$P$133,7,FALSE)</f>
        <v>1.9454</v>
      </c>
      <c r="AB198" s="341">
        <f>HLOOKUP(AB$35,'3.  Distribution Rates'!$C$122:$P$133,7,FALSE)</f>
        <v>13.0776</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150</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1980.3102707496073</v>
      </c>
      <c r="Z199" s="378">
        <f>'4.  2011-2014 LRAM'!Z138*Z198</f>
        <v>4224.6021152730918</v>
      </c>
      <c r="AA199" s="378">
        <f>'4.  2011-2014 LRAM'!AA138*AA198</f>
        <v>722.71079602382611</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6927.6231820465255</v>
      </c>
    </row>
    <row r="200" spans="2:39">
      <c r="B200" s="324" t="s">
        <v>151</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1930.0651014937648</v>
      </c>
      <c r="Z200" s="378">
        <f>'4.  2011-2014 LRAM'!Z267*Z198</f>
        <v>2461.4795696633237</v>
      </c>
      <c r="AA200" s="378">
        <f>'4.  2011-2014 LRAM'!AA267*AA198</f>
        <v>2169.8786195627385</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6561.4232907198275</v>
      </c>
    </row>
    <row r="201" spans="2:39">
      <c r="B201" s="324" t="s">
        <v>152</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2182.3425324370214</v>
      </c>
      <c r="Z201" s="378">
        <f>'4.  2011-2014 LRAM'!Z396*Z198</f>
        <v>305.55436799617581</v>
      </c>
      <c r="AA201" s="378">
        <f>'4.  2011-2014 LRAM'!AA396*AA198</f>
        <v>352.82187182778341</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2840.7187722609806</v>
      </c>
    </row>
    <row r="202" spans="2:39">
      <c r="B202" s="324" t="s">
        <v>153</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4094.5753638910187</v>
      </c>
      <c r="Z202" s="378">
        <f>'4.  2011-2014 LRAM'!Z526*Z198</f>
        <v>2542.0956435562953</v>
      </c>
      <c r="AA202" s="378">
        <f>'4.  2011-2014 LRAM'!AA526*AA198</f>
        <v>876.57712699948524</v>
      </c>
      <c r="AB202" s="378">
        <f>'4.  2011-2014 LRAM'!AB526*AB198</f>
        <v>2154.8418963054532</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9668.0900307522534</v>
      </c>
    </row>
    <row r="203" spans="2:39">
      <c r="B203" s="324" t="s">
        <v>154</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3713.0353</v>
      </c>
      <c r="Z203" s="378">
        <f t="shared" ref="Z203:AL203" si="553">Z195*Z198</f>
        <v>3135.0133653431426</v>
      </c>
      <c r="AA203" s="378">
        <f t="shared" si="553"/>
        <v>1386.5724641055922</v>
      </c>
      <c r="AB203" s="378">
        <f t="shared" si="553"/>
        <v>4828.9331978175805</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13063.554327266316</v>
      </c>
    </row>
    <row r="204" spans="2:39" ht="15.75">
      <c r="B204" s="349" t="s">
        <v>269</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13900.328568571413</v>
      </c>
      <c r="Z204" s="346">
        <f>SUM(Z199:Z203)</f>
        <v>12668.745061832029</v>
      </c>
      <c r="AA204" s="346">
        <f t="shared" ref="AA204:AE204" si="554">SUM(AA199:AA203)</f>
        <v>5508.5608785194254</v>
      </c>
      <c r="AB204" s="346">
        <f t="shared" si="554"/>
        <v>6983.7750941230333</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39061.409603045904</v>
      </c>
    </row>
    <row r="205" spans="2:39" ht="15.75">
      <c r="B205" s="349" t="s">
        <v>270</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7782.7915000000003</v>
      </c>
      <c r="Z205" s="347">
        <f t="shared" ref="Z205:AE205" si="556">Z196*Z198</f>
        <v>2134.8231999999998</v>
      </c>
      <c r="AA205" s="347">
        <f t="shared" si="556"/>
        <v>1227.5473999999999</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11145.1621</v>
      </c>
    </row>
    <row r="206" spans="2:39" ht="15.75">
      <c r="B206" s="349" t="s">
        <v>271</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27916.247503045903</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145</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246372</v>
      </c>
      <c r="Z208" s="291">
        <f>SUMPRODUCT(E38:E193,Z38:Z193)</f>
        <v>304727.32231990679</v>
      </c>
      <c r="AA208" s="291">
        <f>IF(AA36="kw",SUMPRODUCT(N38:N193,P38:P193,AA38:AA193),SUMPRODUCT(E38:E193,AA38:AA193))</f>
        <v>712.74414727335875</v>
      </c>
      <c r="AB208" s="291">
        <f>IF(AB36="kw",SUMPRODUCT(N38:N193,P38:P193,AB38:AB193),SUMPRODUCT(E38:E193,AB38:AB193))</f>
        <v>369.2522479520386</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146</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246296</v>
      </c>
      <c r="Z209" s="291">
        <f>SUMPRODUCT(F38:F193,Z38:Z193)</f>
        <v>293358.87702520657</v>
      </c>
      <c r="AA209" s="291">
        <f>IF(AA36="kw",SUMPRODUCT(N38:N193,Q38:Q193,AA38:AA193),SUMPRODUCT(F38:F193,AA38:AA193))</f>
        <v>712.74414727335875</v>
      </c>
      <c r="AB209" s="291">
        <f>IF(AB36="kw",SUMPRODUCT(N38:N193,Q38:Q193,AB38:AB193),SUMPRODUCT(F38:F193,AB38:AB193))</f>
        <v>369.2522479520386</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147</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246115</v>
      </c>
      <c r="Z210" s="291">
        <f>SUMPRODUCT(G38:G193,Z38:Z193)</f>
        <v>293358.87702520657</v>
      </c>
      <c r="AA210" s="291">
        <f>IF(AA36="kw",SUMPRODUCT(N38:N193,R38:R193,AA38:AA193),SUMPRODUCT(G38:G193,AA38:AA193))</f>
        <v>712.74414727335875</v>
      </c>
      <c r="AB210" s="291">
        <f>IF(AB36="kw",SUMPRODUCT(N38:N193,R38:R193,AB38:AB193),SUMPRODUCT(G38:G193,AB38:AB193))</f>
        <v>369.2522479520386</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148</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232827</v>
      </c>
      <c r="Z211" s="291">
        <f>SUMPRODUCT(H38:H193,Z38:Z193)</f>
        <v>293358.87702520657</v>
      </c>
      <c r="AA211" s="291">
        <f>IF(AA36="kw",SUMPRODUCT(N38:N193,S38:S193,AA38:AA193),SUMPRODUCT(H38:H193,AA38:AA193))</f>
        <v>712.74414727335875</v>
      </c>
      <c r="AB211" s="291">
        <f>IF(AB36="kw",SUMPRODUCT(N38:N193,S38:S193,AB38:AB193),SUMPRODUCT(H38:H193,AB38:AB193))</f>
        <v>369.2522479520386</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149</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217769</v>
      </c>
      <c r="Z212" s="326">
        <f>SUMPRODUCT(I38:I193,Z38:Z193)</f>
        <v>293358.87702520657</v>
      </c>
      <c r="AA212" s="326">
        <f>IF(AA36="kw",SUMPRODUCT(N38:N193,T38:T193,AA38:AA193),SUMPRODUCT(I38:I193,AA38:AA193))</f>
        <v>712.74414727335875</v>
      </c>
      <c r="AB212" s="326">
        <f>IF(AB36="kw",SUMPRODUCT(N38:N193,T38:T193,AB38:AB193),SUMPRODUCT(I38:I193,AB38:AB193))</f>
        <v>369.2522479520386</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593</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274</v>
      </c>
      <c r="C216" s="281"/>
      <c r="D216" s="590" t="s">
        <v>527</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28" t="s">
        <v>212</v>
      </c>
      <c r="C217" s="830" t="s">
        <v>33</v>
      </c>
      <c r="D217" s="284" t="s">
        <v>423</v>
      </c>
      <c r="E217" s="832" t="s">
        <v>210</v>
      </c>
      <c r="F217" s="833"/>
      <c r="G217" s="833"/>
      <c r="H217" s="833"/>
      <c r="I217" s="833"/>
      <c r="J217" s="833"/>
      <c r="K217" s="833"/>
      <c r="L217" s="833"/>
      <c r="M217" s="834"/>
      <c r="N217" s="838" t="s">
        <v>214</v>
      </c>
      <c r="O217" s="284" t="s">
        <v>424</v>
      </c>
      <c r="P217" s="832" t="s">
        <v>213</v>
      </c>
      <c r="Q217" s="833"/>
      <c r="R217" s="833"/>
      <c r="S217" s="833"/>
      <c r="T217" s="833"/>
      <c r="U217" s="833"/>
      <c r="V217" s="833"/>
      <c r="W217" s="833"/>
      <c r="X217" s="834"/>
      <c r="Y217" s="835" t="s">
        <v>244</v>
      </c>
      <c r="Z217" s="836"/>
      <c r="AA217" s="836"/>
      <c r="AB217" s="836"/>
      <c r="AC217" s="836"/>
      <c r="AD217" s="836"/>
      <c r="AE217" s="836"/>
      <c r="AF217" s="836"/>
      <c r="AG217" s="836"/>
      <c r="AH217" s="836"/>
      <c r="AI217" s="836"/>
      <c r="AJ217" s="836"/>
      <c r="AK217" s="836"/>
      <c r="AL217" s="836"/>
      <c r="AM217" s="837"/>
    </row>
    <row r="218" spans="1:39" ht="60.75" customHeight="1">
      <c r="B218" s="829"/>
      <c r="C218" s="831"/>
      <c r="D218" s="285">
        <v>2016</v>
      </c>
      <c r="E218" s="285">
        <v>2017</v>
      </c>
      <c r="F218" s="285">
        <v>2018</v>
      </c>
      <c r="G218" s="285">
        <v>2019</v>
      </c>
      <c r="H218" s="285">
        <v>2020</v>
      </c>
      <c r="I218" s="285">
        <v>2021</v>
      </c>
      <c r="J218" s="285">
        <v>2022</v>
      </c>
      <c r="K218" s="285">
        <v>2023</v>
      </c>
      <c r="L218" s="285">
        <v>2024</v>
      </c>
      <c r="M218" s="285">
        <v>2025</v>
      </c>
      <c r="N218" s="839"/>
      <c r="O218" s="285">
        <v>2016</v>
      </c>
      <c r="P218" s="285">
        <v>2017</v>
      </c>
      <c r="Q218" s="285">
        <v>2018</v>
      </c>
      <c r="R218" s="285">
        <v>2019</v>
      </c>
      <c r="S218" s="285">
        <v>2020</v>
      </c>
      <c r="T218" s="285">
        <v>2021</v>
      </c>
      <c r="U218" s="285">
        <v>2022</v>
      </c>
      <c r="V218" s="285">
        <v>2023</v>
      </c>
      <c r="W218" s="285">
        <v>2024</v>
      </c>
      <c r="X218" s="285">
        <v>2025</v>
      </c>
      <c r="Y218" s="285" t="str">
        <f>'1.  LRAMVA Summary'!D50</f>
        <v>Residential</v>
      </c>
      <c r="Z218" s="285" t="str">
        <f>'1.  LRAMVA Summary'!E50</f>
        <v>GS&lt;50 kW</v>
      </c>
      <c r="AA218" s="285" t="str">
        <f>'1.  LRAMVA Summary'!F50</f>
        <v>GS 50 TO 4,999 KW</v>
      </c>
      <c r="AB218" s="285" t="str">
        <f>'1.  LRAMVA Summary'!G50</f>
        <v>Street Lighting</v>
      </c>
      <c r="AC218" s="285" t="str">
        <f>'1.  LRAMVA Summary'!H50</f>
        <v/>
      </c>
      <c r="AD218" s="285" t="str">
        <f>'1.  LRAMVA Summary'!I50</f>
        <v/>
      </c>
      <c r="AE218" s="285" t="str">
        <f>'1.  LRAMVA Summary'!J50</f>
        <v/>
      </c>
      <c r="AF218" s="285" t="str">
        <f>'1.  LRAMVA Summary'!K50</f>
        <v/>
      </c>
      <c r="AG218" s="285" t="str">
        <f>'1.  LRAMVA Summary'!L50</f>
        <v/>
      </c>
      <c r="AH218" s="285" t="str">
        <f>'1.  LRAMVA Summary'!M50</f>
        <v/>
      </c>
      <c r="AI218" s="285" t="str">
        <f>'1.  LRAMVA Summary'!N50</f>
        <v/>
      </c>
      <c r="AJ218" s="285" t="str">
        <f>'1.  LRAMVA Summary'!O50</f>
        <v/>
      </c>
      <c r="AK218" s="285" t="str">
        <f>'1.  LRAMVA Summary'!P50</f>
        <v/>
      </c>
      <c r="AL218" s="285" t="str">
        <f>'1.  LRAMVA Summary'!Q50</f>
        <v/>
      </c>
      <c r="AM218" s="287" t="str">
        <f>'1.  LRAMVA Summary'!R50</f>
        <v>Total</v>
      </c>
    </row>
    <row r="219" spans="1:39" ht="15.75" customHeight="1">
      <c r="B219" s="518" t="s">
        <v>505</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Summary'!D51</f>
        <v>kWh</v>
      </c>
      <c r="Z219" s="291" t="str">
        <f>'1.  LRAMVA Summary'!E51</f>
        <v>kWh</v>
      </c>
      <c r="AA219" s="291" t="str">
        <f>'1.  LRAMVA Summary'!F51</f>
        <v>kW</v>
      </c>
      <c r="AB219" s="291" t="str">
        <f>'1.  LRAMVA Summary'!G51</f>
        <v>kW</v>
      </c>
      <c r="AC219" s="291">
        <f>'1.  LRAMVA Summary'!H51</f>
        <v>0</v>
      </c>
      <c r="AD219" s="291">
        <f>'1.  LRAMVA Summary'!I51</f>
        <v>0</v>
      </c>
      <c r="AE219" s="291">
        <f>'1.  LRAMVA Summary'!J51</f>
        <v>0</v>
      </c>
      <c r="AF219" s="291">
        <f>'1.  LRAMVA Summary'!K51</f>
        <v>0</v>
      </c>
      <c r="AG219" s="291">
        <f>'1.  LRAMVA Summary'!L51</f>
        <v>0</v>
      </c>
      <c r="AH219" s="291">
        <f>'1.  LRAMVA Summary'!M51</f>
        <v>0</v>
      </c>
      <c r="AI219" s="291">
        <f>'1.  LRAMVA Summary'!N51</f>
        <v>0</v>
      </c>
      <c r="AJ219" s="291">
        <f>'1.  LRAMVA Summary'!O51</f>
        <v>0</v>
      </c>
      <c r="AK219" s="291">
        <f>'1.  LRAMVA Summary'!P51</f>
        <v>0</v>
      </c>
      <c r="AL219" s="291">
        <f>'1.  LRAMVA Summary'!Q51</f>
        <v>0</v>
      </c>
      <c r="AM219" s="292"/>
    </row>
    <row r="220" spans="1:39" ht="15.75" outlineLevel="1">
      <c r="B220" s="288" t="s">
        <v>498</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290</v>
      </c>
      <c r="C222" s="291" t="s">
        <v>164</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290</v>
      </c>
      <c r="C225" s="291" t="s">
        <v>164</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290</v>
      </c>
      <c r="C228" s="291" t="s">
        <v>164</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22">
        <v>4</v>
      </c>
      <c r="B230" s="520" t="s">
        <v>98</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290</v>
      </c>
      <c r="C231" s="291" t="s">
        <v>164</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99</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290</v>
      </c>
      <c r="C234" s="291" t="s">
        <v>164</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499</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22">
        <v>6</v>
      </c>
      <c r="B237" s="520" t="s">
        <v>100</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290</v>
      </c>
      <c r="C238" s="291" t="s">
        <v>164</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101</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290</v>
      </c>
      <c r="C241" s="291" t="s">
        <v>164</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102</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290</v>
      </c>
      <c r="C244" s="291" t="s">
        <v>164</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103</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290</v>
      </c>
      <c r="C247" s="291" t="s">
        <v>164</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104</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290</v>
      </c>
      <c r="C250" s="291" t="s">
        <v>164</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105</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290</v>
      </c>
      <c r="C254" s="291" t="s">
        <v>164</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22">
        <v>12</v>
      </c>
      <c r="B256" s="520" t="s">
        <v>106</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290</v>
      </c>
      <c r="C257" s="291" t="s">
        <v>164</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107</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290</v>
      </c>
      <c r="C260" s="291" t="s">
        <v>164</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108</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22">
        <v>14</v>
      </c>
      <c r="B263" s="315" t="s">
        <v>109</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290</v>
      </c>
      <c r="C264" s="291" t="s">
        <v>164</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75" outlineLevel="1">
      <c r="A266" s="523"/>
      <c r="B266" s="288" t="s">
        <v>491</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outlineLevel="1">
      <c r="A267" s="522">
        <v>15</v>
      </c>
      <c r="B267" s="294" t="s">
        <v>496</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290</v>
      </c>
      <c r="C268" s="291" t="s">
        <v>164</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22">
        <v>16</v>
      </c>
      <c r="B270" s="324" t="s">
        <v>492</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22"/>
      <c r="B271" s="324" t="s">
        <v>290</v>
      </c>
      <c r="C271" s="291" t="s">
        <v>164</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9" t="s">
        <v>497</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22">
        <v>17</v>
      </c>
      <c r="B274" s="520" t="s">
        <v>113</v>
      </c>
      <c r="C274" s="291" t="s">
        <v>25</v>
      </c>
      <c r="D274" s="295"/>
      <c r="E274" s="295"/>
      <c r="F274" s="295"/>
      <c r="G274" s="295"/>
      <c r="H274" s="295"/>
      <c r="I274" s="295"/>
      <c r="J274" s="295"/>
      <c r="K274" s="295"/>
      <c r="L274" s="295"/>
      <c r="M274" s="295"/>
      <c r="N274" s="295">
        <v>0</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290</v>
      </c>
      <c r="C275" s="291" t="s">
        <v>164</v>
      </c>
      <c r="D275" s="295"/>
      <c r="E275" s="295"/>
      <c r="F275" s="295"/>
      <c r="G275" s="295"/>
      <c r="H275" s="295"/>
      <c r="I275" s="295"/>
      <c r="J275" s="295"/>
      <c r="K275" s="295"/>
      <c r="L275" s="295"/>
      <c r="M275" s="295"/>
      <c r="N275" s="295">
        <f>N274</f>
        <v>0</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22">
        <v>18</v>
      </c>
      <c r="B277" s="520" t="s">
        <v>110</v>
      </c>
      <c r="C277" s="291" t="s">
        <v>25</v>
      </c>
      <c r="D277" s="295"/>
      <c r="E277" s="295"/>
      <c r="F277" s="295"/>
      <c r="G277" s="295"/>
      <c r="H277" s="295"/>
      <c r="I277" s="295"/>
      <c r="J277" s="295"/>
      <c r="K277" s="295"/>
      <c r="L277" s="295"/>
      <c r="M277" s="295"/>
      <c r="N277" s="295">
        <v>0</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290</v>
      </c>
      <c r="C278" s="291" t="s">
        <v>164</v>
      </c>
      <c r="D278" s="295"/>
      <c r="E278" s="295"/>
      <c r="F278" s="295"/>
      <c r="G278" s="295"/>
      <c r="H278" s="295"/>
      <c r="I278" s="295"/>
      <c r="J278" s="295"/>
      <c r="K278" s="295"/>
      <c r="L278" s="295"/>
      <c r="M278" s="295"/>
      <c r="N278" s="295">
        <f>N277</f>
        <v>0</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22">
        <v>19</v>
      </c>
      <c r="B280" s="520" t="s">
        <v>112</v>
      </c>
      <c r="C280" s="291" t="s">
        <v>25</v>
      </c>
      <c r="D280" s="295"/>
      <c r="E280" s="295"/>
      <c r="F280" s="295"/>
      <c r="G280" s="295"/>
      <c r="H280" s="295"/>
      <c r="I280" s="295"/>
      <c r="J280" s="295"/>
      <c r="K280" s="295"/>
      <c r="L280" s="295"/>
      <c r="M280" s="295"/>
      <c r="N280" s="295">
        <v>0</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290</v>
      </c>
      <c r="C281" s="291" t="s">
        <v>164</v>
      </c>
      <c r="D281" s="295"/>
      <c r="E281" s="295"/>
      <c r="F281" s="295"/>
      <c r="G281" s="295"/>
      <c r="H281" s="295"/>
      <c r="I281" s="295"/>
      <c r="J281" s="295"/>
      <c r="K281" s="295"/>
      <c r="L281" s="295"/>
      <c r="M281" s="295"/>
      <c r="N281" s="295">
        <f>N280</f>
        <v>0</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22">
        <v>20</v>
      </c>
      <c r="B283" s="520" t="s">
        <v>111</v>
      </c>
      <c r="C283" s="291" t="s">
        <v>25</v>
      </c>
      <c r="D283" s="295"/>
      <c r="E283" s="295"/>
      <c r="F283" s="295"/>
      <c r="G283" s="295"/>
      <c r="H283" s="295"/>
      <c r="I283" s="295"/>
      <c r="J283" s="295"/>
      <c r="K283" s="295"/>
      <c r="L283" s="295"/>
      <c r="M283" s="295"/>
      <c r="N283" s="295">
        <v>0</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290</v>
      </c>
      <c r="C284" s="291" t="s">
        <v>164</v>
      </c>
      <c r="D284" s="295"/>
      <c r="E284" s="295"/>
      <c r="F284" s="295"/>
      <c r="G284" s="295"/>
      <c r="H284" s="295"/>
      <c r="I284" s="295"/>
      <c r="J284" s="295"/>
      <c r="K284" s="295"/>
      <c r="L284" s="295"/>
      <c r="M284" s="295"/>
      <c r="N284" s="295">
        <f>N283</f>
        <v>0</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8" t="s">
        <v>504</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500</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22">
        <v>21</v>
      </c>
      <c r="B288" s="520" t="s">
        <v>114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outlineLevel="1">
      <c r="B289" s="294" t="s">
        <v>290</v>
      </c>
      <c r="C289" s="291" t="s">
        <v>164</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115</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outlineLevel="1">
      <c r="B292" s="294" t="s">
        <v>290</v>
      </c>
      <c r="C292" s="291" t="s">
        <v>164</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290</v>
      </c>
      <c r="C295" s="291" t="s">
        <v>164</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22">
        <v>24</v>
      </c>
      <c r="B297" s="520" t="s">
        <v>117</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outlineLevel="1">
      <c r="B298" s="294" t="s">
        <v>290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501</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22">
        <v>25</v>
      </c>
      <c r="B301" s="520" t="s">
        <v>118</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290</v>
      </c>
      <c r="C302" s="291" t="s">
        <v>164</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22">
        <v>26</v>
      </c>
      <c r="B304" s="520" t="s">
        <v>119</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outlineLevel="1">
      <c r="B305" s="294" t="s">
        <v>290</v>
      </c>
      <c r="C305" s="291" t="s">
        <v>164</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811">Z304</f>
        <v>0</v>
      </c>
      <c r="AA305" s="411">
        <f t="shared" ref="AA305" si="812">AA304</f>
        <v>0</v>
      </c>
      <c r="AB305" s="411">
        <f t="shared" ref="AB305" si="813">AB304</f>
        <v>0</v>
      </c>
      <c r="AC305" s="411">
        <f t="shared" ref="AC305" si="814">AC304</f>
        <v>0</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120</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outlineLevel="1">
      <c r="B308" s="294" t="s">
        <v>290</v>
      </c>
      <c r="C308" s="291" t="s">
        <v>164</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290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v>
      </c>
      <c r="AA311" s="411">
        <f t="shared" ref="AA311" si="838">AA310</f>
        <v>0</v>
      </c>
      <c r="AB311" s="411">
        <f t="shared" ref="AB311" si="839">AB310</f>
        <v>0</v>
      </c>
      <c r="AC311" s="411">
        <f t="shared" ref="AC311" si="840">AC310</f>
        <v>0</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122</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290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123</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290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124</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290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22">
        <v>32</v>
      </c>
      <c r="B322" s="520" t="s">
        <v>125</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290</v>
      </c>
      <c r="C323" s="291" t="s">
        <v>164</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502</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22">
        <v>33</v>
      </c>
      <c r="B326" s="520" t="s">
        <v>126</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290</v>
      </c>
      <c r="C327" s="291" t="s">
        <v>164</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22">
        <v>34</v>
      </c>
      <c r="B329" s="520" t="s">
        <v>127</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290</v>
      </c>
      <c r="C330" s="291" t="s">
        <v>164</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22">
        <v>35</v>
      </c>
      <c r="B332" s="520" t="s">
        <v>128</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290</v>
      </c>
      <c r="C333" s="291" t="s">
        <v>164</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503</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129</v>
      </c>
      <c r="C336" s="291" t="s">
        <v>25</v>
      </c>
      <c r="D336" s="295"/>
      <c r="E336" s="295"/>
      <c r="F336" s="295"/>
      <c r="G336" s="295"/>
      <c r="H336" s="295"/>
      <c r="I336" s="295"/>
      <c r="J336" s="295"/>
      <c r="K336" s="295"/>
      <c r="L336" s="295"/>
      <c r="M336" s="295"/>
      <c r="N336" s="295">
        <v>0</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290</v>
      </c>
      <c r="C337" s="291" t="s">
        <v>164</v>
      </c>
      <c r="D337" s="295"/>
      <c r="E337" s="295"/>
      <c r="F337" s="295"/>
      <c r="G337" s="295"/>
      <c r="H337" s="295"/>
      <c r="I337" s="295"/>
      <c r="J337" s="295"/>
      <c r="K337" s="295"/>
      <c r="L337" s="295"/>
      <c r="M337" s="295"/>
      <c r="N337" s="295">
        <f>N336</f>
        <v>0</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130</v>
      </c>
      <c r="C339" s="291" t="s">
        <v>25</v>
      </c>
      <c r="D339" s="295"/>
      <c r="E339" s="295"/>
      <c r="F339" s="295"/>
      <c r="G339" s="295"/>
      <c r="H339" s="295"/>
      <c r="I339" s="295"/>
      <c r="J339" s="295"/>
      <c r="K339" s="295"/>
      <c r="L339" s="295"/>
      <c r="M339" s="295"/>
      <c r="N339" s="295">
        <v>0</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290</v>
      </c>
      <c r="C340" s="291" t="s">
        <v>164</v>
      </c>
      <c r="D340" s="295"/>
      <c r="E340" s="295"/>
      <c r="F340" s="295"/>
      <c r="G340" s="295"/>
      <c r="H340" s="295"/>
      <c r="I340" s="295"/>
      <c r="J340" s="295"/>
      <c r="K340" s="295"/>
      <c r="L340" s="295"/>
      <c r="M340" s="295"/>
      <c r="N340" s="295">
        <f>N339</f>
        <v>0</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22">
        <v>38</v>
      </c>
      <c r="B342" s="520" t="s">
        <v>131</v>
      </c>
      <c r="C342" s="291" t="s">
        <v>25</v>
      </c>
      <c r="D342" s="295"/>
      <c r="E342" s="295"/>
      <c r="F342" s="295"/>
      <c r="G342" s="295"/>
      <c r="H342" s="295"/>
      <c r="I342" s="295"/>
      <c r="J342" s="295"/>
      <c r="K342" s="295"/>
      <c r="L342" s="295"/>
      <c r="M342" s="295"/>
      <c r="N342" s="295">
        <v>0</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290</v>
      </c>
      <c r="C343" s="291" t="s">
        <v>164</v>
      </c>
      <c r="D343" s="295"/>
      <c r="E343" s="295"/>
      <c r="F343" s="295"/>
      <c r="G343" s="295"/>
      <c r="H343" s="295"/>
      <c r="I343" s="295"/>
      <c r="J343" s="295"/>
      <c r="K343" s="295"/>
      <c r="L343" s="295"/>
      <c r="M343" s="295"/>
      <c r="N343" s="295">
        <f>N342</f>
        <v>0</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132</v>
      </c>
      <c r="C345" s="291" t="s">
        <v>25</v>
      </c>
      <c r="D345" s="295"/>
      <c r="E345" s="295"/>
      <c r="F345" s="295"/>
      <c r="G345" s="295"/>
      <c r="H345" s="295"/>
      <c r="I345" s="295"/>
      <c r="J345" s="295"/>
      <c r="K345" s="295"/>
      <c r="L345" s="295"/>
      <c r="M345" s="295"/>
      <c r="N345" s="295">
        <v>0</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290</v>
      </c>
      <c r="C346" s="291" t="s">
        <v>164</v>
      </c>
      <c r="D346" s="295"/>
      <c r="E346" s="295"/>
      <c r="F346" s="295"/>
      <c r="G346" s="295"/>
      <c r="H346" s="295"/>
      <c r="I346" s="295"/>
      <c r="J346" s="295"/>
      <c r="K346" s="295"/>
      <c r="L346" s="295"/>
      <c r="M346" s="295"/>
      <c r="N346" s="295">
        <f>N345</f>
        <v>0</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133</v>
      </c>
      <c r="C348" s="291" t="s">
        <v>25</v>
      </c>
      <c r="D348" s="295"/>
      <c r="E348" s="295"/>
      <c r="F348" s="295"/>
      <c r="G348" s="295"/>
      <c r="H348" s="295"/>
      <c r="I348" s="295"/>
      <c r="J348" s="295"/>
      <c r="K348" s="295"/>
      <c r="L348" s="295"/>
      <c r="M348" s="295"/>
      <c r="N348" s="295">
        <v>0</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290</v>
      </c>
      <c r="C349" s="291" t="s">
        <v>164</v>
      </c>
      <c r="D349" s="295"/>
      <c r="E349" s="295"/>
      <c r="F349" s="295"/>
      <c r="G349" s="295"/>
      <c r="H349" s="295"/>
      <c r="I349" s="295"/>
      <c r="J349" s="295"/>
      <c r="K349" s="295"/>
      <c r="L349" s="295"/>
      <c r="M349" s="295"/>
      <c r="N349" s="295">
        <f>N348</f>
        <v>0</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134</v>
      </c>
      <c r="C351" s="291" t="s">
        <v>25</v>
      </c>
      <c r="D351" s="295"/>
      <c r="E351" s="295"/>
      <c r="F351" s="295"/>
      <c r="G351" s="295"/>
      <c r="H351" s="295"/>
      <c r="I351" s="295"/>
      <c r="J351" s="295"/>
      <c r="K351" s="295"/>
      <c r="L351" s="295"/>
      <c r="M351" s="295"/>
      <c r="N351" s="295">
        <v>0</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290</v>
      </c>
      <c r="C352" s="291" t="s">
        <v>164</v>
      </c>
      <c r="D352" s="295"/>
      <c r="E352" s="295"/>
      <c r="F352" s="295"/>
      <c r="G352" s="295"/>
      <c r="H352" s="295"/>
      <c r="I352" s="295"/>
      <c r="J352" s="295"/>
      <c r="K352" s="295"/>
      <c r="L352" s="295"/>
      <c r="M352" s="295"/>
      <c r="N352" s="295">
        <f>N351</f>
        <v>0</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22">
        <v>42</v>
      </c>
      <c r="B354" s="520" t="s">
        <v>135</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290</v>
      </c>
      <c r="C355" s="291" t="s">
        <v>164</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22">
        <v>43</v>
      </c>
      <c r="B357" s="520" t="s">
        <v>136</v>
      </c>
      <c r="C357" s="291" t="s">
        <v>25</v>
      </c>
      <c r="D357" s="295"/>
      <c r="E357" s="295"/>
      <c r="F357" s="295"/>
      <c r="G357" s="295"/>
      <c r="H357" s="295"/>
      <c r="I357" s="295"/>
      <c r="J357" s="295"/>
      <c r="K357" s="295"/>
      <c r="L357" s="295"/>
      <c r="M357" s="295"/>
      <c r="N357" s="295">
        <v>0</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290</v>
      </c>
      <c r="C358" s="291" t="s">
        <v>164</v>
      </c>
      <c r="D358" s="295"/>
      <c r="E358" s="295"/>
      <c r="F358" s="295"/>
      <c r="G358" s="295"/>
      <c r="H358" s="295"/>
      <c r="I358" s="295"/>
      <c r="J358" s="295"/>
      <c r="K358" s="295"/>
      <c r="L358" s="295"/>
      <c r="M358" s="295"/>
      <c r="N358" s="295">
        <f>N357</f>
        <v>0</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137</v>
      </c>
      <c r="C360" s="291" t="s">
        <v>25</v>
      </c>
      <c r="D360" s="295"/>
      <c r="E360" s="295"/>
      <c r="F360" s="295"/>
      <c r="G360" s="295"/>
      <c r="H360" s="295"/>
      <c r="I360" s="295"/>
      <c r="J360" s="295"/>
      <c r="K360" s="295"/>
      <c r="L360" s="295"/>
      <c r="M360" s="295"/>
      <c r="N360" s="295">
        <v>0</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290</v>
      </c>
      <c r="C361" s="291" t="s">
        <v>164</v>
      </c>
      <c r="D361" s="295"/>
      <c r="E361" s="295"/>
      <c r="F361" s="295"/>
      <c r="G361" s="295"/>
      <c r="H361" s="295"/>
      <c r="I361" s="295"/>
      <c r="J361" s="295"/>
      <c r="K361" s="295"/>
      <c r="L361" s="295"/>
      <c r="M361" s="295"/>
      <c r="N361" s="295">
        <f>N360</f>
        <v>0</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138</v>
      </c>
      <c r="C363" s="291" t="s">
        <v>25</v>
      </c>
      <c r="D363" s="295"/>
      <c r="E363" s="295"/>
      <c r="F363" s="295"/>
      <c r="G363" s="295"/>
      <c r="H363" s="295"/>
      <c r="I363" s="295"/>
      <c r="J363" s="295"/>
      <c r="K363" s="295"/>
      <c r="L363" s="295"/>
      <c r="M363" s="295"/>
      <c r="N363" s="295">
        <v>0</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290</v>
      </c>
      <c r="C364" s="291" t="s">
        <v>164</v>
      </c>
      <c r="D364" s="295"/>
      <c r="E364" s="295"/>
      <c r="F364" s="295"/>
      <c r="G364" s="295"/>
      <c r="H364" s="295"/>
      <c r="I364" s="295"/>
      <c r="J364" s="295"/>
      <c r="K364" s="295"/>
      <c r="L364" s="295"/>
      <c r="M364" s="295"/>
      <c r="N364" s="295">
        <f>N363</f>
        <v>0</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139</v>
      </c>
      <c r="C366" s="291" t="s">
        <v>25</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290</v>
      </c>
      <c r="C367" s="291" t="s">
        <v>164</v>
      </c>
      <c r="D367" s="295"/>
      <c r="E367" s="295"/>
      <c r="F367" s="295"/>
      <c r="G367" s="295"/>
      <c r="H367" s="295"/>
      <c r="I367" s="295"/>
      <c r="J367" s="295"/>
      <c r="K367" s="295"/>
      <c r="L367" s="295"/>
      <c r="M367" s="295"/>
      <c r="N367" s="295">
        <f>N366</f>
        <v>0</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140</v>
      </c>
      <c r="C369" s="291" t="s">
        <v>25</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290</v>
      </c>
      <c r="C370" s="291" t="s">
        <v>164</v>
      </c>
      <c r="D370" s="295"/>
      <c r="E370" s="295"/>
      <c r="F370" s="295"/>
      <c r="G370" s="295"/>
      <c r="H370" s="295"/>
      <c r="I370" s="295"/>
      <c r="J370" s="295"/>
      <c r="K370" s="295"/>
      <c r="L370" s="295"/>
      <c r="M370" s="295"/>
      <c r="N370" s="295">
        <f>N369</f>
        <v>0</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22">
        <v>48</v>
      </c>
      <c r="B372" s="520" t="s">
        <v>141</v>
      </c>
      <c r="C372" s="291" t="s">
        <v>25</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290</v>
      </c>
      <c r="C373" s="291" t="s">
        <v>164</v>
      </c>
      <c r="D373" s="295"/>
      <c r="E373" s="295"/>
      <c r="F373" s="295"/>
      <c r="G373" s="295"/>
      <c r="H373" s="295"/>
      <c r="I373" s="295"/>
      <c r="J373" s="295"/>
      <c r="K373" s="295"/>
      <c r="L373" s="295"/>
      <c r="M373" s="295"/>
      <c r="N373" s="295">
        <f>N372</f>
        <v>0</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290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275</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276</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0</v>
      </c>
      <c r="Z379" s="392">
        <f>HLOOKUP(Z218,'2. LRAMVA Threshold'!$B$42:$Q$53,8,FALSE)</f>
        <v>0</v>
      </c>
      <c r="AA379" s="392">
        <f>HLOOKUP(AA218,'2. LRAMVA Threshold'!$B$42:$Q$53,8,FALSE)</f>
        <v>0</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277</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1.4999999999999999E-2</v>
      </c>
      <c r="Z381" s="341">
        <f>HLOOKUP(Z$35,'3.  Distribution Rates'!$C$122:$P$133,8,FALSE)</f>
        <v>9.1999999999999998E-3</v>
      </c>
      <c r="AA381" s="341">
        <f>HLOOKUP(AA$35,'3.  Distribution Rates'!$C$122:$P$133,8,FALSE)</f>
        <v>1.9538</v>
      </c>
      <c r="AB381" s="341">
        <f>HLOOKUP(AB$35,'3.  Distribution Rates'!$C$122:$P$133,8,FALSE)</f>
        <v>13.133800000000001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278</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1470.2057004353562</v>
      </c>
      <c r="Z382" s="378">
        <f>'4.  2011-2014 LRAM'!Z139*Z381</f>
        <v>4224.6021152730918</v>
      </c>
      <c r="AA382" s="378">
        <f>'4.  2011-2014 LRAM'!AA139*AA381</f>
        <v>725.83137312190365</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 t="shared" ref="AM382:AM387" si="1123">SUM(Y382:AL382)</f>
        <v>6420.6391888303515</v>
      </c>
    </row>
    <row r="383" spans="1:42">
      <c r="B383" s="324" t="s">
        <v>279</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1582.2154542073683</v>
      </c>
      <c r="Z383" s="378">
        <f>'4.  2011-2014 LRAM'!Z268*Z381</f>
        <v>2461.4795696633237</v>
      </c>
      <c r="AA383" s="378">
        <f>'4.  2011-2014 LRAM'!AA268*AA381</f>
        <v>2179.2478908716348</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 t="shared" si="1123"/>
        <v>6222.942914742327</v>
      </c>
    </row>
    <row r="384" spans="1:42">
      <c r="B384" s="324" t="s">
        <v>280</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2054.2840561908861</v>
      </c>
      <c r="Z384" s="378">
        <f>'4.  2011-2014 LRAM'!Z397*Z381</f>
        <v>305.55436799617581</v>
      </c>
      <c r="AA384" s="378">
        <f>'4.  2011-2014 LRAM'!AA397*AA381</f>
        <v>350.18376654244048</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 t="shared" si="1123"/>
        <v>2710.0221907295022</v>
      </c>
    </row>
    <row r="385" spans="2:39">
      <c r="B385" s="324" t="s">
        <v>281</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3918.1891537107567</v>
      </c>
      <c r="Z385" s="378">
        <f>'4.  2011-2014 LRAM'!Z527*Z381</f>
        <v>1827.6637141562951</v>
      </c>
      <c r="AA385" s="378">
        <f>'4.  2011-2014 LRAM'!AA527*AA381</f>
        <v>880.36208015400132</v>
      </c>
      <c r="AB385" s="378">
        <f>'4.  2011-2014 LRAM'!AB527*AB381</f>
        <v>2164.1021668881572</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si="1123"/>
        <v>8790.3171149092104</v>
      </c>
    </row>
    <row r="386" spans="2:39">
      <c r="B386" s="324" t="s">
        <v>282</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3695.58</v>
      </c>
      <c r="Z386" s="378">
        <f t="shared" si="1124"/>
        <v>2803.4913653431422</v>
      </c>
      <c r="AA386" s="378">
        <f t="shared" si="1124"/>
        <v>1392.5595149426883</v>
      </c>
      <c r="AB386" s="378">
        <f t="shared" si="1124"/>
        <v>4849.6851741524852</v>
      </c>
      <c r="AC386" s="378">
        <f t="shared" si="1124"/>
        <v>0</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12741.316054438315</v>
      </c>
    </row>
    <row r="387" spans="2:39">
      <c r="B387" s="324" t="s">
        <v>291</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125">Z378*Z381</f>
        <v>0</v>
      </c>
      <c r="AA387" s="378">
        <f t="shared" si="1125"/>
        <v>0</v>
      </c>
      <c r="AB387" s="378">
        <f t="shared" si="1125"/>
        <v>0</v>
      </c>
      <c r="AC387" s="378">
        <f t="shared" si="1125"/>
        <v>0</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0</v>
      </c>
    </row>
    <row r="388" spans="2:39" ht="15.75">
      <c r="B388" s="349" t="s">
        <v>283</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12720.474364544367</v>
      </c>
      <c r="Z388" s="346">
        <f t="shared" ref="Z388:AE388" si="1126">SUM(Z382:Z387)</f>
        <v>11622.79113243203</v>
      </c>
      <c r="AA388" s="346">
        <f t="shared" si="1126"/>
        <v>5528.184625632668</v>
      </c>
      <c r="AB388" s="346">
        <f t="shared" si="1126"/>
        <v>7013.7873410406428</v>
      </c>
      <c r="AC388" s="346">
        <f t="shared" si="1126"/>
        <v>0</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36885.237463649704</v>
      </c>
    </row>
    <row r="389" spans="2:39" ht="15.75">
      <c r="B389" s="349" t="s">
        <v>284</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1128">Z379*Z381</f>
        <v>0</v>
      </c>
      <c r="AA389" s="347">
        <f t="shared" si="1128"/>
        <v>0</v>
      </c>
      <c r="AB389" s="347">
        <f t="shared" si="1128"/>
        <v>0</v>
      </c>
      <c r="AC389" s="347">
        <f t="shared" si="1128"/>
        <v>0</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0</v>
      </c>
    </row>
    <row r="390" spans="2:39" ht="15.75">
      <c r="B390" s="349" t="s">
        <v>285</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36885.237463649704</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286</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130">IF(AA219="kw",SUMPRODUCT($N$221:$N$376,$P$221:$P$376,AA221:AA376),SUMPRODUCT($E$221:$E$376,AA221:AA376))</f>
        <v>0</v>
      </c>
      <c r="AB392" s="291">
        <f t="shared" si="1130"/>
        <v>0</v>
      </c>
      <c r="AC392" s="291">
        <f t="shared" si="1130"/>
        <v>0</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c r="B393" s="439" t="s">
        <v>287</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131">IF(AA219="kw",SUMPRODUCT($N$221:$N$376,$Q$221:$Q$376,AA221:AA376),SUMPRODUCT($F$221:$F$376,AA221:AA376))</f>
        <v>0</v>
      </c>
      <c r="AB393" s="291">
        <f t="shared" si="1131"/>
        <v>0</v>
      </c>
      <c r="AC393" s="291">
        <f t="shared" si="1131"/>
        <v>0</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c r="B394" s="439" t="s">
        <v>288</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132">IF(AA219="kw",SUMPRODUCT($N$221:$N$376,$R$221:$R$376,AA221:AA376),SUMPRODUCT($G$221:$G$376,AA221:AA376))</f>
        <v>0</v>
      </c>
      <c r="AB394" s="291">
        <f t="shared" si="1132"/>
        <v>0</v>
      </c>
      <c r="AC394" s="291">
        <f t="shared" si="1132"/>
        <v>0</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c r="B395" s="440" t="s">
        <v>289</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133">IF(AA219="kw",SUMPRODUCT($N$221:$N$376,$S$221:$S$376,AA221:AA376),SUMPRODUCT($H$221:$H$376,AA221:AA376))</f>
        <v>0</v>
      </c>
      <c r="AB395" s="326">
        <f t="shared" si="1133"/>
        <v>0</v>
      </c>
      <c r="AC395" s="326">
        <f t="shared" si="1133"/>
        <v>0</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593</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292</v>
      </c>
      <c r="C399" s="281"/>
      <c r="D399" s="590" t="s">
        <v>527</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28" t="s">
        <v>212</v>
      </c>
      <c r="C400" s="830" t="s">
        <v>33</v>
      </c>
      <c r="D400" s="284" t="s">
        <v>423</v>
      </c>
      <c r="E400" s="832" t="s">
        <v>210</v>
      </c>
      <c r="F400" s="833"/>
      <c r="G400" s="833"/>
      <c r="H400" s="833"/>
      <c r="I400" s="833"/>
      <c r="J400" s="833"/>
      <c r="K400" s="833"/>
      <c r="L400" s="833"/>
      <c r="M400" s="834"/>
      <c r="N400" s="838" t="s">
        <v>214</v>
      </c>
      <c r="O400" s="284" t="s">
        <v>424</v>
      </c>
      <c r="P400" s="832" t="s">
        <v>213</v>
      </c>
      <c r="Q400" s="833"/>
      <c r="R400" s="833"/>
      <c r="S400" s="833"/>
      <c r="T400" s="833"/>
      <c r="U400" s="833"/>
      <c r="V400" s="833"/>
      <c r="W400" s="833"/>
      <c r="X400" s="834"/>
      <c r="Y400" s="835" t="s">
        <v>244</v>
      </c>
      <c r="Z400" s="836"/>
      <c r="AA400" s="836"/>
      <c r="AB400" s="836"/>
      <c r="AC400" s="836"/>
      <c r="AD400" s="836"/>
      <c r="AE400" s="836"/>
      <c r="AF400" s="836"/>
      <c r="AG400" s="836"/>
      <c r="AH400" s="836"/>
      <c r="AI400" s="836"/>
      <c r="AJ400" s="836"/>
      <c r="AK400" s="836"/>
      <c r="AL400" s="836"/>
      <c r="AM400" s="837"/>
    </row>
    <row r="401" spans="1:39" ht="61.5" customHeight="1">
      <c r="B401" s="829"/>
      <c r="C401" s="831"/>
      <c r="D401" s="285">
        <v>2017</v>
      </c>
      <c r="E401" s="285">
        <v>2018</v>
      </c>
      <c r="F401" s="285">
        <v>2019</v>
      </c>
      <c r="G401" s="285">
        <v>2020</v>
      </c>
      <c r="H401" s="285">
        <v>2021</v>
      </c>
      <c r="I401" s="285">
        <v>2022</v>
      </c>
      <c r="J401" s="285">
        <v>2023</v>
      </c>
      <c r="K401" s="285">
        <v>2024</v>
      </c>
      <c r="L401" s="285">
        <v>2025</v>
      </c>
      <c r="M401" s="285">
        <v>2026</v>
      </c>
      <c r="N401" s="839"/>
      <c r="O401" s="285">
        <v>2017</v>
      </c>
      <c r="P401" s="285">
        <v>2018</v>
      </c>
      <c r="Q401" s="285">
        <v>2019</v>
      </c>
      <c r="R401" s="285">
        <v>2020</v>
      </c>
      <c r="S401" s="285">
        <v>2021</v>
      </c>
      <c r="T401" s="285">
        <v>2022</v>
      </c>
      <c r="U401" s="285">
        <v>2023</v>
      </c>
      <c r="V401" s="285">
        <v>2024</v>
      </c>
      <c r="W401" s="285">
        <v>2025</v>
      </c>
      <c r="X401" s="285">
        <v>2026</v>
      </c>
      <c r="Y401" s="285" t="str">
        <f>'1.  LRAMVA Summary'!D50</f>
        <v>Residential</v>
      </c>
      <c r="Z401" s="285" t="str">
        <f>'1.  LRAMVA Summary'!E50</f>
        <v>GS&lt;50 kW</v>
      </c>
      <c r="AA401" s="285" t="str">
        <f>'1.  LRAMVA Summary'!F50</f>
        <v>GS 50 TO 4,999 KW</v>
      </c>
      <c r="AB401" s="285" t="str">
        <f>'1.  LRAMVA Summary'!G50</f>
        <v>Street Lighting</v>
      </c>
      <c r="AC401" s="285" t="str">
        <f>'1.  LRAMVA Summary'!H50</f>
        <v/>
      </c>
      <c r="AD401" s="285" t="str">
        <f>'1.  LRAMVA Summary'!I50</f>
        <v/>
      </c>
      <c r="AE401" s="285" t="str">
        <f>'1.  LRAMVA Summary'!J50</f>
        <v/>
      </c>
      <c r="AF401" s="285" t="str">
        <f>'1.  LRAMVA Summary'!K50</f>
        <v/>
      </c>
      <c r="AG401" s="285" t="str">
        <f>'1.  LRAMVA Summary'!L50</f>
        <v/>
      </c>
      <c r="AH401" s="285" t="str">
        <f>'1.  LRAMVA Summary'!M50</f>
        <v/>
      </c>
      <c r="AI401" s="285" t="str">
        <f>'1.  LRAMVA Summary'!N50</f>
        <v/>
      </c>
      <c r="AJ401" s="285" t="str">
        <f>'1.  LRAMVA Summary'!O50</f>
        <v/>
      </c>
      <c r="AK401" s="285" t="str">
        <f>'1.  LRAMVA Summary'!P50</f>
        <v/>
      </c>
      <c r="AL401" s="285" t="str">
        <f>'1.  LRAMVA Summary'!Q50</f>
        <v/>
      </c>
      <c r="AM401" s="287" t="str">
        <f>'1.  LRAMVA Summary'!R50</f>
        <v>Total</v>
      </c>
    </row>
    <row r="402" spans="1:39" ht="15.75" customHeight="1">
      <c r="A402" s="532"/>
      <c r="B402" s="524" t="s">
        <v>505</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Summary'!D51</f>
        <v>kWh</v>
      </c>
      <c r="Z402" s="291" t="str">
        <f>'1.  LRAMVA Summary'!E51</f>
        <v>kWh</v>
      </c>
      <c r="AA402" s="291" t="str">
        <f>'1.  LRAMVA Summary'!F51</f>
        <v>kW</v>
      </c>
      <c r="AB402" s="291" t="str">
        <f>'1.  LRAMVA Summary'!G51</f>
        <v>kW</v>
      </c>
      <c r="AC402" s="291">
        <f>'1.  LRAMVA Summary'!H51</f>
        <v>0</v>
      </c>
      <c r="AD402" s="291">
        <f>'1.  LRAMVA Summary'!I51</f>
        <v>0</v>
      </c>
      <c r="AE402" s="291">
        <f>'1.  LRAMVA Summary'!J51</f>
        <v>0</v>
      </c>
      <c r="AF402" s="291">
        <f>'1.  LRAMVA Summary'!K51</f>
        <v>0</v>
      </c>
      <c r="AG402" s="291">
        <f>'1.  LRAMVA Summary'!L51</f>
        <v>0</v>
      </c>
      <c r="AH402" s="291">
        <f>'1.  LRAMVA Summary'!M51</f>
        <v>0</v>
      </c>
      <c r="AI402" s="291">
        <f>'1.  LRAMVA Summary'!N51</f>
        <v>0</v>
      </c>
      <c r="AJ402" s="291">
        <f>'1.  LRAMVA Summary'!O51</f>
        <v>0</v>
      </c>
      <c r="AK402" s="291">
        <f>'1.  LRAMVA Summary'!P51</f>
        <v>0</v>
      </c>
      <c r="AL402" s="291">
        <f>'1.  LRAMVA Summary'!Q51</f>
        <v>0</v>
      </c>
      <c r="AM402" s="292"/>
    </row>
    <row r="403" spans="1:39" ht="15.75" hidden="1" outlineLevel="1">
      <c r="A403" s="532"/>
      <c r="B403" s="504" t="s">
        <v>498</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hidden="1"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hidden="1" outlineLevel="1">
      <c r="A405" s="532"/>
      <c r="B405" s="431" t="s">
        <v>309</v>
      </c>
      <c r="C405" s="291" t="s">
        <v>164</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75" hidden="1"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hidden="1"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hidden="1" outlineLevel="1">
      <c r="A408" s="532"/>
      <c r="B408" s="431" t="s">
        <v>309</v>
      </c>
      <c r="C408" s="291" t="s">
        <v>164</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75" hidden="1"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hidden="1"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hidden="1" outlineLevel="1">
      <c r="A411" s="532"/>
      <c r="B411" s="431" t="s">
        <v>309</v>
      </c>
      <c r="C411" s="291" t="s">
        <v>164</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hidden="1"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hidden="1" outlineLevel="1">
      <c r="A413" s="532">
        <v>4</v>
      </c>
      <c r="B413" s="428" t="s">
        <v>98</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hidden="1" outlineLevel="1">
      <c r="A414" s="532"/>
      <c r="B414" s="431" t="s">
        <v>309</v>
      </c>
      <c r="C414" s="291" t="s">
        <v>164</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hidden="1"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hidden="1" outlineLevel="1">
      <c r="A416" s="532">
        <v>5</v>
      </c>
      <c r="B416" s="428" t="s">
        <v>99</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hidden="1" outlineLevel="1">
      <c r="A417" s="532"/>
      <c r="B417" s="431" t="s">
        <v>309</v>
      </c>
      <c r="C417" s="291" t="s">
        <v>164</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hidden="1"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hidden="1" outlineLevel="1">
      <c r="A419" s="532"/>
      <c r="B419" s="514" t="s">
        <v>499</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hidden="1" outlineLevel="1">
      <c r="A420" s="532">
        <v>6</v>
      </c>
      <c r="B420" s="428" t="s">
        <v>100</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hidden="1" outlineLevel="1">
      <c r="A421" s="532"/>
      <c r="B421" s="431" t="s">
        <v>309</v>
      </c>
      <c r="C421" s="291" t="s">
        <v>164</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hidden="1"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hidden="1" outlineLevel="1">
      <c r="A423" s="532">
        <v>7</v>
      </c>
      <c r="B423" s="428" t="s">
        <v>101</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hidden="1" outlineLevel="1">
      <c r="A424" s="532"/>
      <c r="B424" s="431" t="s">
        <v>309</v>
      </c>
      <c r="C424" s="291" t="s">
        <v>164</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hidden="1"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hidden="1" outlineLevel="1">
      <c r="A426" s="532">
        <v>8</v>
      </c>
      <c r="B426" s="428" t="s">
        <v>102</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hidden="1" outlineLevel="1">
      <c r="A427" s="532"/>
      <c r="B427" s="431" t="s">
        <v>309</v>
      </c>
      <c r="C427" s="291" t="s">
        <v>164</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hidden="1"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hidden="1" outlineLevel="1">
      <c r="A429" s="532">
        <v>9</v>
      </c>
      <c r="B429" s="428" t="s">
        <v>103</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hidden="1" outlineLevel="1">
      <c r="A430" s="532"/>
      <c r="B430" s="431" t="s">
        <v>309</v>
      </c>
      <c r="C430" s="291" t="s">
        <v>164</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hidden="1"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hidden="1" outlineLevel="1">
      <c r="A432" s="532">
        <v>10</v>
      </c>
      <c r="B432" s="428" t="s">
        <v>104</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hidden="1" outlineLevel="1">
      <c r="A433" s="532"/>
      <c r="B433" s="431" t="s">
        <v>309</v>
      </c>
      <c r="C433" s="291" t="s">
        <v>164</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hidden="1"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hidden="1"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hidden="1" outlineLevel="1">
      <c r="A436" s="532">
        <v>11</v>
      </c>
      <c r="B436" s="428" t="s">
        <v>105</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hidden="1" outlineLevel="1">
      <c r="A437" s="532"/>
      <c r="B437" s="431" t="s">
        <v>309</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hidden="1"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hidden="1" outlineLevel="1">
      <c r="A439" s="532">
        <v>12</v>
      </c>
      <c r="B439" s="428" t="s">
        <v>106</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hidden="1" outlineLevel="1">
      <c r="A440" s="532"/>
      <c r="B440" s="431" t="s">
        <v>309</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hidden="1"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hidden="1" outlineLevel="1">
      <c r="A442" s="532">
        <v>13</v>
      </c>
      <c r="B442" s="428" t="s">
        <v>107</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hidden="1" outlineLevel="1">
      <c r="A443" s="532"/>
      <c r="B443" s="431" t="s">
        <v>309</v>
      </c>
      <c r="C443" s="291" t="s">
        <v>164</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hidden="1"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hidden="1" outlineLevel="1">
      <c r="A445" s="532"/>
      <c r="B445" s="504" t="s">
        <v>108</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hidden="1" outlineLevel="1">
      <c r="A446" s="532">
        <v>14</v>
      </c>
      <c r="B446" s="528" t="s">
        <v>109</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hidden="1" outlineLevel="1">
      <c r="A447" s="532"/>
      <c r="B447" s="431" t="s">
        <v>309</v>
      </c>
      <c r="C447" s="291" t="s">
        <v>164</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hidden="1"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75" hidden="1" outlineLevel="1">
      <c r="A449" s="532"/>
      <c r="B449" s="504" t="s">
        <v>491</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hidden="1" outlineLevel="1">
      <c r="A450" s="532">
        <v>15</v>
      </c>
      <c r="B450" s="431" t="s">
        <v>496</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hidden="1" outlineLevel="1">
      <c r="A451" s="532"/>
      <c r="B451" s="431" t="s">
        <v>309</v>
      </c>
      <c r="C451" s="291" t="s">
        <v>164</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hidden="1"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hidden="1" outlineLevel="1">
      <c r="A453" s="532">
        <v>16</v>
      </c>
      <c r="B453" s="529" t="s">
        <v>492</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hidden="1" outlineLevel="1">
      <c r="A454" s="532"/>
      <c r="B454" s="529" t="s">
        <v>309</v>
      </c>
      <c r="C454" s="291" t="s">
        <v>164</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hidden="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hidden="1" outlineLevel="1">
      <c r="A456" s="532"/>
      <c r="B456" s="530" t="s">
        <v>497</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hidden="1" outlineLevel="1">
      <c r="A457" s="532">
        <v>17</v>
      </c>
      <c r="B457" s="428" t="s">
        <v>113</v>
      </c>
      <c r="C457" s="291" t="s">
        <v>25</v>
      </c>
      <c r="D457" s="295"/>
      <c r="E457" s="295"/>
      <c r="F457" s="295"/>
      <c r="G457" s="295"/>
      <c r="H457" s="295"/>
      <c r="I457" s="295"/>
      <c r="J457" s="295"/>
      <c r="K457" s="295"/>
      <c r="L457" s="295"/>
      <c r="M457" s="295"/>
      <c r="N457" s="295">
        <v>0</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hidden="1" outlineLevel="1">
      <c r="A458" s="532"/>
      <c r="B458" s="431" t="s">
        <v>309</v>
      </c>
      <c r="C458" s="291" t="s">
        <v>164</v>
      </c>
      <c r="D458" s="295"/>
      <c r="E458" s="295"/>
      <c r="F458" s="295"/>
      <c r="G458" s="295"/>
      <c r="H458" s="295"/>
      <c r="I458" s="295"/>
      <c r="J458" s="295"/>
      <c r="K458" s="295"/>
      <c r="L458" s="295"/>
      <c r="M458" s="295"/>
      <c r="N458" s="295">
        <f>N457</f>
        <v>0</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hidden="1"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hidden="1" outlineLevel="1">
      <c r="A460" s="532">
        <v>18</v>
      </c>
      <c r="B460" s="428" t="s">
        <v>110</v>
      </c>
      <c r="C460" s="291" t="s">
        <v>25</v>
      </c>
      <c r="D460" s="295"/>
      <c r="E460" s="295"/>
      <c r="F460" s="295"/>
      <c r="G460" s="295"/>
      <c r="H460" s="295"/>
      <c r="I460" s="295"/>
      <c r="J460" s="295"/>
      <c r="K460" s="295"/>
      <c r="L460" s="295"/>
      <c r="M460" s="295"/>
      <c r="N460" s="295">
        <v>0</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hidden="1" outlineLevel="1">
      <c r="A461" s="532"/>
      <c r="B461" s="431" t="s">
        <v>309</v>
      </c>
      <c r="C461" s="291" t="s">
        <v>164</v>
      </c>
      <c r="D461" s="295"/>
      <c r="E461" s="295"/>
      <c r="F461" s="295"/>
      <c r="G461" s="295"/>
      <c r="H461" s="295"/>
      <c r="I461" s="295"/>
      <c r="J461" s="295"/>
      <c r="K461" s="295"/>
      <c r="L461" s="295"/>
      <c r="M461" s="295"/>
      <c r="N461" s="295">
        <f>N460</f>
        <v>0</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hidden="1"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hidden="1" outlineLevel="1">
      <c r="A463" s="532">
        <v>19</v>
      </c>
      <c r="B463" s="428" t="s">
        <v>112</v>
      </c>
      <c r="C463" s="291" t="s">
        <v>25</v>
      </c>
      <c r="D463" s="295"/>
      <c r="E463" s="295"/>
      <c r="F463" s="295"/>
      <c r="G463" s="295"/>
      <c r="H463" s="295"/>
      <c r="I463" s="295"/>
      <c r="J463" s="295"/>
      <c r="K463" s="295"/>
      <c r="L463" s="295"/>
      <c r="M463" s="295"/>
      <c r="N463" s="295">
        <v>0</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hidden="1" outlineLevel="1">
      <c r="A464" s="532"/>
      <c r="B464" s="431" t="s">
        <v>309</v>
      </c>
      <c r="C464" s="291" t="s">
        <v>164</v>
      </c>
      <c r="D464" s="295"/>
      <c r="E464" s="295"/>
      <c r="F464" s="295"/>
      <c r="G464" s="295"/>
      <c r="H464" s="295"/>
      <c r="I464" s="295"/>
      <c r="J464" s="295"/>
      <c r="K464" s="295"/>
      <c r="L464" s="295"/>
      <c r="M464" s="295"/>
      <c r="N464" s="295">
        <f>N463</f>
        <v>0</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hidden="1"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hidden="1" outlineLevel="1">
      <c r="A466" s="532">
        <v>20</v>
      </c>
      <c r="B466" s="428" t="s">
        <v>111</v>
      </c>
      <c r="C466" s="291" t="s">
        <v>25</v>
      </c>
      <c r="D466" s="295"/>
      <c r="E466" s="295"/>
      <c r="F466" s="295"/>
      <c r="G466" s="295"/>
      <c r="H466" s="295"/>
      <c r="I466" s="295"/>
      <c r="J466" s="295"/>
      <c r="K466" s="295"/>
      <c r="L466" s="295"/>
      <c r="M466" s="295"/>
      <c r="N466" s="295">
        <v>0</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hidden="1" outlineLevel="1">
      <c r="A467" s="532"/>
      <c r="B467" s="431" t="s">
        <v>309</v>
      </c>
      <c r="C467" s="291" t="s">
        <v>164</v>
      </c>
      <c r="D467" s="295"/>
      <c r="E467" s="295"/>
      <c r="F467" s="295"/>
      <c r="G467" s="295"/>
      <c r="H467" s="295"/>
      <c r="I467" s="295"/>
      <c r="J467" s="295"/>
      <c r="K467" s="295"/>
      <c r="L467" s="295"/>
      <c r="M467" s="295"/>
      <c r="N467" s="295">
        <f>N466</f>
        <v>0</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75" hidden="1"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hidden="1" outlineLevel="1">
      <c r="A469" s="532"/>
      <c r="B469" s="524" t="s">
        <v>504</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hidden="1" outlineLevel="1">
      <c r="A470" s="532"/>
      <c r="B470" s="504" t="s">
        <v>500</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hidden="1" outlineLevel="1">
      <c r="A471" s="532">
        <v>21</v>
      </c>
      <c r="B471" s="428" t="s">
        <v>114</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hidden="1" outlineLevel="1">
      <c r="A472" s="532"/>
      <c r="B472" s="431" t="s">
        <v>309</v>
      </c>
      <c r="C472" s="291" t="s">
        <v>164</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hidden="1"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hidden="1" outlineLevel="1">
      <c r="A474" s="532">
        <v>22</v>
      </c>
      <c r="B474" s="428" t="s">
        <v>115</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hidden="1" outlineLevel="1">
      <c r="A475" s="532"/>
      <c r="B475" s="431" t="s">
        <v>309</v>
      </c>
      <c r="C475" s="291" t="s">
        <v>164</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hidden="1"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hidden="1" outlineLevel="1">
      <c r="A477" s="532">
        <v>23</v>
      </c>
      <c r="B477" s="428" t="s">
        <v>116</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hidden="1" outlineLevel="1">
      <c r="A478" s="532"/>
      <c r="B478" s="431" t="s">
        <v>309</v>
      </c>
      <c r="C478" s="291" t="s">
        <v>164</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hidden="1"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hidden="1" outlineLevel="1">
      <c r="A480" s="532">
        <v>24</v>
      </c>
      <c r="B480" s="428" t="s">
        <v>117</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hidden="1" outlineLevel="1">
      <c r="A481" s="532"/>
      <c r="B481" s="431" t="s">
        <v>309</v>
      </c>
      <c r="C481" s="291" t="s">
        <v>164</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hidden="1"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hidden="1" outlineLevel="1">
      <c r="A483" s="532"/>
      <c r="B483" s="504" t="s">
        <v>501</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hidden="1" outlineLevel="1">
      <c r="A484" s="532">
        <v>25</v>
      </c>
      <c r="B484" s="428" t="s">
        <v>118</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hidden="1" outlineLevel="1">
      <c r="A485" s="532"/>
      <c r="B485" s="431" t="s">
        <v>309</v>
      </c>
      <c r="C485" s="291" t="s">
        <v>164</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0</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hidden="1"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hidden="1" outlineLevel="1">
      <c r="A487" s="532">
        <v>26</v>
      </c>
      <c r="B487" s="428" t="s">
        <v>119</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hidden="1" outlineLevel="1">
      <c r="A488" s="532"/>
      <c r="B488" s="431" t="s">
        <v>309</v>
      </c>
      <c r="C488" s="291" t="s">
        <v>164</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87">Z487</f>
        <v>0</v>
      </c>
      <c r="AA488" s="411">
        <f t="shared" ref="AA488" si="1388">AA487</f>
        <v>0</v>
      </c>
      <c r="AB488" s="411">
        <f t="shared" ref="AB488" si="1389">AB487</f>
        <v>0</v>
      </c>
      <c r="AC488" s="411">
        <f t="shared" ref="AC488" si="1390">AC487</f>
        <v>0</v>
      </c>
      <c r="AD488" s="411">
        <f t="shared" ref="AD488" si="1391">AD487</f>
        <v>0</v>
      </c>
      <c r="AE488" s="411">
        <f t="shared" ref="AE488" si="1392">AE487</f>
        <v>0</v>
      </c>
      <c r="AF488" s="411">
        <f t="shared" ref="AF488" si="1393">AF487</f>
        <v>0</v>
      </c>
      <c r="AG488" s="411">
        <f t="shared" ref="AG488" si="1394">AG487</f>
        <v>0</v>
      </c>
      <c r="AH488" s="411">
        <f t="shared" ref="AH488" si="1395">AH487</f>
        <v>0</v>
      </c>
      <c r="AI488" s="411">
        <f t="shared" ref="AI488" si="1396">AI487</f>
        <v>0</v>
      </c>
      <c r="AJ488" s="411">
        <f t="shared" ref="AJ488" si="1397">AJ487</f>
        <v>0</v>
      </c>
      <c r="AK488" s="411">
        <f t="shared" ref="AK488" si="1398">AK487</f>
        <v>0</v>
      </c>
      <c r="AL488" s="411">
        <f t="shared" ref="AL488" si="1399">AL487</f>
        <v>0</v>
      </c>
      <c r="AM488" s="306"/>
    </row>
    <row r="489" spans="1:39" hidden="1"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hidden="1" outlineLevel="1">
      <c r="A490" s="532">
        <v>27</v>
      </c>
      <c r="B490" s="428" t="s">
        <v>120</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hidden="1" outlineLevel="1">
      <c r="A491" s="532"/>
      <c r="B491" s="431" t="s">
        <v>309</v>
      </c>
      <c r="C491" s="291" t="s">
        <v>164</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400">Z490</f>
        <v>0</v>
      </c>
      <c r="AA491" s="411">
        <f t="shared" ref="AA491" si="1401">AA490</f>
        <v>0</v>
      </c>
      <c r="AB491" s="411">
        <f t="shared" ref="AB491" si="1402">AB490</f>
        <v>0</v>
      </c>
      <c r="AC491" s="411">
        <f t="shared" ref="AC491" si="1403">AC490</f>
        <v>0</v>
      </c>
      <c r="AD491" s="411">
        <f t="shared" ref="AD491" si="1404">AD490</f>
        <v>0</v>
      </c>
      <c r="AE491" s="411">
        <f t="shared" ref="AE491" si="1405">AE490</f>
        <v>0</v>
      </c>
      <c r="AF491" s="411">
        <f t="shared" ref="AF491" si="1406">AF490</f>
        <v>0</v>
      </c>
      <c r="AG491" s="411">
        <f t="shared" ref="AG491" si="1407">AG490</f>
        <v>0</v>
      </c>
      <c r="AH491" s="411">
        <f t="shared" ref="AH491" si="1408">AH490</f>
        <v>0</v>
      </c>
      <c r="AI491" s="411">
        <f t="shared" ref="AI491" si="1409">AI490</f>
        <v>0</v>
      </c>
      <c r="AJ491" s="411">
        <f t="shared" ref="AJ491" si="1410">AJ490</f>
        <v>0</v>
      </c>
      <c r="AK491" s="411">
        <f t="shared" ref="AK491" si="1411">AK490</f>
        <v>0</v>
      </c>
      <c r="AL491" s="411">
        <f t="shared" ref="AL491" si="1412">AL490</f>
        <v>0</v>
      </c>
      <c r="AM491" s="306"/>
    </row>
    <row r="492" spans="1:39" hidden="1"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hidden="1" outlineLevel="1">
      <c r="A493" s="532">
        <v>28</v>
      </c>
      <c r="B493" s="428" t="s">
        <v>121</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hidden="1" outlineLevel="1">
      <c r="A494" s="532"/>
      <c r="B494" s="431" t="s">
        <v>309</v>
      </c>
      <c r="C494" s="291" t="s">
        <v>164</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413">Z493</f>
        <v>0</v>
      </c>
      <c r="AA494" s="411">
        <f t="shared" ref="AA494" si="1414">AA493</f>
        <v>0</v>
      </c>
      <c r="AB494" s="411">
        <f t="shared" ref="AB494" si="1415">AB493</f>
        <v>0</v>
      </c>
      <c r="AC494" s="411">
        <f t="shared" ref="AC494" si="1416">AC493</f>
        <v>0</v>
      </c>
      <c r="AD494" s="411">
        <f t="shared" ref="AD494" si="1417">AD493</f>
        <v>0</v>
      </c>
      <c r="AE494" s="411">
        <f t="shared" ref="AE494" si="1418">AE493</f>
        <v>0</v>
      </c>
      <c r="AF494" s="411">
        <f t="shared" ref="AF494" si="1419">AF493</f>
        <v>0</v>
      </c>
      <c r="AG494" s="411">
        <f t="shared" ref="AG494" si="1420">AG493</f>
        <v>0</v>
      </c>
      <c r="AH494" s="411">
        <f t="shared" ref="AH494" si="1421">AH493</f>
        <v>0</v>
      </c>
      <c r="AI494" s="411">
        <f t="shared" ref="AI494" si="1422">AI493</f>
        <v>0</v>
      </c>
      <c r="AJ494" s="411">
        <f t="shared" ref="AJ494" si="1423">AJ493</f>
        <v>0</v>
      </c>
      <c r="AK494" s="411">
        <f t="shared" ref="AK494" si="1424">AK493</f>
        <v>0</v>
      </c>
      <c r="AL494" s="411">
        <f t="shared" ref="AL494" si="1425">AL493</f>
        <v>0</v>
      </c>
      <c r="AM494" s="306"/>
    </row>
    <row r="495" spans="1:39" hidden="1"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hidden="1" outlineLevel="1">
      <c r="A496" s="532">
        <v>29</v>
      </c>
      <c r="B496" s="428" t="s">
        <v>122</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hidden="1" outlineLevel="1">
      <c r="A497" s="532"/>
      <c r="B497" s="431" t="s">
        <v>309</v>
      </c>
      <c r="C497" s="291" t="s">
        <v>164</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6">Z496</f>
        <v>0</v>
      </c>
      <c r="AA497" s="411">
        <f t="shared" ref="AA497" si="1427">AA496</f>
        <v>0</v>
      </c>
      <c r="AB497" s="411">
        <f t="shared" ref="AB497" si="1428">AB496</f>
        <v>0</v>
      </c>
      <c r="AC497" s="411">
        <f t="shared" ref="AC497" si="1429">AC496</f>
        <v>0</v>
      </c>
      <c r="AD497" s="411">
        <f t="shared" ref="AD497" si="1430">AD496</f>
        <v>0</v>
      </c>
      <c r="AE497" s="411">
        <f t="shared" ref="AE497" si="1431">AE496</f>
        <v>0</v>
      </c>
      <c r="AF497" s="411">
        <f t="shared" ref="AF497" si="1432">AF496</f>
        <v>0</v>
      </c>
      <c r="AG497" s="411">
        <f t="shared" ref="AG497" si="1433">AG496</f>
        <v>0</v>
      </c>
      <c r="AH497" s="411">
        <f t="shared" ref="AH497" si="1434">AH496</f>
        <v>0</v>
      </c>
      <c r="AI497" s="411">
        <f t="shared" ref="AI497" si="1435">AI496</f>
        <v>0</v>
      </c>
      <c r="AJ497" s="411">
        <f t="shared" ref="AJ497" si="1436">AJ496</f>
        <v>0</v>
      </c>
      <c r="AK497" s="411">
        <f t="shared" ref="AK497" si="1437">AK496</f>
        <v>0</v>
      </c>
      <c r="AL497" s="411">
        <f t="shared" ref="AL497" si="1438">AL496</f>
        <v>0</v>
      </c>
      <c r="AM497" s="306"/>
    </row>
    <row r="498" spans="1:39" hidden="1"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hidden="1" outlineLevel="1">
      <c r="A499" s="532">
        <v>30</v>
      </c>
      <c r="B499" s="428" t="s">
        <v>123</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hidden="1" outlineLevel="1">
      <c r="A500" s="532"/>
      <c r="B500" s="431" t="s">
        <v>309</v>
      </c>
      <c r="C500" s="291" t="s">
        <v>164</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9">Z499</f>
        <v>0</v>
      </c>
      <c r="AA500" s="411">
        <f t="shared" ref="AA500" si="1440">AA499</f>
        <v>0</v>
      </c>
      <c r="AB500" s="411">
        <f t="shared" ref="AB500" si="1441">AB499</f>
        <v>0</v>
      </c>
      <c r="AC500" s="411">
        <f t="shared" ref="AC500" si="1442">AC499</f>
        <v>0</v>
      </c>
      <c r="AD500" s="411">
        <f t="shared" ref="AD500" si="1443">AD499</f>
        <v>0</v>
      </c>
      <c r="AE500" s="411">
        <f t="shared" ref="AE500" si="1444">AE499</f>
        <v>0</v>
      </c>
      <c r="AF500" s="411">
        <f t="shared" ref="AF500" si="1445">AF499</f>
        <v>0</v>
      </c>
      <c r="AG500" s="411">
        <f t="shared" ref="AG500" si="1446">AG499</f>
        <v>0</v>
      </c>
      <c r="AH500" s="411">
        <f t="shared" ref="AH500" si="1447">AH499</f>
        <v>0</v>
      </c>
      <c r="AI500" s="411">
        <f t="shared" ref="AI500" si="1448">AI499</f>
        <v>0</v>
      </c>
      <c r="AJ500" s="411">
        <f t="shared" ref="AJ500" si="1449">AJ499</f>
        <v>0</v>
      </c>
      <c r="AK500" s="411">
        <f t="shared" ref="AK500" si="1450">AK499</f>
        <v>0</v>
      </c>
      <c r="AL500" s="411">
        <f t="shared" ref="AL500" si="1451">AL499</f>
        <v>0</v>
      </c>
      <c r="AM500" s="306"/>
    </row>
    <row r="501" spans="1:39" hidden="1"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hidden="1" outlineLevel="1">
      <c r="A502" s="532">
        <v>31</v>
      </c>
      <c r="B502" s="428" t="s">
        <v>124</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hidden="1" outlineLevel="1">
      <c r="A503" s="532"/>
      <c r="B503" s="431" t="s">
        <v>309</v>
      </c>
      <c r="C503" s="291" t="s">
        <v>164</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452">Z502</f>
        <v>0</v>
      </c>
      <c r="AA503" s="411">
        <f t="shared" ref="AA503" si="1453">AA502</f>
        <v>0</v>
      </c>
      <c r="AB503" s="411">
        <f t="shared" ref="AB503" si="1454">AB502</f>
        <v>0</v>
      </c>
      <c r="AC503" s="411">
        <f t="shared" ref="AC503" si="1455">AC502</f>
        <v>0</v>
      </c>
      <c r="AD503" s="411">
        <f t="shared" ref="AD503" si="1456">AD502</f>
        <v>0</v>
      </c>
      <c r="AE503" s="411">
        <f t="shared" ref="AE503" si="1457">AE502</f>
        <v>0</v>
      </c>
      <c r="AF503" s="411">
        <f t="shared" ref="AF503" si="1458">AF502</f>
        <v>0</v>
      </c>
      <c r="AG503" s="411">
        <f t="shared" ref="AG503" si="1459">AG502</f>
        <v>0</v>
      </c>
      <c r="AH503" s="411">
        <f t="shared" ref="AH503" si="1460">AH502</f>
        <v>0</v>
      </c>
      <c r="AI503" s="411">
        <f t="shared" ref="AI503" si="1461">AI502</f>
        <v>0</v>
      </c>
      <c r="AJ503" s="411">
        <f t="shared" ref="AJ503" si="1462">AJ502</f>
        <v>0</v>
      </c>
      <c r="AK503" s="411">
        <f t="shared" ref="AK503" si="1463">AK502</f>
        <v>0</v>
      </c>
      <c r="AL503" s="411">
        <f t="shared" ref="AL503" si="1464">AL502</f>
        <v>0</v>
      </c>
      <c r="AM503" s="306"/>
    </row>
    <row r="504" spans="1:39" hidden="1"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hidden="1" outlineLevel="1">
      <c r="A505" s="532">
        <v>32</v>
      </c>
      <c r="B505" s="428" t="s">
        <v>125</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hidden="1" outlineLevel="1">
      <c r="A506" s="532"/>
      <c r="B506" s="431" t="s">
        <v>309</v>
      </c>
      <c r="C506" s="291" t="s">
        <v>164</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465">Z505</f>
        <v>0</v>
      </c>
      <c r="AA506" s="411">
        <f t="shared" ref="AA506" si="1466">AA505</f>
        <v>0</v>
      </c>
      <c r="AB506" s="411">
        <f t="shared" ref="AB506" si="1467">AB505</f>
        <v>0</v>
      </c>
      <c r="AC506" s="411">
        <f t="shared" ref="AC506" si="1468">AC505</f>
        <v>0</v>
      </c>
      <c r="AD506" s="411">
        <f t="shared" ref="AD506" si="1469">AD505</f>
        <v>0</v>
      </c>
      <c r="AE506" s="411">
        <f t="shared" ref="AE506" si="1470">AE505</f>
        <v>0</v>
      </c>
      <c r="AF506" s="411">
        <f t="shared" ref="AF506" si="1471">AF505</f>
        <v>0</v>
      </c>
      <c r="AG506" s="411">
        <f t="shared" ref="AG506" si="1472">AG505</f>
        <v>0</v>
      </c>
      <c r="AH506" s="411">
        <f t="shared" ref="AH506" si="1473">AH505</f>
        <v>0</v>
      </c>
      <c r="AI506" s="411">
        <f t="shared" ref="AI506" si="1474">AI505</f>
        <v>0</v>
      </c>
      <c r="AJ506" s="411">
        <f t="shared" ref="AJ506" si="1475">AJ505</f>
        <v>0</v>
      </c>
      <c r="AK506" s="411">
        <f t="shared" ref="AK506" si="1476">AK505</f>
        <v>0</v>
      </c>
      <c r="AL506" s="411">
        <f t="shared" ref="AL506" si="1477">AL505</f>
        <v>0</v>
      </c>
      <c r="AM506" s="306"/>
    </row>
    <row r="507" spans="1:39" hidden="1"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hidden="1" outlineLevel="1">
      <c r="A508" s="532"/>
      <c r="B508" s="504" t="s">
        <v>502</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hidden="1" outlineLevel="1">
      <c r="A509" s="532">
        <v>33</v>
      </c>
      <c r="B509" s="428" t="s">
        <v>126</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hidden="1" outlineLevel="1">
      <c r="A510" s="532"/>
      <c r="B510" s="431" t="s">
        <v>309</v>
      </c>
      <c r="C510" s="291" t="s">
        <v>164</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8">Z509</f>
        <v>0</v>
      </c>
      <c r="AA510" s="411">
        <f t="shared" ref="AA510" si="1479">AA509</f>
        <v>0</v>
      </c>
      <c r="AB510" s="411">
        <f t="shared" ref="AB510" si="1480">AB509</f>
        <v>0</v>
      </c>
      <c r="AC510" s="411">
        <f t="shared" ref="AC510" si="1481">AC509</f>
        <v>0</v>
      </c>
      <c r="AD510" s="411">
        <f t="shared" ref="AD510" si="1482">AD509</f>
        <v>0</v>
      </c>
      <c r="AE510" s="411">
        <f t="shared" ref="AE510" si="1483">AE509</f>
        <v>0</v>
      </c>
      <c r="AF510" s="411">
        <f t="shared" ref="AF510" si="1484">AF509</f>
        <v>0</v>
      </c>
      <c r="AG510" s="411">
        <f t="shared" ref="AG510" si="1485">AG509</f>
        <v>0</v>
      </c>
      <c r="AH510" s="411">
        <f t="shared" ref="AH510" si="1486">AH509</f>
        <v>0</v>
      </c>
      <c r="AI510" s="411">
        <f t="shared" ref="AI510" si="1487">AI509</f>
        <v>0</v>
      </c>
      <c r="AJ510" s="411">
        <f t="shared" ref="AJ510" si="1488">AJ509</f>
        <v>0</v>
      </c>
      <c r="AK510" s="411">
        <f t="shared" ref="AK510" si="1489">AK509</f>
        <v>0</v>
      </c>
      <c r="AL510" s="411">
        <f t="shared" ref="AL510" si="1490">AL509</f>
        <v>0</v>
      </c>
      <c r="AM510" s="306"/>
    </row>
    <row r="511" spans="1:39" hidden="1"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hidden="1" outlineLevel="1">
      <c r="A512" s="532">
        <v>34</v>
      </c>
      <c r="B512" s="428" t="s">
        <v>127</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hidden="1" outlineLevel="1">
      <c r="A513" s="532"/>
      <c r="B513" s="431" t="s">
        <v>309</v>
      </c>
      <c r="C513" s="291" t="s">
        <v>164</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91">Z512</f>
        <v>0</v>
      </c>
      <c r="AA513" s="411">
        <f t="shared" ref="AA513" si="1492">AA512</f>
        <v>0</v>
      </c>
      <c r="AB513" s="411">
        <f t="shared" ref="AB513" si="1493">AB512</f>
        <v>0</v>
      </c>
      <c r="AC513" s="411">
        <f t="shared" ref="AC513" si="1494">AC512</f>
        <v>0</v>
      </c>
      <c r="AD513" s="411">
        <f t="shared" ref="AD513" si="1495">AD512</f>
        <v>0</v>
      </c>
      <c r="AE513" s="411">
        <f t="shared" ref="AE513" si="1496">AE512</f>
        <v>0</v>
      </c>
      <c r="AF513" s="411">
        <f t="shared" ref="AF513" si="1497">AF512</f>
        <v>0</v>
      </c>
      <c r="AG513" s="411">
        <f t="shared" ref="AG513" si="1498">AG512</f>
        <v>0</v>
      </c>
      <c r="AH513" s="411">
        <f t="shared" ref="AH513" si="1499">AH512</f>
        <v>0</v>
      </c>
      <c r="AI513" s="411">
        <f t="shared" ref="AI513" si="1500">AI512</f>
        <v>0</v>
      </c>
      <c r="AJ513" s="411">
        <f t="shared" ref="AJ513" si="1501">AJ512</f>
        <v>0</v>
      </c>
      <c r="AK513" s="411">
        <f t="shared" ref="AK513" si="1502">AK512</f>
        <v>0</v>
      </c>
      <c r="AL513" s="411">
        <f t="shared" ref="AL513" si="1503">AL512</f>
        <v>0</v>
      </c>
      <c r="AM513" s="306"/>
    </row>
    <row r="514" spans="1:39" hidden="1"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hidden="1" outlineLevel="1">
      <c r="A515" s="532">
        <v>35</v>
      </c>
      <c r="B515" s="428" t="s">
        <v>128</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hidden="1" outlineLevel="1">
      <c r="A516" s="532"/>
      <c r="B516" s="431" t="s">
        <v>309</v>
      </c>
      <c r="C516" s="291" t="s">
        <v>164</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4">Z515</f>
        <v>0</v>
      </c>
      <c r="AA516" s="411">
        <f t="shared" ref="AA516" si="1505">AA515</f>
        <v>0</v>
      </c>
      <c r="AB516" s="411">
        <f t="shared" ref="AB516" si="1506">AB515</f>
        <v>0</v>
      </c>
      <c r="AC516" s="411">
        <f t="shared" ref="AC516" si="1507">AC515</f>
        <v>0</v>
      </c>
      <c r="AD516" s="411">
        <f t="shared" ref="AD516" si="1508">AD515</f>
        <v>0</v>
      </c>
      <c r="AE516" s="411">
        <f t="shared" ref="AE516" si="1509">AE515</f>
        <v>0</v>
      </c>
      <c r="AF516" s="411">
        <f t="shared" ref="AF516" si="1510">AF515</f>
        <v>0</v>
      </c>
      <c r="AG516" s="411">
        <f t="shared" ref="AG516" si="1511">AG515</f>
        <v>0</v>
      </c>
      <c r="AH516" s="411">
        <f t="shared" ref="AH516" si="1512">AH515</f>
        <v>0</v>
      </c>
      <c r="AI516" s="411">
        <f t="shared" ref="AI516" si="1513">AI515</f>
        <v>0</v>
      </c>
      <c r="AJ516" s="411">
        <f t="shared" ref="AJ516" si="1514">AJ515</f>
        <v>0</v>
      </c>
      <c r="AK516" s="411">
        <f t="shared" ref="AK516" si="1515">AK515</f>
        <v>0</v>
      </c>
      <c r="AL516" s="411">
        <f t="shared" ref="AL516" si="1516">AL515</f>
        <v>0</v>
      </c>
      <c r="AM516" s="306"/>
    </row>
    <row r="517" spans="1:39" hidden="1"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hidden="1" outlineLevel="1">
      <c r="A518" s="532"/>
      <c r="B518" s="504" t="s">
        <v>503</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hidden="1" outlineLevel="1">
      <c r="A519" s="532">
        <v>36</v>
      </c>
      <c r="B519" s="428" t="s">
        <v>129</v>
      </c>
      <c r="C519" s="291" t="s">
        <v>25</v>
      </c>
      <c r="D519" s="295"/>
      <c r="E519" s="295"/>
      <c r="F519" s="295"/>
      <c r="G519" s="295"/>
      <c r="H519" s="295"/>
      <c r="I519" s="295"/>
      <c r="J519" s="295"/>
      <c r="K519" s="295"/>
      <c r="L519" s="295"/>
      <c r="M519" s="295"/>
      <c r="N519" s="295">
        <v>0</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hidden="1" outlineLevel="1">
      <c r="A520" s="532"/>
      <c r="B520" s="431" t="s">
        <v>309</v>
      </c>
      <c r="C520" s="291" t="s">
        <v>164</v>
      </c>
      <c r="D520" s="295"/>
      <c r="E520" s="295"/>
      <c r="F520" s="295"/>
      <c r="G520" s="295"/>
      <c r="H520" s="295"/>
      <c r="I520" s="295"/>
      <c r="J520" s="295"/>
      <c r="K520" s="295"/>
      <c r="L520" s="295"/>
      <c r="M520" s="295"/>
      <c r="N520" s="295">
        <f>N519</f>
        <v>0</v>
      </c>
      <c r="O520" s="295"/>
      <c r="P520" s="295"/>
      <c r="Q520" s="295"/>
      <c r="R520" s="295"/>
      <c r="S520" s="295"/>
      <c r="T520" s="295"/>
      <c r="U520" s="295"/>
      <c r="V520" s="295"/>
      <c r="W520" s="295"/>
      <c r="X520" s="295"/>
      <c r="Y520" s="411">
        <f>Y519</f>
        <v>0</v>
      </c>
      <c r="Z520" s="411">
        <f t="shared" ref="Z520" si="1517">Z519</f>
        <v>0</v>
      </c>
      <c r="AA520" s="411">
        <f t="shared" ref="AA520" si="1518">AA519</f>
        <v>0</v>
      </c>
      <c r="AB520" s="411">
        <f t="shared" ref="AB520" si="1519">AB519</f>
        <v>0</v>
      </c>
      <c r="AC520" s="411">
        <f t="shared" ref="AC520" si="1520">AC519</f>
        <v>0</v>
      </c>
      <c r="AD520" s="411">
        <f t="shared" ref="AD520" si="1521">AD519</f>
        <v>0</v>
      </c>
      <c r="AE520" s="411">
        <f t="shared" ref="AE520" si="1522">AE519</f>
        <v>0</v>
      </c>
      <c r="AF520" s="411">
        <f t="shared" ref="AF520" si="1523">AF519</f>
        <v>0</v>
      </c>
      <c r="AG520" s="411">
        <f t="shared" ref="AG520" si="1524">AG519</f>
        <v>0</v>
      </c>
      <c r="AH520" s="411">
        <f t="shared" ref="AH520" si="1525">AH519</f>
        <v>0</v>
      </c>
      <c r="AI520" s="411">
        <f t="shared" ref="AI520" si="1526">AI519</f>
        <v>0</v>
      </c>
      <c r="AJ520" s="411">
        <f t="shared" ref="AJ520" si="1527">AJ519</f>
        <v>0</v>
      </c>
      <c r="AK520" s="411">
        <f t="shared" ref="AK520" si="1528">AK519</f>
        <v>0</v>
      </c>
      <c r="AL520" s="411">
        <f t="shared" ref="AL520" si="1529">AL519</f>
        <v>0</v>
      </c>
      <c r="AM520" s="306"/>
    </row>
    <row r="521" spans="1:39" hidden="1"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hidden="1" outlineLevel="1">
      <c r="A522" s="532">
        <v>37</v>
      </c>
      <c r="B522" s="428" t="s">
        <v>130</v>
      </c>
      <c r="C522" s="291" t="s">
        <v>25</v>
      </c>
      <c r="D522" s="295"/>
      <c r="E522" s="295"/>
      <c r="F522" s="295"/>
      <c r="G522" s="295"/>
      <c r="H522" s="295"/>
      <c r="I522" s="295"/>
      <c r="J522" s="295"/>
      <c r="K522" s="295"/>
      <c r="L522" s="295"/>
      <c r="M522" s="295"/>
      <c r="N522" s="295">
        <v>0</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hidden="1" outlineLevel="1">
      <c r="A523" s="532"/>
      <c r="B523" s="431" t="s">
        <v>309</v>
      </c>
      <c r="C523" s="291" t="s">
        <v>164</v>
      </c>
      <c r="D523" s="295"/>
      <c r="E523" s="295"/>
      <c r="F523" s="295"/>
      <c r="G523" s="295"/>
      <c r="H523" s="295"/>
      <c r="I523" s="295"/>
      <c r="J523" s="295"/>
      <c r="K523" s="295"/>
      <c r="L523" s="295"/>
      <c r="M523" s="295"/>
      <c r="N523" s="295">
        <f>N522</f>
        <v>0</v>
      </c>
      <c r="O523" s="295"/>
      <c r="P523" s="295"/>
      <c r="Q523" s="295"/>
      <c r="R523" s="295"/>
      <c r="S523" s="295"/>
      <c r="T523" s="295"/>
      <c r="U523" s="295"/>
      <c r="V523" s="295"/>
      <c r="W523" s="295"/>
      <c r="X523" s="295"/>
      <c r="Y523" s="411">
        <f>Y522</f>
        <v>0</v>
      </c>
      <c r="Z523" s="411">
        <f t="shared" ref="Z523" si="1530">Z522</f>
        <v>0</v>
      </c>
      <c r="AA523" s="411">
        <f t="shared" ref="AA523" si="1531">AA522</f>
        <v>0</v>
      </c>
      <c r="AB523" s="411">
        <f t="shared" ref="AB523" si="1532">AB522</f>
        <v>0</v>
      </c>
      <c r="AC523" s="411">
        <f t="shared" ref="AC523" si="1533">AC522</f>
        <v>0</v>
      </c>
      <c r="AD523" s="411">
        <f t="shared" ref="AD523" si="1534">AD522</f>
        <v>0</v>
      </c>
      <c r="AE523" s="411">
        <f t="shared" ref="AE523" si="1535">AE522</f>
        <v>0</v>
      </c>
      <c r="AF523" s="411">
        <f t="shared" ref="AF523" si="1536">AF522</f>
        <v>0</v>
      </c>
      <c r="AG523" s="411">
        <f t="shared" ref="AG523" si="1537">AG522</f>
        <v>0</v>
      </c>
      <c r="AH523" s="411">
        <f t="shared" ref="AH523" si="1538">AH522</f>
        <v>0</v>
      </c>
      <c r="AI523" s="411">
        <f t="shared" ref="AI523" si="1539">AI522</f>
        <v>0</v>
      </c>
      <c r="AJ523" s="411">
        <f t="shared" ref="AJ523" si="1540">AJ522</f>
        <v>0</v>
      </c>
      <c r="AK523" s="411">
        <f t="shared" ref="AK523" si="1541">AK522</f>
        <v>0</v>
      </c>
      <c r="AL523" s="411">
        <f t="shared" ref="AL523" si="1542">AL522</f>
        <v>0</v>
      </c>
      <c r="AM523" s="306"/>
    </row>
    <row r="524" spans="1:39" hidden="1"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idden="1" outlineLevel="1">
      <c r="A525" s="532">
        <v>38</v>
      </c>
      <c r="B525" s="428" t="s">
        <v>131</v>
      </c>
      <c r="C525" s="291" t="s">
        <v>25</v>
      </c>
      <c r="D525" s="295"/>
      <c r="E525" s="295"/>
      <c r="F525" s="295"/>
      <c r="G525" s="295"/>
      <c r="H525" s="295"/>
      <c r="I525" s="295"/>
      <c r="J525" s="295"/>
      <c r="K525" s="295"/>
      <c r="L525" s="295"/>
      <c r="M525" s="295"/>
      <c r="N525" s="295">
        <v>0</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hidden="1" outlineLevel="1">
      <c r="A526" s="532"/>
      <c r="B526" s="431" t="s">
        <v>309</v>
      </c>
      <c r="C526" s="291" t="s">
        <v>164</v>
      </c>
      <c r="D526" s="295"/>
      <c r="E526" s="295"/>
      <c r="F526" s="295"/>
      <c r="G526" s="295"/>
      <c r="H526" s="295"/>
      <c r="I526" s="295"/>
      <c r="J526" s="295"/>
      <c r="K526" s="295"/>
      <c r="L526" s="295"/>
      <c r="M526" s="295"/>
      <c r="N526" s="295">
        <f>N525</f>
        <v>0</v>
      </c>
      <c r="O526" s="295"/>
      <c r="P526" s="295"/>
      <c r="Q526" s="295"/>
      <c r="R526" s="295"/>
      <c r="S526" s="295"/>
      <c r="T526" s="295"/>
      <c r="U526" s="295"/>
      <c r="V526" s="295"/>
      <c r="W526" s="295"/>
      <c r="X526" s="295"/>
      <c r="Y526" s="411">
        <f>Y525</f>
        <v>0</v>
      </c>
      <c r="Z526" s="411">
        <f t="shared" ref="Z526" si="1543">Z525</f>
        <v>0</v>
      </c>
      <c r="AA526" s="411">
        <f t="shared" ref="AA526" si="1544">AA525</f>
        <v>0</v>
      </c>
      <c r="AB526" s="411">
        <f t="shared" ref="AB526" si="1545">AB525</f>
        <v>0</v>
      </c>
      <c r="AC526" s="411">
        <f t="shared" ref="AC526" si="1546">AC525</f>
        <v>0</v>
      </c>
      <c r="AD526" s="411">
        <f t="shared" ref="AD526" si="1547">AD525</f>
        <v>0</v>
      </c>
      <c r="AE526" s="411">
        <f t="shared" ref="AE526" si="1548">AE525</f>
        <v>0</v>
      </c>
      <c r="AF526" s="411">
        <f t="shared" ref="AF526" si="1549">AF525</f>
        <v>0</v>
      </c>
      <c r="AG526" s="411">
        <f t="shared" ref="AG526" si="1550">AG525</f>
        <v>0</v>
      </c>
      <c r="AH526" s="411">
        <f t="shared" ref="AH526" si="1551">AH525</f>
        <v>0</v>
      </c>
      <c r="AI526" s="411">
        <f t="shared" ref="AI526" si="1552">AI525</f>
        <v>0</v>
      </c>
      <c r="AJ526" s="411">
        <f t="shared" ref="AJ526" si="1553">AJ525</f>
        <v>0</v>
      </c>
      <c r="AK526" s="411">
        <f t="shared" ref="AK526" si="1554">AK525</f>
        <v>0</v>
      </c>
      <c r="AL526" s="411">
        <f t="shared" ref="AL526" si="1555">AL525</f>
        <v>0</v>
      </c>
      <c r="AM526" s="306"/>
    </row>
    <row r="527" spans="1:39" hidden="1"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hidden="1" outlineLevel="1">
      <c r="A528" s="532">
        <v>39</v>
      </c>
      <c r="B528" s="428" t="s">
        <v>132</v>
      </c>
      <c r="C528" s="291" t="s">
        <v>25</v>
      </c>
      <c r="D528" s="295"/>
      <c r="E528" s="295"/>
      <c r="F528" s="295"/>
      <c r="G528" s="295"/>
      <c r="H528" s="295"/>
      <c r="I528" s="295"/>
      <c r="J528" s="295"/>
      <c r="K528" s="295"/>
      <c r="L528" s="295"/>
      <c r="M528" s="295"/>
      <c r="N528" s="295">
        <v>0</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hidden="1" outlineLevel="1">
      <c r="A529" s="532"/>
      <c r="B529" s="431" t="s">
        <v>309</v>
      </c>
      <c r="C529" s="291" t="s">
        <v>164</v>
      </c>
      <c r="D529" s="295"/>
      <c r="E529" s="295"/>
      <c r="F529" s="295"/>
      <c r="G529" s="295"/>
      <c r="H529" s="295"/>
      <c r="I529" s="295"/>
      <c r="J529" s="295"/>
      <c r="K529" s="295"/>
      <c r="L529" s="295"/>
      <c r="M529" s="295"/>
      <c r="N529" s="295">
        <f>N528</f>
        <v>0</v>
      </c>
      <c r="O529" s="295"/>
      <c r="P529" s="295"/>
      <c r="Q529" s="295"/>
      <c r="R529" s="295"/>
      <c r="S529" s="295"/>
      <c r="T529" s="295"/>
      <c r="U529" s="295"/>
      <c r="V529" s="295"/>
      <c r="W529" s="295"/>
      <c r="X529" s="295"/>
      <c r="Y529" s="411">
        <f>Y528</f>
        <v>0</v>
      </c>
      <c r="Z529" s="411">
        <f t="shared" ref="Z529" si="1556">Z528</f>
        <v>0</v>
      </c>
      <c r="AA529" s="411">
        <f t="shared" ref="AA529" si="1557">AA528</f>
        <v>0</v>
      </c>
      <c r="AB529" s="411">
        <f t="shared" ref="AB529" si="1558">AB528</f>
        <v>0</v>
      </c>
      <c r="AC529" s="411">
        <f t="shared" ref="AC529" si="1559">AC528</f>
        <v>0</v>
      </c>
      <c r="AD529" s="411">
        <f t="shared" ref="AD529" si="1560">AD528</f>
        <v>0</v>
      </c>
      <c r="AE529" s="411">
        <f t="shared" ref="AE529" si="1561">AE528</f>
        <v>0</v>
      </c>
      <c r="AF529" s="411">
        <f t="shared" ref="AF529" si="1562">AF528</f>
        <v>0</v>
      </c>
      <c r="AG529" s="411">
        <f t="shared" ref="AG529" si="1563">AG528</f>
        <v>0</v>
      </c>
      <c r="AH529" s="411">
        <f t="shared" ref="AH529" si="1564">AH528</f>
        <v>0</v>
      </c>
      <c r="AI529" s="411">
        <f t="shared" ref="AI529" si="1565">AI528</f>
        <v>0</v>
      </c>
      <c r="AJ529" s="411">
        <f t="shared" ref="AJ529" si="1566">AJ528</f>
        <v>0</v>
      </c>
      <c r="AK529" s="411">
        <f t="shared" ref="AK529" si="1567">AK528</f>
        <v>0</v>
      </c>
      <c r="AL529" s="411">
        <f t="shared" ref="AL529" si="1568">AL528</f>
        <v>0</v>
      </c>
      <c r="AM529" s="306"/>
    </row>
    <row r="530" spans="1:39" hidden="1"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hidden="1" outlineLevel="1">
      <c r="A531" s="532">
        <v>40</v>
      </c>
      <c r="B531" s="428" t="s">
        <v>133</v>
      </c>
      <c r="C531" s="291" t="s">
        <v>25</v>
      </c>
      <c r="D531" s="295"/>
      <c r="E531" s="295"/>
      <c r="F531" s="295"/>
      <c r="G531" s="295"/>
      <c r="H531" s="295"/>
      <c r="I531" s="295"/>
      <c r="J531" s="295"/>
      <c r="K531" s="295"/>
      <c r="L531" s="295"/>
      <c r="M531" s="295"/>
      <c r="N531" s="295">
        <v>0</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hidden="1" outlineLevel="1">
      <c r="A532" s="532"/>
      <c r="B532" s="431" t="s">
        <v>309</v>
      </c>
      <c r="C532" s="291" t="s">
        <v>164</v>
      </c>
      <c r="D532" s="295"/>
      <c r="E532" s="295"/>
      <c r="F532" s="295"/>
      <c r="G532" s="295"/>
      <c r="H532" s="295"/>
      <c r="I532" s="295"/>
      <c r="J532" s="295"/>
      <c r="K532" s="295"/>
      <c r="L532" s="295"/>
      <c r="M532" s="295"/>
      <c r="N532" s="295">
        <f>N531</f>
        <v>0</v>
      </c>
      <c r="O532" s="295"/>
      <c r="P532" s="295"/>
      <c r="Q532" s="295"/>
      <c r="R532" s="295"/>
      <c r="S532" s="295"/>
      <c r="T532" s="295"/>
      <c r="U532" s="295"/>
      <c r="V532" s="295"/>
      <c r="W532" s="295"/>
      <c r="X532" s="295"/>
      <c r="Y532" s="411">
        <f>Y531</f>
        <v>0</v>
      </c>
      <c r="Z532" s="411">
        <f t="shared" ref="Z532" si="1569">Z531</f>
        <v>0</v>
      </c>
      <c r="AA532" s="411">
        <f t="shared" ref="AA532" si="1570">AA531</f>
        <v>0</v>
      </c>
      <c r="AB532" s="411">
        <f t="shared" ref="AB532" si="1571">AB531</f>
        <v>0</v>
      </c>
      <c r="AC532" s="411">
        <f t="shared" ref="AC532" si="1572">AC531</f>
        <v>0</v>
      </c>
      <c r="AD532" s="411">
        <f t="shared" ref="AD532" si="1573">AD531</f>
        <v>0</v>
      </c>
      <c r="AE532" s="411">
        <f t="shared" ref="AE532" si="1574">AE531</f>
        <v>0</v>
      </c>
      <c r="AF532" s="411">
        <f t="shared" ref="AF532" si="1575">AF531</f>
        <v>0</v>
      </c>
      <c r="AG532" s="411">
        <f t="shared" ref="AG532" si="1576">AG531</f>
        <v>0</v>
      </c>
      <c r="AH532" s="411">
        <f t="shared" ref="AH532" si="1577">AH531</f>
        <v>0</v>
      </c>
      <c r="AI532" s="411">
        <f t="shared" ref="AI532" si="1578">AI531</f>
        <v>0</v>
      </c>
      <c r="AJ532" s="411">
        <f t="shared" ref="AJ532" si="1579">AJ531</f>
        <v>0</v>
      </c>
      <c r="AK532" s="411">
        <f t="shared" ref="AK532" si="1580">AK531</f>
        <v>0</v>
      </c>
      <c r="AL532" s="411">
        <f t="shared" ref="AL532" si="1581">AL531</f>
        <v>0</v>
      </c>
      <c r="AM532" s="306"/>
    </row>
    <row r="533" spans="1:39" hidden="1"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hidden="1" outlineLevel="1">
      <c r="A534" s="532">
        <v>41</v>
      </c>
      <c r="B534" s="428" t="s">
        <v>134</v>
      </c>
      <c r="C534" s="291" t="s">
        <v>25</v>
      </c>
      <c r="D534" s="295"/>
      <c r="E534" s="295"/>
      <c r="F534" s="295"/>
      <c r="G534" s="295"/>
      <c r="H534" s="295"/>
      <c r="I534" s="295"/>
      <c r="J534" s="295"/>
      <c r="K534" s="295"/>
      <c r="L534" s="295"/>
      <c r="M534" s="295"/>
      <c r="N534" s="295">
        <v>0</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hidden="1" outlineLevel="1">
      <c r="A535" s="532"/>
      <c r="B535" s="431" t="s">
        <v>309</v>
      </c>
      <c r="C535" s="291" t="s">
        <v>164</v>
      </c>
      <c r="D535" s="295"/>
      <c r="E535" s="295"/>
      <c r="F535" s="295"/>
      <c r="G535" s="295"/>
      <c r="H535" s="295"/>
      <c r="I535" s="295"/>
      <c r="J535" s="295"/>
      <c r="K535" s="295"/>
      <c r="L535" s="295"/>
      <c r="M535" s="295"/>
      <c r="N535" s="295">
        <f>N534</f>
        <v>0</v>
      </c>
      <c r="O535" s="295"/>
      <c r="P535" s="295"/>
      <c r="Q535" s="295"/>
      <c r="R535" s="295"/>
      <c r="S535" s="295"/>
      <c r="T535" s="295"/>
      <c r="U535" s="295"/>
      <c r="V535" s="295"/>
      <c r="W535" s="295"/>
      <c r="X535" s="295"/>
      <c r="Y535" s="411">
        <f>Y534</f>
        <v>0</v>
      </c>
      <c r="Z535" s="411">
        <f t="shared" ref="Z535" si="1582">Z534</f>
        <v>0</v>
      </c>
      <c r="AA535" s="411">
        <f t="shared" ref="AA535" si="1583">AA534</f>
        <v>0</v>
      </c>
      <c r="AB535" s="411">
        <f t="shared" ref="AB535" si="1584">AB534</f>
        <v>0</v>
      </c>
      <c r="AC535" s="411">
        <f t="shared" ref="AC535" si="1585">AC534</f>
        <v>0</v>
      </c>
      <c r="AD535" s="411">
        <f t="shared" ref="AD535" si="1586">AD534</f>
        <v>0</v>
      </c>
      <c r="AE535" s="411">
        <f t="shared" ref="AE535" si="1587">AE534</f>
        <v>0</v>
      </c>
      <c r="AF535" s="411">
        <f t="shared" ref="AF535" si="1588">AF534</f>
        <v>0</v>
      </c>
      <c r="AG535" s="411">
        <f t="shared" ref="AG535" si="1589">AG534</f>
        <v>0</v>
      </c>
      <c r="AH535" s="411">
        <f t="shared" ref="AH535" si="1590">AH534</f>
        <v>0</v>
      </c>
      <c r="AI535" s="411">
        <f t="shared" ref="AI535" si="1591">AI534</f>
        <v>0</v>
      </c>
      <c r="AJ535" s="411">
        <f t="shared" ref="AJ535" si="1592">AJ534</f>
        <v>0</v>
      </c>
      <c r="AK535" s="411">
        <f t="shared" ref="AK535" si="1593">AK534</f>
        <v>0</v>
      </c>
      <c r="AL535" s="411">
        <f t="shared" ref="AL535" si="1594">AL534</f>
        <v>0</v>
      </c>
      <c r="AM535" s="306"/>
    </row>
    <row r="536" spans="1:39" hidden="1"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hidden="1" outlineLevel="1">
      <c r="A537" s="532">
        <v>42</v>
      </c>
      <c r="B537" s="428" t="s">
        <v>135</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hidden="1" outlineLevel="1">
      <c r="A538" s="532"/>
      <c r="B538" s="431" t="s">
        <v>309</v>
      </c>
      <c r="C538" s="291" t="s">
        <v>164</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5">Z537</f>
        <v>0</v>
      </c>
      <c r="AA538" s="411">
        <f t="shared" ref="AA538" si="1596">AA537</f>
        <v>0</v>
      </c>
      <c r="AB538" s="411">
        <f t="shared" ref="AB538" si="1597">AB537</f>
        <v>0</v>
      </c>
      <c r="AC538" s="411">
        <f t="shared" ref="AC538" si="1598">AC537</f>
        <v>0</v>
      </c>
      <c r="AD538" s="411">
        <f t="shared" ref="AD538" si="1599">AD537</f>
        <v>0</v>
      </c>
      <c r="AE538" s="411">
        <f t="shared" ref="AE538" si="1600">AE537</f>
        <v>0</v>
      </c>
      <c r="AF538" s="411">
        <f t="shared" ref="AF538" si="1601">AF537</f>
        <v>0</v>
      </c>
      <c r="AG538" s="411">
        <f t="shared" ref="AG538" si="1602">AG537</f>
        <v>0</v>
      </c>
      <c r="AH538" s="411">
        <f t="shared" ref="AH538" si="1603">AH537</f>
        <v>0</v>
      </c>
      <c r="AI538" s="411">
        <f t="shared" ref="AI538" si="1604">AI537</f>
        <v>0</v>
      </c>
      <c r="AJ538" s="411">
        <f t="shared" ref="AJ538" si="1605">AJ537</f>
        <v>0</v>
      </c>
      <c r="AK538" s="411">
        <f t="shared" ref="AK538" si="1606">AK537</f>
        <v>0</v>
      </c>
      <c r="AL538" s="411">
        <f t="shared" ref="AL538" si="1607">AL537</f>
        <v>0</v>
      </c>
      <c r="AM538" s="306"/>
    </row>
    <row r="539" spans="1:39" hidden="1"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hidden="1" outlineLevel="1">
      <c r="A540" s="532">
        <v>43</v>
      </c>
      <c r="B540" s="428" t="s">
        <v>136</v>
      </c>
      <c r="C540" s="291" t="s">
        <v>25</v>
      </c>
      <c r="D540" s="295"/>
      <c r="E540" s="295"/>
      <c r="F540" s="295"/>
      <c r="G540" s="295"/>
      <c r="H540" s="295"/>
      <c r="I540" s="295"/>
      <c r="J540" s="295"/>
      <c r="K540" s="295"/>
      <c r="L540" s="295"/>
      <c r="M540" s="295"/>
      <c r="N540" s="295">
        <v>0</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hidden="1" outlineLevel="1">
      <c r="A541" s="532"/>
      <c r="B541" s="431" t="s">
        <v>309</v>
      </c>
      <c r="C541" s="291" t="s">
        <v>164</v>
      </c>
      <c r="D541" s="295"/>
      <c r="E541" s="295"/>
      <c r="F541" s="295"/>
      <c r="G541" s="295"/>
      <c r="H541" s="295"/>
      <c r="I541" s="295"/>
      <c r="J541" s="295"/>
      <c r="K541" s="295"/>
      <c r="L541" s="295"/>
      <c r="M541" s="295"/>
      <c r="N541" s="295">
        <f>N540</f>
        <v>0</v>
      </c>
      <c r="O541" s="295"/>
      <c r="P541" s="295"/>
      <c r="Q541" s="295"/>
      <c r="R541" s="295"/>
      <c r="S541" s="295"/>
      <c r="T541" s="295"/>
      <c r="U541" s="295"/>
      <c r="V541" s="295"/>
      <c r="W541" s="295"/>
      <c r="X541" s="295"/>
      <c r="Y541" s="411">
        <f>Y540</f>
        <v>0</v>
      </c>
      <c r="Z541" s="411">
        <f t="shared" ref="Z541" si="1608">Z540</f>
        <v>0</v>
      </c>
      <c r="AA541" s="411">
        <f t="shared" ref="AA541" si="1609">AA540</f>
        <v>0</v>
      </c>
      <c r="AB541" s="411">
        <f t="shared" ref="AB541" si="1610">AB540</f>
        <v>0</v>
      </c>
      <c r="AC541" s="411">
        <f t="shared" ref="AC541" si="1611">AC540</f>
        <v>0</v>
      </c>
      <c r="AD541" s="411">
        <f t="shared" ref="AD541" si="1612">AD540</f>
        <v>0</v>
      </c>
      <c r="AE541" s="411">
        <f t="shared" ref="AE541" si="1613">AE540</f>
        <v>0</v>
      </c>
      <c r="AF541" s="411">
        <f t="shared" ref="AF541" si="1614">AF540</f>
        <v>0</v>
      </c>
      <c r="AG541" s="411">
        <f t="shared" ref="AG541" si="1615">AG540</f>
        <v>0</v>
      </c>
      <c r="AH541" s="411">
        <f t="shared" ref="AH541" si="1616">AH540</f>
        <v>0</v>
      </c>
      <c r="AI541" s="411">
        <f t="shared" ref="AI541" si="1617">AI540</f>
        <v>0</v>
      </c>
      <c r="AJ541" s="411">
        <f t="shared" ref="AJ541" si="1618">AJ540</f>
        <v>0</v>
      </c>
      <c r="AK541" s="411">
        <f t="shared" ref="AK541" si="1619">AK540</f>
        <v>0</v>
      </c>
      <c r="AL541" s="411">
        <f t="shared" ref="AL541" si="1620">AL540</f>
        <v>0</v>
      </c>
      <c r="AM541" s="306"/>
    </row>
    <row r="542" spans="1:39" hidden="1"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hidden="1" outlineLevel="1">
      <c r="A543" s="532">
        <v>44</v>
      </c>
      <c r="B543" s="428" t="s">
        <v>137</v>
      </c>
      <c r="C543" s="291" t="s">
        <v>25</v>
      </c>
      <c r="D543" s="295"/>
      <c r="E543" s="295"/>
      <c r="F543" s="295"/>
      <c r="G543" s="295"/>
      <c r="H543" s="295"/>
      <c r="I543" s="295"/>
      <c r="J543" s="295"/>
      <c r="K543" s="295"/>
      <c r="L543" s="295"/>
      <c r="M543" s="295"/>
      <c r="N543" s="295">
        <v>0</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hidden="1" outlineLevel="1">
      <c r="A544" s="532"/>
      <c r="B544" s="431" t="s">
        <v>309</v>
      </c>
      <c r="C544" s="291" t="s">
        <v>164</v>
      </c>
      <c r="D544" s="295"/>
      <c r="E544" s="295"/>
      <c r="F544" s="295"/>
      <c r="G544" s="295"/>
      <c r="H544" s="295"/>
      <c r="I544" s="295"/>
      <c r="J544" s="295"/>
      <c r="K544" s="295"/>
      <c r="L544" s="295"/>
      <c r="M544" s="295"/>
      <c r="N544" s="295">
        <f>N543</f>
        <v>0</v>
      </c>
      <c r="O544" s="295"/>
      <c r="P544" s="295"/>
      <c r="Q544" s="295"/>
      <c r="R544" s="295"/>
      <c r="S544" s="295"/>
      <c r="T544" s="295"/>
      <c r="U544" s="295"/>
      <c r="V544" s="295"/>
      <c r="W544" s="295"/>
      <c r="X544" s="295"/>
      <c r="Y544" s="411">
        <f>Y543</f>
        <v>0</v>
      </c>
      <c r="Z544" s="411">
        <f t="shared" ref="Z544" si="1621">Z543</f>
        <v>0</v>
      </c>
      <c r="AA544" s="411">
        <f t="shared" ref="AA544" si="1622">AA543</f>
        <v>0</v>
      </c>
      <c r="AB544" s="411">
        <f t="shared" ref="AB544" si="1623">AB543</f>
        <v>0</v>
      </c>
      <c r="AC544" s="411">
        <f t="shared" ref="AC544" si="1624">AC543</f>
        <v>0</v>
      </c>
      <c r="AD544" s="411">
        <f t="shared" ref="AD544" si="1625">AD543</f>
        <v>0</v>
      </c>
      <c r="AE544" s="411">
        <f t="shared" ref="AE544" si="1626">AE543</f>
        <v>0</v>
      </c>
      <c r="AF544" s="411">
        <f t="shared" ref="AF544" si="1627">AF543</f>
        <v>0</v>
      </c>
      <c r="AG544" s="411">
        <f t="shared" ref="AG544" si="1628">AG543</f>
        <v>0</v>
      </c>
      <c r="AH544" s="411">
        <f t="shared" ref="AH544" si="1629">AH543</f>
        <v>0</v>
      </c>
      <c r="AI544" s="411">
        <f t="shared" ref="AI544" si="1630">AI543</f>
        <v>0</v>
      </c>
      <c r="AJ544" s="411">
        <f t="shared" ref="AJ544" si="1631">AJ543</f>
        <v>0</v>
      </c>
      <c r="AK544" s="411">
        <f t="shared" ref="AK544" si="1632">AK543</f>
        <v>0</v>
      </c>
      <c r="AL544" s="411">
        <f t="shared" ref="AL544" si="1633">AL543</f>
        <v>0</v>
      </c>
      <c r="AM544" s="306"/>
    </row>
    <row r="545" spans="1:39" hidden="1"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hidden="1" outlineLevel="1">
      <c r="A546" s="532">
        <v>45</v>
      </c>
      <c r="B546" s="428" t="s">
        <v>138</v>
      </c>
      <c r="C546" s="291" t="s">
        <v>25</v>
      </c>
      <c r="D546" s="295"/>
      <c r="E546" s="295"/>
      <c r="F546" s="295"/>
      <c r="G546" s="295"/>
      <c r="H546" s="295"/>
      <c r="I546" s="295"/>
      <c r="J546" s="295"/>
      <c r="K546" s="295"/>
      <c r="L546" s="295"/>
      <c r="M546" s="295"/>
      <c r="N546" s="295">
        <v>0</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hidden="1" outlineLevel="1">
      <c r="A547" s="532"/>
      <c r="B547" s="431" t="s">
        <v>309</v>
      </c>
      <c r="C547" s="291" t="s">
        <v>164</v>
      </c>
      <c r="D547" s="295"/>
      <c r="E547" s="295"/>
      <c r="F547" s="295"/>
      <c r="G547" s="295"/>
      <c r="H547" s="295"/>
      <c r="I547" s="295"/>
      <c r="J547" s="295"/>
      <c r="K547" s="295"/>
      <c r="L547" s="295"/>
      <c r="M547" s="295"/>
      <c r="N547" s="295">
        <f>N546</f>
        <v>0</v>
      </c>
      <c r="O547" s="295"/>
      <c r="P547" s="295"/>
      <c r="Q547" s="295"/>
      <c r="R547" s="295"/>
      <c r="S547" s="295"/>
      <c r="T547" s="295"/>
      <c r="U547" s="295"/>
      <c r="V547" s="295"/>
      <c r="W547" s="295"/>
      <c r="X547" s="295"/>
      <c r="Y547" s="411">
        <f>Y546</f>
        <v>0</v>
      </c>
      <c r="Z547" s="411">
        <f t="shared" ref="Z547" si="1634">Z546</f>
        <v>0</v>
      </c>
      <c r="AA547" s="411">
        <f t="shared" ref="AA547" si="1635">AA546</f>
        <v>0</v>
      </c>
      <c r="AB547" s="411">
        <f t="shared" ref="AB547" si="1636">AB546</f>
        <v>0</v>
      </c>
      <c r="AC547" s="411">
        <f t="shared" ref="AC547" si="1637">AC546</f>
        <v>0</v>
      </c>
      <c r="AD547" s="411">
        <f t="shared" ref="AD547" si="1638">AD546</f>
        <v>0</v>
      </c>
      <c r="AE547" s="411">
        <f t="shared" ref="AE547" si="1639">AE546</f>
        <v>0</v>
      </c>
      <c r="AF547" s="411">
        <f t="shared" ref="AF547" si="1640">AF546</f>
        <v>0</v>
      </c>
      <c r="AG547" s="411">
        <f t="shared" ref="AG547" si="1641">AG546</f>
        <v>0</v>
      </c>
      <c r="AH547" s="411">
        <f t="shared" ref="AH547" si="1642">AH546</f>
        <v>0</v>
      </c>
      <c r="AI547" s="411">
        <f t="shared" ref="AI547" si="1643">AI546</f>
        <v>0</v>
      </c>
      <c r="AJ547" s="411">
        <f t="shared" ref="AJ547" si="1644">AJ546</f>
        <v>0</v>
      </c>
      <c r="AK547" s="411">
        <f t="shared" ref="AK547" si="1645">AK546</f>
        <v>0</v>
      </c>
      <c r="AL547" s="411">
        <f t="shared" ref="AL547" si="1646">AL546</f>
        <v>0</v>
      </c>
      <c r="AM547" s="306"/>
    </row>
    <row r="548" spans="1:39" hidden="1"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hidden="1" outlineLevel="1">
      <c r="A549" s="532">
        <v>46</v>
      </c>
      <c r="B549" s="428" t="s">
        <v>139</v>
      </c>
      <c r="C549" s="291" t="s">
        <v>25</v>
      </c>
      <c r="D549" s="295"/>
      <c r="E549" s="295"/>
      <c r="F549" s="295"/>
      <c r="G549" s="295"/>
      <c r="H549" s="295"/>
      <c r="I549" s="295"/>
      <c r="J549" s="295"/>
      <c r="K549" s="295"/>
      <c r="L549" s="295"/>
      <c r="M549" s="295"/>
      <c r="N549" s="295">
        <v>0</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hidden="1" outlineLevel="1">
      <c r="A550" s="532"/>
      <c r="B550" s="431" t="s">
        <v>309</v>
      </c>
      <c r="C550" s="291" t="s">
        <v>164</v>
      </c>
      <c r="D550" s="295"/>
      <c r="E550" s="295"/>
      <c r="F550" s="295"/>
      <c r="G550" s="295"/>
      <c r="H550" s="295"/>
      <c r="I550" s="295"/>
      <c r="J550" s="295"/>
      <c r="K550" s="295"/>
      <c r="L550" s="295"/>
      <c r="M550" s="295"/>
      <c r="N550" s="295">
        <f>N549</f>
        <v>0</v>
      </c>
      <c r="O550" s="295"/>
      <c r="P550" s="295"/>
      <c r="Q550" s="295"/>
      <c r="R550" s="295"/>
      <c r="S550" s="295"/>
      <c r="T550" s="295"/>
      <c r="U550" s="295"/>
      <c r="V550" s="295"/>
      <c r="W550" s="295"/>
      <c r="X550" s="295"/>
      <c r="Y550" s="411">
        <f>Y549</f>
        <v>0</v>
      </c>
      <c r="Z550" s="411">
        <f t="shared" ref="Z550" si="1647">Z549</f>
        <v>0</v>
      </c>
      <c r="AA550" s="411">
        <f t="shared" ref="AA550" si="1648">AA549</f>
        <v>0</v>
      </c>
      <c r="AB550" s="411">
        <f t="shared" ref="AB550" si="1649">AB549</f>
        <v>0</v>
      </c>
      <c r="AC550" s="411">
        <f t="shared" ref="AC550" si="1650">AC549</f>
        <v>0</v>
      </c>
      <c r="AD550" s="411">
        <f t="shared" ref="AD550" si="1651">AD549</f>
        <v>0</v>
      </c>
      <c r="AE550" s="411">
        <f t="shared" ref="AE550" si="1652">AE549</f>
        <v>0</v>
      </c>
      <c r="AF550" s="411">
        <f t="shared" ref="AF550" si="1653">AF549</f>
        <v>0</v>
      </c>
      <c r="AG550" s="411">
        <f t="shared" ref="AG550" si="1654">AG549</f>
        <v>0</v>
      </c>
      <c r="AH550" s="411">
        <f t="shared" ref="AH550" si="1655">AH549</f>
        <v>0</v>
      </c>
      <c r="AI550" s="411">
        <f t="shared" ref="AI550" si="1656">AI549</f>
        <v>0</v>
      </c>
      <c r="AJ550" s="411">
        <f t="shared" ref="AJ550" si="1657">AJ549</f>
        <v>0</v>
      </c>
      <c r="AK550" s="411">
        <f t="shared" ref="AK550" si="1658">AK549</f>
        <v>0</v>
      </c>
      <c r="AL550" s="411">
        <f t="shared" ref="AL550" si="1659">AL549</f>
        <v>0</v>
      </c>
      <c r="AM550" s="306"/>
    </row>
    <row r="551" spans="1:39" hidden="1"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hidden="1" outlineLevel="1">
      <c r="A552" s="532">
        <v>47</v>
      </c>
      <c r="B552" s="428" t="s">
        <v>140</v>
      </c>
      <c r="C552" s="291" t="s">
        <v>25</v>
      </c>
      <c r="D552" s="295"/>
      <c r="E552" s="295"/>
      <c r="F552" s="295"/>
      <c r="G552" s="295"/>
      <c r="H552" s="295"/>
      <c r="I552" s="295"/>
      <c r="J552" s="295"/>
      <c r="K552" s="295"/>
      <c r="L552" s="295"/>
      <c r="M552" s="295"/>
      <c r="N552" s="295">
        <v>0</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hidden="1" outlineLevel="1">
      <c r="A553" s="532"/>
      <c r="B553" s="431" t="s">
        <v>309</v>
      </c>
      <c r="C553" s="291" t="s">
        <v>164</v>
      </c>
      <c r="D553" s="295"/>
      <c r="E553" s="295"/>
      <c r="F553" s="295"/>
      <c r="G553" s="295"/>
      <c r="H553" s="295"/>
      <c r="I553" s="295"/>
      <c r="J553" s="295"/>
      <c r="K553" s="295"/>
      <c r="L553" s="295"/>
      <c r="M553" s="295"/>
      <c r="N553" s="295">
        <f>N552</f>
        <v>0</v>
      </c>
      <c r="O553" s="295"/>
      <c r="P553" s="295"/>
      <c r="Q553" s="295"/>
      <c r="R553" s="295"/>
      <c r="S553" s="295"/>
      <c r="T553" s="295"/>
      <c r="U553" s="295"/>
      <c r="V553" s="295"/>
      <c r="W553" s="295"/>
      <c r="X553" s="295"/>
      <c r="Y553" s="411">
        <f>Y552</f>
        <v>0</v>
      </c>
      <c r="Z553" s="411">
        <f t="shared" ref="Z553" si="1660">Z552</f>
        <v>0</v>
      </c>
      <c r="AA553" s="411">
        <f t="shared" ref="AA553" si="1661">AA552</f>
        <v>0</v>
      </c>
      <c r="AB553" s="411">
        <f t="shared" ref="AB553" si="1662">AB552</f>
        <v>0</v>
      </c>
      <c r="AC553" s="411">
        <f t="shared" ref="AC553" si="1663">AC552</f>
        <v>0</v>
      </c>
      <c r="AD553" s="411">
        <f t="shared" ref="AD553" si="1664">AD552</f>
        <v>0</v>
      </c>
      <c r="AE553" s="411">
        <f t="shared" ref="AE553" si="1665">AE552</f>
        <v>0</v>
      </c>
      <c r="AF553" s="411">
        <f t="shared" ref="AF553" si="1666">AF552</f>
        <v>0</v>
      </c>
      <c r="AG553" s="411">
        <f t="shared" ref="AG553" si="1667">AG552</f>
        <v>0</v>
      </c>
      <c r="AH553" s="411">
        <f t="shared" ref="AH553" si="1668">AH552</f>
        <v>0</v>
      </c>
      <c r="AI553" s="411">
        <f t="shared" ref="AI553" si="1669">AI552</f>
        <v>0</v>
      </c>
      <c r="AJ553" s="411">
        <f t="shared" ref="AJ553" si="1670">AJ552</f>
        <v>0</v>
      </c>
      <c r="AK553" s="411">
        <f t="shared" ref="AK553" si="1671">AK552</f>
        <v>0</v>
      </c>
      <c r="AL553" s="411">
        <f t="shared" ref="AL553" si="1672">AL552</f>
        <v>0</v>
      </c>
      <c r="AM553" s="306"/>
    </row>
    <row r="554" spans="1:39" hidden="1"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hidden="1" outlineLevel="1">
      <c r="A555" s="532">
        <v>48</v>
      </c>
      <c r="B555" s="428" t="s">
        <v>141</v>
      </c>
      <c r="C555" s="291" t="s">
        <v>25</v>
      </c>
      <c r="D555" s="295"/>
      <c r="E555" s="295"/>
      <c r="F555" s="295"/>
      <c r="G555" s="295"/>
      <c r="H555" s="295"/>
      <c r="I555" s="295"/>
      <c r="J555" s="295"/>
      <c r="K555" s="295"/>
      <c r="L555" s="295"/>
      <c r="M555" s="295"/>
      <c r="N555" s="295">
        <v>0</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hidden="1" outlineLevel="1">
      <c r="A556" s="532"/>
      <c r="B556" s="431" t="s">
        <v>309</v>
      </c>
      <c r="C556" s="291" t="s">
        <v>164</v>
      </c>
      <c r="D556" s="295"/>
      <c r="E556" s="295"/>
      <c r="F556" s="295"/>
      <c r="G556" s="295"/>
      <c r="H556" s="295"/>
      <c r="I556" s="295"/>
      <c r="J556" s="295"/>
      <c r="K556" s="295"/>
      <c r="L556" s="295"/>
      <c r="M556" s="295"/>
      <c r="N556" s="295">
        <f>N555</f>
        <v>0</v>
      </c>
      <c r="O556" s="295"/>
      <c r="P556" s="295"/>
      <c r="Q556" s="295"/>
      <c r="R556" s="295"/>
      <c r="S556" s="295"/>
      <c r="T556" s="295"/>
      <c r="U556" s="295"/>
      <c r="V556" s="295"/>
      <c r="W556" s="295"/>
      <c r="X556" s="295"/>
      <c r="Y556" s="411">
        <f>Y555</f>
        <v>0</v>
      </c>
      <c r="Z556" s="411">
        <f t="shared" ref="Z556" si="1673">Z555</f>
        <v>0</v>
      </c>
      <c r="AA556" s="411">
        <f t="shared" ref="AA556" si="1674">AA555</f>
        <v>0</v>
      </c>
      <c r="AB556" s="411">
        <f t="shared" ref="AB556" si="1675">AB555</f>
        <v>0</v>
      </c>
      <c r="AC556" s="411">
        <f t="shared" ref="AC556" si="1676">AC555</f>
        <v>0</v>
      </c>
      <c r="AD556" s="411">
        <f t="shared" ref="AD556" si="1677">AD555</f>
        <v>0</v>
      </c>
      <c r="AE556" s="411">
        <f t="shared" ref="AE556" si="1678">AE555</f>
        <v>0</v>
      </c>
      <c r="AF556" s="411">
        <f t="shared" ref="AF556" si="1679">AF555</f>
        <v>0</v>
      </c>
      <c r="AG556" s="411">
        <f t="shared" ref="AG556" si="1680">AG555</f>
        <v>0</v>
      </c>
      <c r="AH556" s="411">
        <f t="shared" ref="AH556" si="1681">AH555</f>
        <v>0</v>
      </c>
      <c r="AI556" s="411">
        <f t="shared" ref="AI556" si="1682">AI555</f>
        <v>0</v>
      </c>
      <c r="AJ556" s="411">
        <f t="shared" ref="AJ556" si="1683">AJ555</f>
        <v>0</v>
      </c>
      <c r="AK556" s="411">
        <f t="shared" ref="AK556" si="1684">AK555</f>
        <v>0</v>
      </c>
      <c r="AL556" s="411">
        <f t="shared" ref="AL556" si="1685">AL555</f>
        <v>0</v>
      </c>
      <c r="AM556" s="306"/>
    </row>
    <row r="557" spans="1:39" hidden="1"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hidden="1" outlineLevel="1">
      <c r="A558" s="532">
        <v>49</v>
      </c>
      <c r="B558" s="428" t="s">
        <v>142</v>
      </c>
      <c r="C558" s="291" t="s">
        <v>25</v>
      </c>
      <c r="D558" s="295"/>
      <c r="E558" s="295"/>
      <c r="F558" s="295"/>
      <c r="G558" s="295"/>
      <c r="H558" s="295"/>
      <c r="I558" s="295"/>
      <c r="J558" s="295"/>
      <c r="K558" s="295"/>
      <c r="L558" s="295"/>
      <c r="M558" s="295"/>
      <c r="N558" s="295">
        <v>0</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hidden="1" outlineLevel="1">
      <c r="A559" s="532"/>
      <c r="B559" s="431" t="s">
        <v>309</v>
      </c>
      <c r="C559" s="291" t="s">
        <v>164</v>
      </c>
      <c r="D559" s="295"/>
      <c r="E559" s="295"/>
      <c r="F559" s="295"/>
      <c r="G559" s="295"/>
      <c r="H559" s="295"/>
      <c r="I559" s="295"/>
      <c r="J559" s="295"/>
      <c r="K559" s="295"/>
      <c r="L559" s="295"/>
      <c r="M559" s="295"/>
      <c r="N559" s="295">
        <f>N558</f>
        <v>0</v>
      </c>
      <c r="O559" s="295"/>
      <c r="P559" s="295"/>
      <c r="Q559" s="295"/>
      <c r="R559" s="295"/>
      <c r="S559" s="295"/>
      <c r="T559" s="295"/>
      <c r="U559" s="295"/>
      <c r="V559" s="295"/>
      <c r="W559" s="295"/>
      <c r="X559" s="295"/>
      <c r="Y559" s="411">
        <f>Y558</f>
        <v>0</v>
      </c>
      <c r="Z559" s="411">
        <f t="shared" ref="Z559" si="1686">Z558</f>
        <v>0</v>
      </c>
      <c r="AA559" s="411">
        <f t="shared" ref="AA559" si="1687">AA558</f>
        <v>0</v>
      </c>
      <c r="AB559" s="411">
        <f t="shared" ref="AB559" si="1688">AB558</f>
        <v>0</v>
      </c>
      <c r="AC559" s="411">
        <f t="shared" ref="AC559" si="1689">AC558</f>
        <v>0</v>
      </c>
      <c r="AD559" s="411">
        <f t="shared" ref="AD559" si="1690">AD558</f>
        <v>0</v>
      </c>
      <c r="AE559" s="411">
        <f t="shared" ref="AE559" si="1691">AE558</f>
        <v>0</v>
      </c>
      <c r="AF559" s="411">
        <f t="shared" ref="AF559" si="1692">AF558</f>
        <v>0</v>
      </c>
      <c r="AG559" s="411">
        <f t="shared" ref="AG559" si="1693">AG558</f>
        <v>0</v>
      </c>
      <c r="AH559" s="411">
        <f t="shared" ref="AH559" si="1694">AH558</f>
        <v>0</v>
      </c>
      <c r="AI559" s="411">
        <f t="shared" ref="AI559" si="1695">AI558</f>
        <v>0</v>
      </c>
      <c r="AJ559" s="411">
        <f t="shared" ref="AJ559" si="1696">AJ558</f>
        <v>0</v>
      </c>
      <c r="AK559" s="411">
        <f t="shared" ref="AK559" si="1697">AK558</f>
        <v>0</v>
      </c>
      <c r="AL559" s="411">
        <f t="shared" ref="AL559" si="1698">AL558</f>
        <v>0</v>
      </c>
      <c r="AM559" s="306"/>
    </row>
    <row r="560" spans="1:39" hidden="1"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ollapsed="1">
      <c r="B561" s="327" t="s">
        <v>293</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294</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0</v>
      </c>
      <c r="Z562" s="392">
        <f>HLOOKUP(Z218,'2. LRAMVA Threshold'!$B$42:$Q$53,9,FALSE)</f>
        <v>0</v>
      </c>
      <c r="AA562" s="392">
        <f>HLOOKUP(AA218,'2. LRAMVA Threshold'!$B$42:$Q$53,9,FALSE)</f>
        <v>0</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295</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0</v>
      </c>
      <c r="Z564" s="341">
        <f>HLOOKUP(Z$35,'3.  Distribution Rates'!$C$122:$P$133,9,FALSE)</f>
        <v>0</v>
      </c>
      <c r="AA564" s="341">
        <f>HLOOKUP(AA$35,'3.  Distribution Rates'!$C$122:$P$133,9,FALSE)</f>
        <v>0</v>
      </c>
      <c r="AB564" s="341">
        <f>HLOOKUP(AB$35,'3.  Distribution Rates'!$C$122:$P$133,9,FALSE)</f>
        <v>0</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296</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9">SUM(Y565:AL565)</f>
        <v>0</v>
      </c>
    </row>
    <row r="566" spans="2:39">
      <c r="B566" s="324" t="s">
        <v>297</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9"/>
        <v>0</v>
      </c>
    </row>
    <row r="567" spans="2:39">
      <c r="B567" s="324" t="s">
        <v>298</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9"/>
        <v>0</v>
      </c>
    </row>
    <row r="568" spans="2:39">
      <c r="B568" s="324" t="s">
        <v>299</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9"/>
        <v>0</v>
      </c>
    </row>
    <row r="569" spans="2:39">
      <c r="B569" s="324" t="s">
        <v>300</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700">Y209*Y564</f>
        <v>0</v>
      </c>
      <c r="Z569" s="378">
        <f t="shared" si="1700"/>
        <v>0</v>
      </c>
      <c r="AA569" s="378">
        <f t="shared" si="1700"/>
        <v>0</v>
      </c>
      <c r="AB569" s="378">
        <f t="shared" si="1700"/>
        <v>0</v>
      </c>
      <c r="AC569" s="378">
        <f t="shared" si="1700"/>
        <v>0</v>
      </c>
      <c r="AD569" s="378">
        <f t="shared" si="1700"/>
        <v>0</v>
      </c>
      <c r="AE569" s="378">
        <f t="shared" si="1700"/>
        <v>0</v>
      </c>
      <c r="AF569" s="378">
        <f t="shared" si="1700"/>
        <v>0</v>
      </c>
      <c r="AG569" s="378">
        <f t="shared" si="1700"/>
        <v>0</v>
      </c>
      <c r="AH569" s="378">
        <f t="shared" si="1700"/>
        <v>0</v>
      </c>
      <c r="AI569" s="378">
        <f t="shared" si="1700"/>
        <v>0</v>
      </c>
      <c r="AJ569" s="378">
        <f t="shared" si="1700"/>
        <v>0</v>
      </c>
      <c r="AK569" s="378">
        <f t="shared" si="1700"/>
        <v>0</v>
      </c>
      <c r="AL569" s="378">
        <f t="shared" si="1700"/>
        <v>0</v>
      </c>
      <c r="AM569" s="629">
        <f t="shared" si="1699"/>
        <v>0</v>
      </c>
    </row>
    <row r="570" spans="2:39">
      <c r="B570" s="324" t="s">
        <v>301</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 t="shared" ref="Y570:AL570" si="1701">Y392*Y564</f>
        <v>0</v>
      </c>
      <c r="Z570" s="378">
        <f t="shared" si="1701"/>
        <v>0</v>
      </c>
      <c r="AA570" s="378">
        <f t="shared" si="1701"/>
        <v>0</v>
      </c>
      <c r="AB570" s="378">
        <f t="shared" si="1701"/>
        <v>0</v>
      </c>
      <c r="AC570" s="378">
        <f t="shared" si="1701"/>
        <v>0</v>
      </c>
      <c r="AD570" s="378">
        <f t="shared" si="1701"/>
        <v>0</v>
      </c>
      <c r="AE570" s="378">
        <f t="shared" si="1701"/>
        <v>0</v>
      </c>
      <c r="AF570" s="378">
        <f t="shared" si="1701"/>
        <v>0</v>
      </c>
      <c r="AG570" s="378">
        <f t="shared" si="1701"/>
        <v>0</v>
      </c>
      <c r="AH570" s="378">
        <f t="shared" si="1701"/>
        <v>0</v>
      </c>
      <c r="AI570" s="378">
        <f t="shared" si="1701"/>
        <v>0</v>
      </c>
      <c r="AJ570" s="378">
        <f t="shared" si="1701"/>
        <v>0</v>
      </c>
      <c r="AK570" s="378">
        <f t="shared" si="1701"/>
        <v>0</v>
      </c>
      <c r="AL570" s="378">
        <f t="shared" si="1701"/>
        <v>0</v>
      </c>
      <c r="AM570" s="629">
        <f t="shared" si="1699"/>
        <v>0</v>
      </c>
    </row>
    <row r="571" spans="2:39">
      <c r="B571" s="324" t="s">
        <v>302</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702">Z561*Z564</f>
        <v>0</v>
      </c>
      <c r="AA571" s="378">
        <f t="shared" si="1702"/>
        <v>0</v>
      </c>
      <c r="AB571" s="378">
        <f t="shared" si="1702"/>
        <v>0</v>
      </c>
      <c r="AC571" s="378">
        <f t="shared" si="1702"/>
        <v>0</v>
      </c>
      <c r="AD571" s="378">
        <f t="shared" si="1702"/>
        <v>0</v>
      </c>
      <c r="AE571" s="378">
        <f t="shared" si="1702"/>
        <v>0</v>
      </c>
      <c r="AF571" s="378">
        <f t="shared" si="1702"/>
        <v>0</v>
      </c>
      <c r="AG571" s="378">
        <f t="shared" si="1702"/>
        <v>0</v>
      </c>
      <c r="AH571" s="378">
        <f t="shared" si="1702"/>
        <v>0</v>
      </c>
      <c r="AI571" s="378">
        <f t="shared" si="1702"/>
        <v>0</v>
      </c>
      <c r="AJ571" s="378">
        <f t="shared" si="1702"/>
        <v>0</v>
      </c>
      <c r="AK571" s="378">
        <f t="shared" si="1702"/>
        <v>0</v>
      </c>
      <c r="AL571" s="378">
        <f t="shared" si="1702"/>
        <v>0</v>
      </c>
      <c r="AM571" s="629">
        <f t="shared" si="1699"/>
        <v>0</v>
      </c>
    </row>
    <row r="572" spans="2:39" ht="15.75">
      <c r="B572" s="349" t="s">
        <v>303</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0</v>
      </c>
      <c r="Z572" s="346">
        <f>SUM(Z565:Z571)</f>
        <v>0</v>
      </c>
      <c r="AA572" s="346">
        <f t="shared" ref="AA572:AE572" si="1703">SUM(AA565:AA571)</f>
        <v>0</v>
      </c>
      <c r="AB572" s="346">
        <f t="shared" si="1703"/>
        <v>0</v>
      </c>
      <c r="AC572" s="346">
        <f t="shared" si="1703"/>
        <v>0</v>
      </c>
      <c r="AD572" s="346">
        <f t="shared" si="1703"/>
        <v>0</v>
      </c>
      <c r="AE572" s="346">
        <f t="shared" si="1703"/>
        <v>0</v>
      </c>
      <c r="AF572" s="346">
        <f>SUM(AF565:AF571)</f>
        <v>0</v>
      </c>
      <c r="AG572" s="346">
        <f>SUM(AG565:AG571)</f>
        <v>0</v>
      </c>
      <c r="AH572" s="346">
        <f t="shared" ref="AH572:AL572" si="1704">SUM(AH565:AH571)</f>
        <v>0</v>
      </c>
      <c r="AI572" s="346">
        <f t="shared" si="1704"/>
        <v>0</v>
      </c>
      <c r="AJ572" s="346">
        <f t="shared" si="1704"/>
        <v>0</v>
      </c>
      <c r="AK572" s="346">
        <f t="shared" si="1704"/>
        <v>0</v>
      </c>
      <c r="AL572" s="346">
        <f t="shared" si="1704"/>
        <v>0</v>
      </c>
      <c r="AM572" s="407">
        <f>SUM(AM565:AM571)</f>
        <v>0</v>
      </c>
    </row>
    <row r="573" spans="2:39" ht="15.75">
      <c r="B573" s="349" t="s">
        <v>304</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0</v>
      </c>
      <c r="Z573" s="347">
        <f t="shared" ref="Z573:AE573" si="1705">Z562*Z564</f>
        <v>0</v>
      </c>
      <c r="AA573" s="347">
        <f t="shared" si="1705"/>
        <v>0</v>
      </c>
      <c r="AB573" s="347">
        <f t="shared" si="1705"/>
        <v>0</v>
      </c>
      <c r="AC573" s="347">
        <f t="shared" si="1705"/>
        <v>0</v>
      </c>
      <c r="AD573" s="347">
        <f t="shared" si="1705"/>
        <v>0</v>
      </c>
      <c r="AE573" s="347">
        <f t="shared" si="1705"/>
        <v>0</v>
      </c>
      <c r="AF573" s="347">
        <f>AF562*AF564</f>
        <v>0</v>
      </c>
      <c r="AG573" s="347">
        <f t="shared" ref="AG573:AL573" si="1706">AG562*AG564</f>
        <v>0</v>
      </c>
      <c r="AH573" s="347">
        <f t="shared" si="1706"/>
        <v>0</v>
      </c>
      <c r="AI573" s="347">
        <f t="shared" si="1706"/>
        <v>0</v>
      </c>
      <c r="AJ573" s="347">
        <f t="shared" si="1706"/>
        <v>0</v>
      </c>
      <c r="AK573" s="347">
        <f t="shared" si="1706"/>
        <v>0</v>
      </c>
      <c r="AL573" s="347">
        <f t="shared" si="1706"/>
        <v>0</v>
      </c>
      <c r="AM573" s="407">
        <f>SUM(Y573:AL573)</f>
        <v>0</v>
      </c>
    </row>
    <row r="574" spans="2:39" ht="15.75">
      <c r="B574" s="349" t="s">
        <v>305</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0</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306</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 t="shared" ref="AA576:AL576" si="1707">IF(AA402="kw",SUMPRODUCT($N$404:$N$559,$P$404:$P$559,AA404:AA559),SUMPRODUCT($E$404:$E$559,AA404:AA559))</f>
        <v>0</v>
      </c>
      <c r="AB576" s="291">
        <f t="shared" si="1707"/>
        <v>0</v>
      </c>
      <c r="AC576" s="291">
        <f t="shared" si="1707"/>
        <v>0</v>
      </c>
      <c r="AD576" s="291">
        <f t="shared" si="1707"/>
        <v>0</v>
      </c>
      <c r="AE576" s="291">
        <f t="shared" si="1707"/>
        <v>0</v>
      </c>
      <c r="AF576" s="291">
        <f t="shared" si="1707"/>
        <v>0</v>
      </c>
      <c r="AG576" s="291">
        <f t="shared" si="1707"/>
        <v>0</v>
      </c>
      <c r="AH576" s="291">
        <f t="shared" si="1707"/>
        <v>0</v>
      </c>
      <c r="AI576" s="291">
        <f t="shared" si="1707"/>
        <v>0</v>
      </c>
      <c r="AJ576" s="291">
        <f t="shared" si="1707"/>
        <v>0</v>
      </c>
      <c r="AK576" s="291">
        <f t="shared" si="1707"/>
        <v>0</v>
      </c>
      <c r="AL576" s="291">
        <f t="shared" si="1707"/>
        <v>0</v>
      </c>
      <c r="AM576" s="337"/>
    </row>
    <row r="577" spans="1:39">
      <c r="B577" s="439" t="s">
        <v>307</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708">IF(AA402="kw",SUMPRODUCT($N$404:$N$559,$Q$404:$Q$559,AA404:AA559),SUMPRODUCT($F$404:$F$559,AA404:AA559))</f>
        <v>0</v>
      </c>
      <c r="AB577" s="291">
        <f t="shared" si="1708"/>
        <v>0</v>
      </c>
      <c r="AC577" s="291">
        <f t="shared" si="1708"/>
        <v>0</v>
      </c>
      <c r="AD577" s="291">
        <f t="shared" si="1708"/>
        <v>0</v>
      </c>
      <c r="AE577" s="291">
        <f t="shared" si="1708"/>
        <v>0</v>
      </c>
      <c r="AF577" s="291">
        <f t="shared" si="1708"/>
        <v>0</v>
      </c>
      <c r="AG577" s="291">
        <f t="shared" si="1708"/>
        <v>0</v>
      </c>
      <c r="AH577" s="291">
        <f t="shared" si="1708"/>
        <v>0</v>
      </c>
      <c r="AI577" s="291">
        <f t="shared" si="1708"/>
        <v>0</v>
      </c>
      <c r="AJ577" s="291">
        <f t="shared" si="1708"/>
        <v>0</v>
      </c>
      <c r="AK577" s="291">
        <f t="shared" si="1708"/>
        <v>0</v>
      </c>
      <c r="AL577" s="291">
        <f t="shared" si="1708"/>
        <v>0</v>
      </c>
      <c r="AM577" s="337"/>
    </row>
    <row r="578" spans="1:39">
      <c r="B578" s="440" t="s">
        <v>308</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709">IF(AA402="kw",SUMPRODUCT($N$404:$N$559,$R$404:$R$559,AA404:AA559),SUMPRODUCT($G$404:$G$559,AA404:AA559))</f>
        <v>0</v>
      </c>
      <c r="AB578" s="326">
        <f t="shared" si="1709"/>
        <v>0</v>
      </c>
      <c r="AC578" s="326">
        <f t="shared" si="1709"/>
        <v>0</v>
      </c>
      <c r="AD578" s="326">
        <f t="shared" si="1709"/>
        <v>0</v>
      </c>
      <c r="AE578" s="326">
        <f t="shared" si="1709"/>
        <v>0</v>
      </c>
      <c r="AF578" s="326">
        <f t="shared" si="1709"/>
        <v>0</v>
      </c>
      <c r="AG578" s="326">
        <f t="shared" si="1709"/>
        <v>0</v>
      </c>
      <c r="AH578" s="326">
        <f t="shared" si="1709"/>
        <v>0</v>
      </c>
      <c r="AI578" s="326">
        <f t="shared" si="1709"/>
        <v>0</v>
      </c>
      <c r="AJ578" s="326">
        <f t="shared" si="1709"/>
        <v>0</v>
      </c>
      <c r="AK578" s="326">
        <f t="shared" si="1709"/>
        <v>0</v>
      </c>
      <c r="AL578" s="326">
        <f t="shared" si="1709"/>
        <v>0</v>
      </c>
      <c r="AM578" s="386"/>
    </row>
    <row r="579" spans="1:39" ht="22.5" customHeight="1">
      <c r="B579" s="368" t="s">
        <v>593</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310</v>
      </c>
      <c r="C582" s="281"/>
      <c r="D582" s="590" t="s">
        <v>527</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28" t="s">
        <v>212</v>
      </c>
      <c r="C583" s="830" t="s">
        <v>33</v>
      </c>
      <c r="D583" s="284" t="s">
        <v>423</v>
      </c>
      <c r="E583" s="832" t="s">
        <v>210</v>
      </c>
      <c r="F583" s="833"/>
      <c r="G583" s="833"/>
      <c r="H583" s="833"/>
      <c r="I583" s="833"/>
      <c r="J583" s="833"/>
      <c r="K583" s="833"/>
      <c r="L583" s="833"/>
      <c r="M583" s="834"/>
      <c r="N583" s="838" t="s">
        <v>214</v>
      </c>
      <c r="O583" s="284" t="s">
        <v>424</v>
      </c>
      <c r="P583" s="832" t="s">
        <v>213</v>
      </c>
      <c r="Q583" s="833"/>
      <c r="R583" s="833"/>
      <c r="S583" s="833"/>
      <c r="T583" s="833"/>
      <c r="U583" s="833"/>
      <c r="V583" s="833"/>
      <c r="W583" s="833"/>
      <c r="X583" s="834"/>
      <c r="Y583" s="835" t="s">
        <v>244</v>
      </c>
      <c r="Z583" s="836"/>
      <c r="AA583" s="836"/>
      <c r="AB583" s="836"/>
      <c r="AC583" s="836"/>
      <c r="AD583" s="836"/>
      <c r="AE583" s="836"/>
      <c r="AF583" s="836"/>
      <c r="AG583" s="836"/>
      <c r="AH583" s="836"/>
      <c r="AI583" s="836"/>
      <c r="AJ583" s="836"/>
      <c r="AK583" s="836"/>
      <c r="AL583" s="836"/>
      <c r="AM583" s="837"/>
    </row>
    <row r="584" spans="1:39" ht="68.25" customHeight="1">
      <c r="B584" s="829"/>
      <c r="C584" s="831"/>
      <c r="D584" s="285">
        <v>2018</v>
      </c>
      <c r="E584" s="285">
        <v>2019</v>
      </c>
      <c r="F584" s="285">
        <v>2020</v>
      </c>
      <c r="G584" s="285">
        <v>2021</v>
      </c>
      <c r="H584" s="285">
        <v>2022</v>
      </c>
      <c r="I584" s="285">
        <v>2023</v>
      </c>
      <c r="J584" s="285">
        <v>2024</v>
      </c>
      <c r="K584" s="285">
        <v>2025</v>
      </c>
      <c r="L584" s="285">
        <v>2026</v>
      </c>
      <c r="M584" s="285">
        <v>2027</v>
      </c>
      <c r="N584" s="839"/>
      <c r="O584" s="285">
        <v>2018</v>
      </c>
      <c r="P584" s="285">
        <v>2019</v>
      </c>
      <c r="Q584" s="285">
        <v>2020</v>
      </c>
      <c r="R584" s="285">
        <v>2021</v>
      </c>
      <c r="S584" s="285">
        <v>2022</v>
      </c>
      <c r="T584" s="285">
        <v>2023</v>
      </c>
      <c r="U584" s="285">
        <v>2024</v>
      </c>
      <c r="V584" s="285">
        <v>2025</v>
      </c>
      <c r="W584" s="285">
        <v>2026</v>
      </c>
      <c r="X584" s="285">
        <v>2027</v>
      </c>
      <c r="Y584" s="285" t="str">
        <f>'1.  LRAMVA Summary'!D50</f>
        <v>Residential</v>
      </c>
      <c r="Z584" s="285" t="str">
        <f>'1.  LRAMVA Summary'!E50</f>
        <v>GS&lt;50 kW</v>
      </c>
      <c r="AA584" s="285" t="str">
        <f>'1.  LRAMVA Summary'!F50</f>
        <v>GS 50 TO 4,999 KW</v>
      </c>
      <c r="AB584" s="285" t="str">
        <f>'1.  LRAMVA Summary'!G50</f>
        <v>Street Lighting</v>
      </c>
      <c r="AC584" s="285" t="str">
        <f>'1.  LRAMVA Summary'!H50</f>
        <v/>
      </c>
      <c r="AD584" s="285" t="str">
        <f>'1.  LRAMVA Summary'!I50</f>
        <v/>
      </c>
      <c r="AE584" s="285" t="str">
        <f>'1.  LRAMVA Summary'!J50</f>
        <v/>
      </c>
      <c r="AF584" s="285" t="str">
        <f>'1.  LRAMVA Summary'!K50</f>
        <v/>
      </c>
      <c r="AG584" s="285" t="str">
        <f>'1.  LRAMVA Summary'!L50</f>
        <v/>
      </c>
      <c r="AH584" s="285" t="str">
        <f>'1.  LRAMVA Summary'!M50</f>
        <v/>
      </c>
      <c r="AI584" s="285" t="str">
        <f>'1.  LRAMVA Summary'!N50</f>
        <v/>
      </c>
      <c r="AJ584" s="285" t="str">
        <f>'1.  LRAMVA Summary'!O50</f>
        <v/>
      </c>
      <c r="AK584" s="285" t="str">
        <f>'1.  LRAMVA Summary'!P50</f>
        <v/>
      </c>
      <c r="AL584" s="285" t="str">
        <f>'1.  LRAMVA Summary'!Q50</f>
        <v/>
      </c>
      <c r="AM584" s="287" t="str">
        <f>'1.  LRAMVA Summary'!R50</f>
        <v>Total</v>
      </c>
    </row>
    <row r="585" spans="1:39" ht="15.75" customHeight="1">
      <c r="A585" s="532"/>
      <c r="B585" s="518" t="s">
        <v>505</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Summary'!D51</f>
        <v>kWh</v>
      </c>
      <c r="Z585" s="291" t="str">
        <f>'1.  LRAMVA Summary'!E51</f>
        <v>kWh</v>
      </c>
      <c r="AA585" s="291" t="str">
        <f>'1.  LRAMVA Summary'!F51</f>
        <v>kW</v>
      </c>
      <c r="AB585" s="291" t="str">
        <f>'1.  LRAMVA Summary'!G51</f>
        <v>kW</v>
      </c>
      <c r="AC585" s="291">
        <f>'1.  LRAMVA Summary'!H51</f>
        <v>0</v>
      </c>
      <c r="AD585" s="291">
        <f>'1.  LRAMVA Summary'!I51</f>
        <v>0</v>
      </c>
      <c r="AE585" s="291">
        <f>'1.  LRAMVA Summary'!J51</f>
        <v>0</v>
      </c>
      <c r="AF585" s="291">
        <f>'1.  LRAMVA Summary'!K51</f>
        <v>0</v>
      </c>
      <c r="AG585" s="291">
        <f>'1.  LRAMVA Summary'!L51</f>
        <v>0</v>
      </c>
      <c r="AH585" s="291">
        <f>'1.  LRAMVA Summary'!M51</f>
        <v>0</v>
      </c>
      <c r="AI585" s="291">
        <f>'1.  LRAMVA Summary'!N51</f>
        <v>0</v>
      </c>
      <c r="AJ585" s="291">
        <f>'1.  LRAMVA Summary'!O51</f>
        <v>0</v>
      </c>
      <c r="AK585" s="291">
        <f>'1.  LRAMVA Summary'!P51</f>
        <v>0</v>
      </c>
      <c r="AL585" s="291">
        <f>'1.  LRAMVA Summary'!Q51</f>
        <v>0</v>
      </c>
      <c r="AM585" s="292"/>
    </row>
    <row r="586" spans="1:39" ht="15.75" hidden="1" outlineLevel="1">
      <c r="A586" s="532"/>
      <c r="B586" s="504" t="s">
        <v>498</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idden="1"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idden="1" outlineLevel="1">
      <c r="A588" s="532"/>
      <c r="B588" s="294" t="s">
        <v>311</v>
      </c>
      <c r="C588" s="291" t="s">
        <v>164</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10">Z587</f>
        <v>0</v>
      </c>
      <c r="AA588" s="411">
        <f t="shared" ref="AA588" si="1711">AA587</f>
        <v>0</v>
      </c>
      <c r="AB588" s="411">
        <f t="shared" ref="AB588" si="1712">AB587</f>
        <v>0</v>
      </c>
      <c r="AC588" s="411">
        <f t="shared" ref="AC588" si="1713">AC587</f>
        <v>0</v>
      </c>
      <c r="AD588" s="411">
        <f t="shared" ref="AD588" si="1714">AD587</f>
        <v>0</v>
      </c>
      <c r="AE588" s="411">
        <f t="shared" ref="AE588" si="1715">AE587</f>
        <v>0</v>
      </c>
      <c r="AF588" s="411">
        <f t="shared" ref="AF588" si="1716">AF587</f>
        <v>0</v>
      </c>
      <c r="AG588" s="411">
        <f t="shared" ref="AG588" si="1717">AG587</f>
        <v>0</v>
      </c>
      <c r="AH588" s="411">
        <f t="shared" ref="AH588" si="1718">AH587</f>
        <v>0</v>
      </c>
      <c r="AI588" s="411">
        <f t="shared" ref="AI588" si="1719">AI587</f>
        <v>0</v>
      </c>
      <c r="AJ588" s="411">
        <f t="shared" ref="AJ588" si="1720">AJ587</f>
        <v>0</v>
      </c>
      <c r="AK588" s="411">
        <f t="shared" ref="AK588" si="1721">AK587</f>
        <v>0</v>
      </c>
      <c r="AL588" s="411">
        <f t="shared" ref="AL588" si="1722">AL587</f>
        <v>0</v>
      </c>
      <c r="AM588" s="297"/>
    </row>
    <row r="589" spans="1:39" ht="15.75" hidden="1"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idden="1"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idden="1" outlineLevel="1">
      <c r="A591" s="532"/>
      <c r="B591" s="294" t="s">
        <v>311</v>
      </c>
      <c r="C591" s="291" t="s">
        <v>164</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23">Z590</f>
        <v>0</v>
      </c>
      <c r="AA591" s="411">
        <f t="shared" ref="AA591" si="1724">AA590</f>
        <v>0</v>
      </c>
      <c r="AB591" s="411">
        <f t="shared" ref="AB591" si="1725">AB590</f>
        <v>0</v>
      </c>
      <c r="AC591" s="411">
        <f t="shared" ref="AC591" si="1726">AC590</f>
        <v>0</v>
      </c>
      <c r="AD591" s="411">
        <f t="shared" ref="AD591" si="1727">AD590</f>
        <v>0</v>
      </c>
      <c r="AE591" s="411">
        <f t="shared" ref="AE591" si="1728">AE590</f>
        <v>0</v>
      </c>
      <c r="AF591" s="411">
        <f t="shared" ref="AF591" si="1729">AF590</f>
        <v>0</v>
      </c>
      <c r="AG591" s="411">
        <f t="shared" ref="AG591" si="1730">AG590</f>
        <v>0</v>
      </c>
      <c r="AH591" s="411">
        <f t="shared" ref="AH591" si="1731">AH590</f>
        <v>0</v>
      </c>
      <c r="AI591" s="411">
        <f t="shared" ref="AI591" si="1732">AI590</f>
        <v>0</v>
      </c>
      <c r="AJ591" s="411">
        <f t="shared" ref="AJ591" si="1733">AJ590</f>
        <v>0</v>
      </c>
      <c r="AK591" s="411">
        <f t="shared" ref="AK591" si="1734">AK590</f>
        <v>0</v>
      </c>
      <c r="AL591" s="411">
        <f t="shared" ref="AL591" si="1735">AL590</f>
        <v>0</v>
      </c>
      <c r="AM591" s="297"/>
    </row>
    <row r="592" spans="1:39" ht="15.75" hidden="1"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idden="1"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idden="1" outlineLevel="1">
      <c r="A594" s="532"/>
      <c r="B594" s="294" t="s">
        <v>311</v>
      </c>
      <c r="C594" s="291" t="s">
        <v>164</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6">Z593</f>
        <v>0</v>
      </c>
      <c r="AA594" s="411">
        <f t="shared" ref="AA594" si="1737">AA593</f>
        <v>0</v>
      </c>
      <c r="AB594" s="411">
        <f t="shared" ref="AB594" si="1738">AB593</f>
        <v>0</v>
      </c>
      <c r="AC594" s="411">
        <f t="shared" ref="AC594" si="1739">AC593</f>
        <v>0</v>
      </c>
      <c r="AD594" s="411">
        <f t="shared" ref="AD594" si="1740">AD593</f>
        <v>0</v>
      </c>
      <c r="AE594" s="411">
        <f t="shared" ref="AE594" si="1741">AE593</f>
        <v>0</v>
      </c>
      <c r="AF594" s="411">
        <f t="shared" ref="AF594" si="1742">AF593</f>
        <v>0</v>
      </c>
      <c r="AG594" s="411">
        <f t="shared" ref="AG594" si="1743">AG593</f>
        <v>0</v>
      </c>
      <c r="AH594" s="411">
        <f t="shared" ref="AH594" si="1744">AH593</f>
        <v>0</v>
      </c>
      <c r="AI594" s="411">
        <f t="shared" ref="AI594" si="1745">AI593</f>
        <v>0</v>
      </c>
      <c r="AJ594" s="411">
        <f t="shared" ref="AJ594" si="1746">AJ593</f>
        <v>0</v>
      </c>
      <c r="AK594" s="411">
        <f t="shared" ref="AK594" si="1747">AK593</f>
        <v>0</v>
      </c>
      <c r="AL594" s="411">
        <f t="shared" ref="AL594" si="1748">AL593</f>
        <v>0</v>
      </c>
      <c r="AM594" s="297"/>
    </row>
    <row r="595" spans="1:39" hidden="1"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idden="1" outlineLevel="1">
      <c r="A596" s="532">
        <v>4</v>
      </c>
      <c r="B596" s="428" t="s">
        <v>98</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idden="1" outlineLevel="1">
      <c r="A597" s="532"/>
      <c r="B597" s="294" t="s">
        <v>311</v>
      </c>
      <c r="C597" s="291" t="s">
        <v>164</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9">Z596</f>
        <v>0</v>
      </c>
      <c r="AA597" s="411">
        <f t="shared" ref="AA597" si="1750">AA596</f>
        <v>0</v>
      </c>
      <c r="AB597" s="411">
        <f t="shared" ref="AB597" si="1751">AB596</f>
        <v>0</v>
      </c>
      <c r="AC597" s="411">
        <f t="shared" ref="AC597" si="1752">AC596</f>
        <v>0</v>
      </c>
      <c r="AD597" s="411">
        <f t="shared" ref="AD597" si="1753">AD596</f>
        <v>0</v>
      </c>
      <c r="AE597" s="411">
        <f t="shared" ref="AE597" si="1754">AE596</f>
        <v>0</v>
      </c>
      <c r="AF597" s="411">
        <f t="shared" ref="AF597" si="1755">AF596</f>
        <v>0</v>
      </c>
      <c r="AG597" s="411">
        <f t="shared" ref="AG597" si="1756">AG596</f>
        <v>0</v>
      </c>
      <c r="AH597" s="411">
        <f t="shared" ref="AH597" si="1757">AH596</f>
        <v>0</v>
      </c>
      <c r="AI597" s="411">
        <f t="shared" ref="AI597" si="1758">AI596</f>
        <v>0</v>
      </c>
      <c r="AJ597" s="411">
        <f t="shared" ref="AJ597" si="1759">AJ596</f>
        <v>0</v>
      </c>
      <c r="AK597" s="411">
        <f t="shared" ref="AK597" si="1760">AK596</f>
        <v>0</v>
      </c>
      <c r="AL597" s="411">
        <f t="shared" ref="AL597" si="1761">AL596</f>
        <v>0</v>
      </c>
      <c r="AM597" s="297"/>
    </row>
    <row r="598" spans="1:39" hidden="1"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hidden="1" customHeight="1" outlineLevel="1">
      <c r="A599" s="532">
        <v>5</v>
      </c>
      <c r="B599" s="428" t="s">
        <v>99</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idden="1" outlineLevel="1">
      <c r="A600" s="532"/>
      <c r="B600" s="294" t="s">
        <v>311</v>
      </c>
      <c r="C600" s="291" t="s">
        <v>164</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62">Z599</f>
        <v>0</v>
      </c>
      <c r="AA600" s="411">
        <f t="shared" ref="AA600" si="1763">AA599</f>
        <v>0</v>
      </c>
      <c r="AB600" s="411">
        <f t="shared" ref="AB600" si="1764">AB599</f>
        <v>0</v>
      </c>
      <c r="AC600" s="411">
        <f t="shared" ref="AC600" si="1765">AC599</f>
        <v>0</v>
      </c>
      <c r="AD600" s="411">
        <f t="shared" ref="AD600" si="1766">AD599</f>
        <v>0</v>
      </c>
      <c r="AE600" s="411">
        <f t="shared" ref="AE600" si="1767">AE599</f>
        <v>0</v>
      </c>
      <c r="AF600" s="411">
        <f t="shared" ref="AF600" si="1768">AF599</f>
        <v>0</v>
      </c>
      <c r="AG600" s="411">
        <f t="shared" ref="AG600" si="1769">AG599</f>
        <v>0</v>
      </c>
      <c r="AH600" s="411">
        <f t="shared" ref="AH600" si="1770">AH599</f>
        <v>0</v>
      </c>
      <c r="AI600" s="411">
        <f t="shared" ref="AI600" si="1771">AI599</f>
        <v>0</v>
      </c>
      <c r="AJ600" s="411">
        <f t="shared" ref="AJ600" si="1772">AJ599</f>
        <v>0</v>
      </c>
      <c r="AK600" s="411">
        <f t="shared" ref="AK600" si="1773">AK599</f>
        <v>0</v>
      </c>
      <c r="AL600" s="411">
        <f t="shared" ref="AL600" si="1774">AL599</f>
        <v>0</v>
      </c>
      <c r="AM600" s="297"/>
    </row>
    <row r="601" spans="1:39" hidden="1"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hidden="1" outlineLevel="1">
      <c r="A602" s="532"/>
      <c r="B602" s="319" t="s">
        <v>499</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idden="1" outlineLevel="1">
      <c r="A603" s="532">
        <v>6</v>
      </c>
      <c r="B603" s="428" t="s">
        <v>100</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idden="1" outlineLevel="1">
      <c r="A604" s="532"/>
      <c r="B604" s="294" t="s">
        <v>311</v>
      </c>
      <c r="C604" s="291" t="s">
        <v>164</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5">Z603</f>
        <v>0</v>
      </c>
      <c r="AA604" s="411">
        <f t="shared" ref="AA604" si="1776">AA603</f>
        <v>0</v>
      </c>
      <c r="AB604" s="411">
        <f t="shared" ref="AB604" si="1777">AB603</f>
        <v>0</v>
      </c>
      <c r="AC604" s="411">
        <f t="shared" ref="AC604" si="1778">AC603</f>
        <v>0</v>
      </c>
      <c r="AD604" s="411">
        <f t="shared" ref="AD604" si="1779">AD603</f>
        <v>0</v>
      </c>
      <c r="AE604" s="411">
        <f t="shared" ref="AE604" si="1780">AE603</f>
        <v>0</v>
      </c>
      <c r="AF604" s="411">
        <f t="shared" ref="AF604" si="1781">AF603</f>
        <v>0</v>
      </c>
      <c r="AG604" s="411">
        <f t="shared" ref="AG604" si="1782">AG603</f>
        <v>0</v>
      </c>
      <c r="AH604" s="411">
        <f t="shared" ref="AH604" si="1783">AH603</f>
        <v>0</v>
      </c>
      <c r="AI604" s="411">
        <f t="shared" ref="AI604" si="1784">AI603</f>
        <v>0</v>
      </c>
      <c r="AJ604" s="411">
        <f t="shared" ref="AJ604" si="1785">AJ603</f>
        <v>0</v>
      </c>
      <c r="AK604" s="411">
        <f t="shared" ref="AK604" si="1786">AK603</f>
        <v>0</v>
      </c>
      <c r="AL604" s="411">
        <f t="shared" ref="AL604" si="1787">AL603</f>
        <v>0</v>
      </c>
      <c r="AM604" s="311"/>
    </row>
    <row r="605" spans="1:39" hidden="1"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hidden="1" outlineLevel="1">
      <c r="A606" s="532">
        <v>7</v>
      </c>
      <c r="B606" s="428" t="s">
        <v>101</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idden="1" outlineLevel="1">
      <c r="A607" s="532"/>
      <c r="B607" s="294" t="s">
        <v>311</v>
      </c>
      <c r="C607" s="291" t="s">
        <v>164</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8">Z606</f>
        <v>0</v>
      </c>
      <c r="AA607" s="411">
        <f t="shared" ref="AA607" si="1789">AA606</f>
        <v>0</v>
      </c>
      <c r="AB607" s="411">
        <f t="shared" ref="AB607" si="1790">AB606</f>
        <v>0</v>
      </c>
      <c r="AC607" s="411">
        <f t="shared" ref="AC607" si="1791">AC606</f>
        <v>0</v>
      </c>
      <c r="AD607" s="411">
        <f t="shared" ref="AD607" si="1792">AD606</f>
        <v>0</v>
      </c>
      <c r="AE607" s="411">
        <f t="shared" ref="AE607" si="1793">AE606</f>
        <v>0</v>
      </c>
      <c r="AF607" s="411">
        <f t="shared" ref="AF607" si="1794">AF606</f>
        <v>0</v>
      </c>
      <c r="AG607" s="411">
        <f t="shared" ref="AG607" si="1795">AG606</f>
        <v>0</v>
      </c>
      <c r="AH607" s="411">
        <f t="shared" ref="AH607" si="1796">AH606</f>
        <v>0</v>
      </c>
      <c r="AI607" s="411">
        <f t="shared" ref="AI607" si="1797">AI606</f>
        <v>0</v>
      </c>
      <c r="AJ607" s="411">
        <f t="shared" ref="AJ607" si="1798">AJ606</f>
        <v>0</v>
      </c>
      <c r="AK607" s="411">
        <f t="shared" ref="AK607" si="1799">AK606</f>
        <v>0</v>
      </c>
      <c r="AL607" s="411">
        <f t="shared" ref="AL607" si="1800">AL606</f>
        <v>0</v>
      </c>
      <c r="AM607" s="311"/>
    </row>
    <row r="608" spans="1:39" hidden="1"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hidden="1" outlineLevel="1">
      <c r="A609" s="532">
        <v>8</v>
      </c>
      <c r="B609" s="428" t="s">
        <v>102</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idden="1" outlineLevel="1">
      <c r="A610" s="532"/>
      <c r="B610" s="294" t="s">
        <v>311</v>
      </c>
      <c r="C610" s="291" t="s">
        <v>164</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801">Z609</f>
        <v>0</v>
      </c>
      <c r="AA610" s="411">
        <f t="shared" ref="AA610" si="1802">AA609</f>
        <v>0</v>
      </c>
      <c r="AB610" s="411">
        <f t="shared" ref="AB610" si="1803">AB609</f>
        <v>0</v>
      </c>
      <c r="AC610" s="411">
        <f t="shared" ref="AC610" si="1804">AC609</f>
        <v>0</v>
      </c>
      <c r="AD610" s="411">
        <f t="shared" ref="AD610" si="1805">AD609</f>
        <v>0</v>
      </c>
      <c r="AE610" s="411">
        <f t="shared" ref="AE610" si="1806">AE609</f>
        <v>0</v>
      </c>
      <c r="AF610" s="411">
        <f t="shared" ref="AF610" si="1807">AF609</f>
        <v>0</v>
      </c>
      <c r="AG610" s="411">
        <f t="shared" ref="AG610" si="1808">AG609</f>
        <v>0</v>
      </c>
      <c r="AH610" s="411">
        <f t="shared" ref="AH610" si="1809">AH609</f>
        <v>0</v>
      </c>
      <c r="AI610" s="411">
        <f t="shared" ref="AI610" si="1810">AI609</f>
        <v>0</v>
      </c>
      <c r="AJ610" s="411">
        <f t="shared" ref="AJ610" si="1811">AJ609</f>
        <v>0</v>
      </c>
      <c r="AK610" s="411">
        <f t="shared" ref="AK610" si="1812">AK609</f>
        <v>0</v>
      </c>
      <c r="AL610" s="411">
        <f t="shared" ref="AL610" si="1813">AL609</f>
        <v>0</v>
      </c>
      <c r="AM610" s="311"/>
    </row>
    <row r="611" spans="1:39" hidden="1"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hidden="1" outlineLevel="1">
      <c r="A612" s="532">
        <v>9</v>
      </c>
      <c r="B612" s="428" t="s">
        <v>103</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idden="1" outlineLevel="1">
      <c r="A613" s="532"/>
      <c r="B613" s="294" t="s">
        <v>311</v>
      </c>
      <c r="C613" s="291" t="s">
        <v>164</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4">Z612</f>
        <v>0</v>
      </c>
      <c r="AA613" s="411">
        <f t="shared" ref="AA613" si="1815">AA612</f>
        <v>0</v>
      </c>
      <c r="AB613" s="411">
        <f t="shared" ref="AB613" si="1816">AB612</f>
        <v>0</v>
      </c>
      <c r="AC613" s="411">
        <f t="shared" ref="AC613" si="1817">AC612</f>
        <v>0</v>
      </c>
      <c r="AD613" s="411">
        <f t="shared" ref="AD613" si="1818">AD612</f>
        <v>0</v>
      </c>
      <c r="AE613" s="411">
        <f t="shared" ref="AE613" si="1819">AE612</f>
        <v>0</v>
      </c>
      <c r="AF613" s="411">
        <f t="shared" ref="AF613" si="1820">AF612</f>
        <v>0</v>
      </c>
      <c r="AG613" s="411">
        <f t="shared" ref="AG613" si="1821">AG612</f>
        <v>0</v>
      </c>
      <c r="AH613" s="411">
        <f t="shared" ref="AH613" si="1822">AH612</f>
        <v>0</v>
      </c>
      <c r="AI613" s="411">
        <f t="shared" ref="AI613" si="1823">AI612</f>
        <v>0</v>
      </c>
      <c r="AJ613" s="411">
        <f t="shared" ref="AJ613" si="1824">AJ612</f>
        <v>0</v>
      </c>
      <c r="AK613" s="411">
        <f t="shared" ref="AK613" si="1825">AK612</f>
        <v>0</v>
      </c>
      <c r="AL613" s="411">
        <f t="shared" ref="AL613" si="1826">AL612</f>
        <v>0</v>
      </c>
      <c r="AM613" s="311"/>
    </row>
    <row r="614" spans="1:39" hidden="1"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hidden="1" outlineLevel="1">
      <c r="A615" s="532">
        <v>10</v>
      </c>
      <c r="B615" s="428" t="s">
        <v>104</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idden="1" outlineLevel="1">
      <c r="A616" s="532"/>
      <c r="B616" s="294" t="s">
        <v>311</v>
      </c>
      <c r="C616" s="291" t="s">
        <v>164</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7">Z615</f>
        <v>0</v>
      </c>
      <c r="AA616" s="411">
        <f t="shared" ref="AA616" si="1828">AA615</f>
        <v>0</v>
      </c>
      <c r="AB616" s="411">
        <f t="shared" ref="AB616" si="1829">AB615</f>
        <v>0</v>
      </c>
      <c r="AC616" s="411">
        <f t="shared" ref="AC616" si="1830">AC615</f>
        <v>0</v>
      </c>
      <c r="AD616" s="411">
        <f t="shared" ref="AD616" si="1831">AD615</f>
        <v>0</v>
      </c>
      <c r="AE616" s="411">
        <f t="shared" ref="AE616" si="1832">AE615</f>
        <v>0</v>
      </c>
      <c r="AF616" s="411">
        <f t="shared" ref="AF616" si="1833">AF615</f>
        <v>0</v>
      </c>
      <c r="AG616" s="411">
        <f t="shared" ref="AG616" si="1834">AG615</f>
        <v>0</v>
      </c>
      <c r="AH616" s="411">
        <f t="shared" ref="AH616" si="1835">AH615</f>
        <v>0</v>
      </c>
      <c r="AI616" s="411">
        <f t="shared" ref="AI616" si="1836">AI615</f>
        <v>0</v>
      </c>
      <c r="AJ616" s="411">
        <f t="shared" ref="AJ616" si="1837">AJ615</f>
        <v>0</v>
      </c>
      <c r="AK616" s="411">
        <f t="shared" ref="AK616" si="1838">AK615</f>
        <v>0</v>
      </c>
      <c r="AL616" s="411">
        <f t="shared" ref="AL616" si="1839">AL615</f>
        <v>0</v>
      </c>
      <c r="AM616" s="311"/>
    </row>
    <row r="617" spans="1:39" hidden="1"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hidden="1"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hidden="1" outlineLevel="1">
      <c r="A619" s="532">
        <v>11</v>
      </c>
      <c r="B619" s="428" t="s">
        <v>105</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idden="1" outlineLevel="1">
      <c r="A620" s="532"/>
      <c r="B620" s="294" t="s">
        <v>311</v>
      </c>
      <c r="C620" s="291" t="s">
        <v>164</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40">Z619</f>
        <v>0</v>
      </c>
      <c r="AA620" s="411">
        <f t="shared" ref="AA620" si="1841">AA619</f>
        <v>0</v>
      </c>
      <c r="AB620" s="411">
        <f t="shared" ref="AB620" si="1842">AB619</f>
        <v>0</v>
      </c>
      <c r="AC620" s="411">
        <f t="shared" ref="AC620" si="1843">AC619</f>
        <v>0</v>
      </c>
      <c r="AD620" s="411">
        <f t="shared" ref="AD620" si="1844">AD619</f>
        <v>0</v>
      </c>
      <c r="AE620" s="411">
        <f t="shared" ref="AE620" si="1845">AE619</f>
        <v>0</v>
      </c>
      <c r="AF620" s="411">
        <f t="shared" ref="AF620" si="1846">AF619</f>
        <v>0</v>
      </c>
      <c r="AG620" s="411">
        <f t="shared" ref="AG620" si="1847">AG619</f>
        <v>0</v>
      </c>
      <c r="AH620" s="411">
        <f t="shared" ref="AH620" si="1848">AH619</f>
        <v>0</v>
      </c>
      <c r="AI620" s="411">
        <f t="shared" ref="AI620" si="1849">AI619</f>
        <v>0</v>
      </c>
      <c r="AJ620" s="411">
        <f t="shared" ref="AJ620" si="1850">AJ619</f>
        <v>0</v>
      </c>
      <c r="AK620" s="411">
        <f t="shared" ref="AK620" si="1851">AK619</f>
        <v>0</v>
      </c>
      <c r="AL620" s="411">
        <f t="shared" ref="AL620" si="1852">AL619</f>
        <v>0</v>
      </c>
      <c r="AM620" s="297"/>
    </row>
    <row r="621" spans="1:39" hidden="1"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hidden="1" outlineLevel="1">
      <c r="A622" s="532">
        <v>12</v>
      </c>
      <c r="B622" s="428" t="s">
        <v>106</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idden="1" outlineLevel="1">
      <c r="A623" s="532"/>
      <c r="B623" s="294" t="s">
        <v>311</v>
      </c>
      <c r="C623" s="291" t="s">
        <v>164</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53">Z622</f>
        <v>0</v>
      </c>
      <c r="AA623" s="411">
        <f t="shared" ref="AA623" si="1854">AA622</f>
        <v>0</v>
      </c>
      <c r="AB623" s="411">
        <f t="shared" ref="AB623" si="1855">AB622</f>
        <v>0</v>
      </c>
      <c r="AC623" s="411">
        <f t="shared" ref="AC623" si="1856">AC622</f>
        <v>0</v>
      </c>
      <c r="AD623" s="411">
        <f t="shared" ref="AD623" si="1857">AD622</f>
        <v>0</v>
      </c>
      <c r="AE623" s="411">
        <f t="shared" ref="AE623" si="1858">AE622</f>
        <v>0</v>
      </c>
      <c r="AF623" s="411">
        <f t="shared" ref="AF623" si="1859">AF622</f>
        <v>0</v>
      </c>
      <c r="AG623" s="411">
        <f t="shared" ref="AG623" si="1860">AG622</f>
        <v>0</v>
      </c>
      <c r="AH623" s="411">
        <f t="shared" ref="AH623" si="1861">AH622</f>
        <v>0</v>
      </c>
      <c r="AI623" s="411">
        <f t="shared" ref="AI623" si="1862">AI622</f>
        <v>0</v>
      </c>
      <c r="AJ623" s="411">
        <f t="shared" ref="AJ623" si="1863">AJ622</f>
        <v>0</v>
      </c>
      <c r="AK623" s="411">
        <f t="shared" ref="AK623" si="1864">AK622</f>
        <v>0</v>
      </c>
      <c r="AL623" s="411">
        <f t="shared" ref="AL623" si="1865">AL622</f>
        <v>0</v>
      </c>
      <c r="AM623" s="297"/>
    </row>
    <row r="624" spans="1:39" hidden="1"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hidden="1" outlineLevel="1">
      <c r="A625" s="532">
        <v>13</v>
      </c>
      <c r="B625" s="428" t="s">
        <v>107</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idden="1" outlineLevel="1">
      <c r="A626" s="532"/>
      <c r="B626" s="294" t="s">
        <v>311</v>
      </c>
      <c r="C626" s="291" t="s">
        <v>164</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6">Z625</f>
        <v>0</v>
      </c>
      <c r="AA626" s="411">
        <f t="shared" ref="AA626" si="1867">AA625</f>
        <v>0</v>
      </c>
      <c r="AB626" s="411">
        <f t="shared" ref="AB626" si="1868">AB625</f>
        <v>0</v>
      </c>
      <c r="AC626" s="411">
        <f t="shared" ref="AC626" si="1869">AC625</f>
        <v>0</v>
      </c>
      <c r="AD626" s="411">
        <f t="shared" ref="AD626" si="1870">AD625</f>
        <v>0</v>
      </c>
      <c r="AE626" s="411">
        <f t="shared" ref="AE626" si="1871">AE625</f>
        <v>0</v>
      </c>
      <c r="AF626" s="411">
        <f t="shared" ref="AF626" si="1872">AF625</f>
        <v>0</v>
      </c>
      <c r="AG626" s="411">
        <f t="shared" ref="AG626" si="1873">AG625</f>
        <v>0</v>
      </c>
      <c r="AH626" s="411">
        <f t="shared" ref="AH626" si="1874">AH625</f>
        <v>0</v>
      </c>
      <c r="AI626" s="411">
        <f t="shared" ref="AI626" si="1875">AI625</f>
        <v>0</v>
      </c>
      <c r="AJ626" s="411">
        <f t="shared" ref="AJ626" si="1876">AJ625</f>
        <v>0</v>
      </c>
      <c r="AK626" s="411">
        <f t="shared" ref="AK626" si="1877">AK625</f>
        <v>0</v>
      </c>
      <c r="AL626" s="411">
        <f t="shared" ref="AL626" si="1878">AL625</f>
        <v>0</v>
      </c>
      <c r="AM626" s="306"/>
    </row>
    <row r="627" spans="1:40" hidden="1"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hidden="1" outlineLevel="1">
      <c r="A628" s="532"/>
      <c r="B628" s="288" t="s">
        <v>108</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idden="1" outlineLevel="1">
      <c r="A629" s="532">
        <v>14</v>
      </c>
      <c r="B629" s="315" t="s">
        <v>109</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idden="1" outlineLevel="1">
      <c r="A630" s="532"/>
      <c r="B630" s="294" t="s">
        <v>311</v>
      </c>
      <c r="C630" s="291" t="s">
        <v>164</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9">Z629</f>
        <v>0</v>
      </c>
      <c r="AA630" s="411">
        <f t="shared" ref="AA630" si="1880">AA629</f>
        <v>0</v>
      </c>
      <c r="AB630" s="411">
        <f t="shared" ref="AB630" si="1881">AB629</f>
        <v>0</v>
      </c>
      <c r="AC630" s="411">
        <f t="shared" ref="AC630" si="1882">AC629</f>
        <v>0</v>
      </c>
      <c r="AD630" s="411">
        <f t="shared" ref="AD630" si="1883">AD629</f>
        <v>0</v>
      </c>
      <c r="AE630" s="411">
        <f t="shared" ref="AE630" si="1884">AE629</f>
        <v>0</v>
      </c>
      <c r="AF630" s="411">
        <f t="shared" ref="AF630" si="1885">AF629</f>
        <v>0</v>
      </c>
      <c r="AG630" s="411">
        <f t="shared" ref="AG630" si="1886">AG629</f>
        <v>0</v>
      </c>
      <c r="AH630" s="411">
        <f t="shared" ref="AH630" si="1887">AH629</f>
        <v>0</v>
      </c>
      <c r="AI630" s="411">
        <f t="shared" ref="AI630" si="1888">AI629</f>
        <v>0</v>
      </c>
      <c r="AJ630" s="411">
        <f t="shared" ref="AJ630" si="1889">AJ629</f>
        <v>0</v>
      </c>
      <c r="AK630" s="411">
        <f t="shared" ref="AK630" si="1890">AK629</f>
        <v>0</v>
      </c>
      <c r="AL630" s="411">
        <f t="shared" ref="AL630" si="1891">AL629</f>
        <v>0</v>
      </c>
      <c r="AM630" s="516"/>
      <c r="AN630" s="630"/>
    </row>
    <row r="631" spans="1:40" hidden="1"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75" hidden="1" outlineLevel="1">
      <c r="A632" s="532"/>
      <c r="B632" s="288" t="s">
        <v>491</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idden="1" outlineLevel="1">
      <c r="A633" s="532">
        <v>15</v>
      </c>
      <c r="B633" s="294" t="s">
        <v>496</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idden="1" outlineLevel="1">
      <c r="A634" s="532"/>
      <c r="B634" s="294" t="s">
        <v>311</v>
      </c>
      <c r="C634" s="291" t="s">
        <v>164</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92">Z633</f>
        <v>0</v>
      </c>
      <c r="AA634" s="411">
        <f t="shared" si="1892"/>
        <v>0</v>
      </c>
      <c r="AB634" s="411">
        <f t="shared" si="1892"/>
        <v>0</v>
      </c>
      <c r="AC634" s="411">
        <f t="shared" si="1892"/>
        <v>0</v>
      </c>
      <c r="AD634" s="411">
        <f t="shared" si="1892"/>
        <v>0</v>
      </c>
      <c r="AE634" s="411">
        <f t="shared" si="1892"/>
        <v>0</v>
      </c>
      <c r="AF634" s="411">
        <f t="shared" si="1892"/>
        <v>0</v>
      </c>
      <c r="AG634" s="411">
        <f t="shared" si="1892"/>
        <v>0</v>
      </c>
      <c r="AH634" s="411">
        <f t="shared" si="1892"/>
        <v>0</v>
      </c>
      <c r="AI634" s="411">
        <f t="shared" si="1892"/>
        <v>0</v>
      </c>
      <c r="AJ634" s="411">
        <f t="shared" si="1892"/>
        <v>0</v>
      </c>
      <c r="AK634" s="411">
        <f t="shared" si="1892"/>
        <v>0</v>
      </c>
      <c r="AL634" s="411">
        <f t="shared" si="1892"/>
        <v>0</v>
      </c>
      <c r="AM634" s="297"/>
    </row>
    <row r="635" spans="1:40" hidden="1"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idden="1" outlineLevel="1">
      <c r="A636" s="532">
        <v>16</v>
      </c>
      <c r="B636" s="324" t="s">
        <v>492</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idden="1" outlineLevel="1">
      <c r="A637" s="532"/>
      <c r="B637" s="294" t="s">
        <v>311</v>
      </c>
      <c r="C637" s="291" t="s">
        <v>164</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93">Z636</f>
        <v>0</v>
      </c>
      <c r="AA637" s="411">
        <f t="shared" si="1893"/>
        <v>0</v>
      </c>
      <c r="AB637" s="411">
        <f t="shared" si="1893"/>
        <v>0</v>
      </c>
      <c r="AC637" s="411">
        <f t="shared" si="1893"/>
        <v>0</v>
      </c>
      <c r="AD637" s="411">
        <f t="shared" si="1893"/>
        <v>0</v>
      </c>
      <c r="AE637" s="411">
        <f t="shared" si="1893"/>
        <v>0</v>
      </c>
      <c r="AF637" s="411">
        <f t="shared" si="1893"/>
        <v>0</v>
      </c>
      <c r="AG637" s="411">
        <f t="shared" si="1893"/>
        <v>0</v>
      </c>
      <c r="AH637" s="411">
        <f t="shared" si="1893"/>
        <v>0</v>
      </c>
      <c r="AI637" s="411">
        <f t="shared" si="1893"/>
        <v>0</v>
      </c>
      <c r="AJ637" s="411">
        <f t="shared" si="1893"/>
        <v>0</v>
      </c>
      <c r="AK637" s="411">
        <f t="shared" si="1893"/>
        <v>0</v>
      </c>
      <c r="AL637" s="411">
        <f t="shared" si="1893"/>
        <v>0</v>
      </c>
      <c r="AM637" s="297"/>
    </row>
    <row r="638" spans="1:40" s="283" customFormat="1" hidden="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hidden="1" outlineLevel="1">
      <c r="A639" s="532"/>
      <c r="B639" s="519" t="s">
        <v>497</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idden="1" outlineLevel="1">
      <c r="A640" s="532">
        <v>17</v>
      </c>
      <c r="B640" s="428" t="s">
        <v>113</v>
      </c>
      <c r="C640" s="291" t="s">
        <v>25</v>
      </c>
      <c r="D640" s="295"/>
      <c r="E640" s="295"/>
      <c r="F640" s="295"/>
      <c r="G640" s="295"/>
      <c r="H640" s="295"/>
      <c r="I640" s="295"/>
      <c r="J640" s="295"/>
      <c r="K640" s="295"/>
      <c r="L640" s="295"/>
      <c r="M640" s="295"/>
      <c r="N640" s="295">
        <v>0</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idden="1" outlineLevel="1">
      <c r="A641" s="532"/>
      <c r="B641" s="294" t="s">
        <v>311</v>
      </c>
      <c r="C641" s="291" t="s">
        <v>164</v>
      </c>
      <c r="D641" s="295"/>
      <c r="E641" s="295"/>
      <c r="F641" s="295"/>
      <c r="G641" s="295"/>
      <c r="H641" s="295"/>
      <c r="I641" s="295"/>
      <c r="J641" s="295"/>
      <c r="K641" s="295"/>
      <c r="L641" s="295"/>
      <c r="M641" s="295"/>
      <c r="N641" s="295">
        <f>N640</f>
        <v>0</v>
      </c>
      <c r="O641" s="295"/>
      <c r="P641" s="295"/>
      <c r="Q641" s="295"/>
      <c r="R641" s="295"/>
      <c r="S641" s="295"/>
      <c r="T641" s="295"/>
      <c r="U641" s="295"/>
      <c r="V641" s="295"/>
      <c r="W641" s="295"/>
      <c r="X641" s="295"/>
      <c r="Y641" s="411">
        <f>Y640</f>
        <v>0</v>
      </c>
      <c r="Z641" s="411">
        <f t="shared" ref="Z641:AL641" si="1894">Z640</f>
        <v>0</v>
      </c>
      <c r="AA641" s="411">
        <f t="shared" si="1894"/>
        <v>0</v>
      </c>
      <c r="AB641" s="411">
        <f t="shared" si="1894"/>
        <v>0</v>
      </c>
      <c r="AC641" s="411">
        <f t="shared" si="1894"/>
        <v>0</v>
      </c>
      <c r="AD641" s="411">
        <f t="shared" si="1894"/>
        <v>0</v>
      </c>
      <c r="AE641" s="411">
        <f t="shared" si="1894"/>
        <v>0</v>
      </c>
      <c r="AF641" s="411">
        <f t="shared" si="1894"/>
        <v>0</v>
      </c>
      <c r="AG641" s="411">
        <f t="shared" si="1894"/>
        <v>0</v>
      </c>
      <c r="AH641" s="411">
        <f t="shared" si="1894"/>
        <v>0</v>
      </c>
      <c r="AI641" s="411">
        <f t="shared" si="1894"/>
        <v>0</v>
      </c>
      <c r="AJ641" s="411">
        <f t="shared" si="1894"/>
        <v>0</v>
      </c>
      <c r="AK641" s="411">
        <f t="shared" si="1894"/>
        <v>0</v>
      </c>
      <c r="AL641" s="411">
        <f t="shared" si="1894"/>
        <v>0</v>
      </c>
      <c r="AM641" s="306"/>
    </row>
    <row r="642" spans="1:39" hidden="1"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idden="1" outlineLevel="1">
      <c r="A643" s="532">
        <v>18</v>
      </c>
      <c r="B643" s="428" t="s">
        <v>110</v>
      </c>
      <c r="C643" s="291" t="s">
        <v>25</v>
      </c>
      <c r="D643" s="295"/>
      <c r="E643" s="295"/>
      <c r="F643" s="295"/>
      <c r="G643" s="295"/>
      <c r="H643" s="295"/>
      <c r="I643" s="295"/>
      <c r="J643" s="295"/>
      <c r="K643" s="295"/>
      <c r="L643" s="295"/>
      <c r="M643" s="295"/>
      <c r="N643" s="295">
        <v>0</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idden="1" outlineLevel="1">
      <c r="A644" s="532"/>
      <c r="B644" s="294" t="s">
        <v>311</v>
      </c>
      <c r="C644" s="291" t="s">
        <v>164</v>
      </c>
      <c r="D644" s="295"/>
      <c r="E644" s="295"/>
      <c r="F644" s="295"/>
      <c r="G644" s="295"/>
      <c r="H644" s="295"/>
      <c r="I644" s="295"/>
      <c r="J644" s="295"/>
      <c r="K644" s="295"/>
      <c r="L644" s="295"/>
      <c r="M644" s="295"/>
      <c r="N644" s="295">
        <f>N643</f>
        <v>0</v>
      </c>
      <c r="O644" s="295"/>
      <c r="P644" s="295"/>
      <c r="Q644" s="295"/>
      <c r="R644" s="295"/>
      <c r="S644" s="295"/>
      <c r="T644" s="295"/>
      <c r="U644" s="295"/>
      <c r="V644" s="295"/>
      <c r="W644" s="295"/>
      <c r="X644" s="295"/>
      <c r="Y644" s="411">
        <f>Y643</f>
        <v>0</v>
      </c>
      <c r="Z644" s="411">
        <f t="shared" ref="Z644:AL644" si="1895">Z643</f>
        <v>0</v>
      </c>
      <c r="AA644" s="411">
        <f t="shared" si="1895"/>
        <v>0</v>
      </c>
      <c r="AB644" s="411">
        <f t="shared" si="1895"/>
        <v>0</v>
      </c>
      <c r="AC644" s="411">
        <f t="shared" si="1895"/>
        <v>0</v>
      </c>
      <c r="AD644" s="411">
        <f t="shared" si="1895"/>
        <v>0</v>
      </c>
      <c r="AE644" s="411">
        <f t="shared" si="1895"/>
        <v>0</v>
      </c>
      <c r="AF644" s="411">
        <f t="shared" si="1895"/>
        <v>0</v>
      </c>
      <c r="AG644" s="411">
        <f t="shared" si="1895"/>
        <v>0</v>
      </c>
      <c r="AH644" s="411">
        <f t="shared" si="1895"/>
        <v>0</v>
      </c>
      <c r="AI644" s="411">
        <f t="shared" si="1895"/>
        <v>0</v>
      </c>
      <c r="AJ644" s="411">
        <f t="shared" si="1895"/>
        <v>0</v>
      </c>
      <c r="AK644" s="411">
        <f t="shared" si="1895"/>
        <v>0</v>
      </c>
      <c r="AL644" s="411">
        <f t="shared" si="1895"/>
        <v>0</v>
      </c>
      <c r="AM644" s="306"/>
    </row>
    <row r="645" spans="1:39" hidden="1"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idden="1" outlineLevel="1">
      <c r="A646" s="532">
        <v>19</v>
      </c>
      <c r="B646" s="428" t="s">
        <v>112</v>
      </c>
      <c r="C646" s="291" t="s">
        <v>25</v>
      </c>
      <c r="D646" s="295"/>
      <c r="E646" s="295"/>
      <c r="F646" s="295"/>
      <c r="G646" s="295"/>
      <c r="H646" s="295"/>
      <c r="I646" s="295"/>
      <c r="J646" s="295"/>
      <c r="K646" s="295"/>
      <c r="L646" s="295"/>
      <c r="M646" s="295"/>
      <c r="N646" s="295">
        <v>0</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idden="1" outlineLevel="1">
      <c r="A647" s="532"/>
      <c r="B647" s="294" t="s">
        <v>311</v>
      </c>
      <c r="C647" s="291" t="s">
        <v>164</v>
      </c>
      <c r="D647" s="295"/>
      <c r="E647" s="295"/>
      <c r="F647" s="295"/>
      <c r="G647" s="295"/>
      <c r="H647" s="295"/>
      <c r="I647" s="295"/>
      <c r="J647" s="295"/>
      <c r="K647" s="295"/>
      <c r="L647" s="295"/>
      <c r="M647" s="295"/>
      <c r="N647" s="295">
        <f>N646</f>
        <v>0</v>
      </c>
      <c r="O647" s="295"/>
      <c r="P647" s="295"/>
      <c r="Q647" s="295"/>
      <c r="R647" s="295"/>
      <c r="S647" s="295"/>
      <c r="T647" s="295"/>
      <c r="U647" s="295"/>
      <c r="V647" s="295"/>
      <c r="W647" s="295"/>
      <c r="X647" s="295"/>
      <c r="Y647" s="411">
        <f>Y646</f>
        <v>0</v>
      </c>
      <c r="Z647" s="411">
        <f t="shared" ref="Z647:AL647" si="1896">Z646</f>
        <v>0</v>
      </c>
      <c r="AA647" s="411">
        <f t="shared" si="1896"/>
        <v>0</v>
      </c>
      <c r="AB647" s="411">
        <f t="shared" si="1896"/>
        <v>0</v>
      </c>
      <c r="AC647" s="411">
        <f t="shared" si="1896"/>
        <v>0</v>
      </c>
      <c r="AD647" s="411">
        <f t="shared" si="1896"/>
        <v>0</v>
      </c>
      <c r="AE647" s="411">
        <f t="shared" si="1896"/>
        <v>0</v>
      </c>
      <c r="AF647" s="411">
        <f t="shared" si="1896"/>
        <v>0</v>
      </c>
      <c r="AG647" s="411">
        <f t="shared" si="1896"/>
        <v>0</v>
      </c>
      <c r="AH647" s="411">
        <f t="shared" si="1896"/>
        <v>0</v>
      </c>
      <c r="AI647" s="411">
        <f t="shared" si="1896"/>
        <v>0</v>
      </c>
      <c r="AJ647" s="411">
        <f t="shared" si="1896"/>
        <v>0</v>
      </c>
      <c r="AK647" s="411">
        <f t="shared" si="1896"/>
        <v>0</v>
      </c>
      <c r="AL647" s="411">
        <f t="shared" si="1896"/>
        <v>0</v>
      </c>
      <c r="AM647" s="297"/>
    </row>
    <row r="648" spans="1:39" hidden="1"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idden="1" outlineLevel="1">
      <c r="A649" s="532">
        <v>20</v>
      </c>
      <c r="B649" s="428" t="s">
        <v>111</v>
      </c>
      <c r="C649" s="291" t="s">
        <v>25</v>
      </c>
      <c r="D649" s="295"/>
      <c r="E649" s="295"/>
      <c r="F649" s="295"/>
      <c r="G649" s="295"/>
      <c r="H649" s="295"/>
      <c r="I649" s="295"/>
      <c r="J649" s="295"/>
      <c r="K649" s="295"/>
      <c r="L649" s="295"/>
      <c r="M649" s="295"/>
      <c r="N649" s="295">
        <v>0</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idden="1" outlineLevel="1">
      <c r="A650" s="532"/>
      <c r="B650" s="294" t="s">
        <v>311</v>
      </c>
      <c r="C650" s="291" t="s">
        <v>164</v>
      </c>
      <c r="D650" s="295"/>
      <c r="E650" s="295"/>
      <c r="F650" s="295"/>
      <c r="G650" s="295"/>
      <c r="H650" s="295"/>
      <c r="I650" s="295"/>
      <c r="J650" s="295"/>
      <c r="K650" s="295"/>
      <c r="L650" s="295"/>
      <c r="M650" s="295"/>
      <c r="N650" s="295">
        <f>N649</f>
        <v>0</v>
      </c>
      <c r="O650" s="295"/>
      <c r="P650" s="295"/>
      <c r="Q650" s="295"/>
      <c r="R650" s="295"/>
      <c r="S650" s="295"/>
      <c r="T650" s="295"/>
      <c r="U650" s="295"/>
      <c r="V650" s="295"/>
      <c r="W650" s="295"/>
      <c r="X650" s="295"/>
      <c r="Y650" s="411">
        <f>Y649</f>
        <v>0</v>
      </c>
      <c r="Z650" s="411">
        <f t="shared" ref="Z650:AL650" si="1897">Z649</f>
        <v>0</v>
      </c>
      <c r="AA650" s="411">
        <f t="shared" si="1897"/>
        <v>0</v>
      </c>
      <c r="AB650" s="411">
        <f t="shared" si="1897"/>
        <v>0</v>
      </c>
      <c r="AC650" s="411">
        <f t="shared" si="1897"/>
        <v>0</v>
      </c>
      <c r="AD650" s="411">
        <f t="shared" si="1897"/>
        <v>0</v>
      </c>
      <c r="AE650" s="411">
        <f t="shared" si="1897"/>
        <v>0</v>
      </c>
      <c r="AF650" s="411">
        <f t="shared" si="1897"/>
        <v>0</v>
      </c>
      <c r="AG650" s="411">
        <f t="shared" si="1897"/>
        <v>0</v>
      </c>
      <c r="AH650" s="411">
        <f t="shared" si="1897"/>
        <v>0</v>
      </c>
      <c r="AI650" s="411">
        <f t="shared" si="1897"/>
        <v>0</v>
      </c>
      <c r="AJ650" s="411">
        <f t="shared" si="1897"/>
        <v>0</v>
      </c>
      <c r="AK650" s="411">
        <f t="shared" si="1897"/>
        <v>0</v>
      </c>
      <c r="AL650" s="411">
        <f t="shared" si="1897"/>
        <v>0</v>
      </c>
      <c r="AM650" s="306"/>
    </row>
    <row r="651" spans="1:39" ht="15.75" hidden="1"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hidden="1" outlineLevel="1">
      <c r="A652" s="532"/>
      <c r="B652" s="518" t="s">
        <v>504</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hidden="1" outlineLevel="1">
      <c r="A653" s="532"/>
      <c r="B653" s="504" t="s">
        <v>500</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idden="1" outlineLevel="1">
      <c r="A654" s="532">
        <v>21</v>
      </c>
      <c r="B654" s="428" t="s">
        <v>114</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idden="1" outlineLevel="1">
      <c r="A655" s="532"/>
      <c r="B655" s="294" t="s">
        <v>311</v>
      </c>
      <c r="C655" s="291" t="s">
        <v>164</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8">Z654</f>
        <v>0</v>
      </c>
      <c r="AA655" s="411">
        <f t="shared" ref="AA655" si="1899">AA654</f>
        <v>0</v>
      </c>
      <c r="AB655" s="411">
        <f t="shared" ref="AB655" si="1900">AB654</f>
        <v>0</v>
      </c>
      <c r="AC655" s="411">
        <f t="shared" ref="AC655" si="1901">AC654</f>
        <v>0</v>
      </c>
      <c r="AD655" s="411">
        <f t="shared" ref="AD655" si="1902">AD654</f>
        <v>0</v>
      </c>
      <c r="AE655" s="411">
        <f t="shared" ref="AE655" si="1903">AE654</f>
        <v>0</v>
      </c>
      <c r="AF655" s="411">
        <f t="shared" ref="AF655" si="1904">AF654</f>
        <v>0</v>
      </c>
      <c r="AG655" s="411">
        <f t="shared" ref="AG655" si="1905">AG654</f>
        <v>0</v>
      </c>
      <c r="AH655" s="411">
        <f t="shared" ref="AH655" si="1906">AH654</f>
        <v>0</v>
      </c>
      <c r="AI655" s="411">
        <f t="shared" ref="AI655" si="1907">AI654</f>
        <v>0</v>
      </c>
      <c r="AJ655" s="411">
        <f t="shared" ref="AJ655" si="1908">AJ654</f>
        <v>0</v>
      </c>
      <c r="AK655" s="411">
        <f t="shared" ref="AK655" si="1909">AK654</f>
        <v>0</v>
      </c>
      <c r="AL655" s="411">
        <f t="shared" ref="AL655" si="1910">AL654</f>
        <v>0</v>
      </c>
      <c r="AM655" s="306"/>
    </row>
    <row r="656" spans="1:39" hidden="1"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hidden="1" outlineLevel="1">
      <c r="A657" s="532">
        <v>22</v>
      </c>
      <c r="B657" s="428" t="s">
        <v>115</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hidden="1" outlineLevel="1">
      <c r="A658" s="532"/>
      <c r="B658" s="294" t="s">
        <v>311</v>
      </c>
      <c r="C658" s="291" t="s">
        <v>164</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911">Z657</f>
        <v>0</v>
      </c>
      <c r="AA658" s="411">
        <f t="shared" ref="AA658" si="1912">AA657</f>
        <v>0</v>
      </c>
      <c r="AB658" s="411">
        <f t="shared" ref="AB658" si="1913">AB657</f>
        <v>0</v>
      </c>
      <c r="AC658" s="411">
        <f t="shared" ref="AC658" si="1914">AC657</f>
        <v>0</v>
      </c>
      <c r="AD658" s="411">
        <f t="shared" ref="AD658" si="1915">AD657</f>
        <v>0</v>
      </c>
      <c r="AE658" s="411">
        <f t="shared" ref="AE658" si="1916">AE657</f>
        <v>0</v>
      </c>
      <c r="AF658" s="411">
        <f t="shared" ref="AF658" si="1917">AF657</f>
        <v>0</v>
      </c>
      <c r="AG658" s="411">
        <f t="shared" ref="AG658" si="1918">AG657</f>
        <v>0</v>
      </c>
      <c r="AH658" s="411">
        <f t="shared" ref="AH658" si="1919">AH657</f>
        <v>0</v>
      </c>
      <c r="AI658" s="411">
        <f t="shared" ref="AI658" si="1920">AI657</f>
        <v>0</v>
      </c>
      <c r="AJ658" s="411">
        <f t="shared" ref="AJ658" si="1921">AJ657</f>
        <v>0</v>
      </c>
      <c r="AK658" s="411">
        <f t="shared" ref="AK658" si="1922">AK657</f>
        <v>0</v>
      </c>
      <c r="AL658" s="411">
        <f t="shared" ref="AL658" si="1923">AL657</f>
        <v>0</v>
      </c>
      <c r="AM658" s="306"/>
    </row>
    <row r="659" spans="1:39" hidden="1"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hidden="1" outlineLevel="1">
      <c r="A660" s="532">
        <v>23</v>
      </c>
      <c r="B660" s="428" t="s">
        <v>116</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hidden="1" outlineLevel="1">
      <c r="A661" s="532"/>
      <c r="B661" s="294" t="s">
        <v>311</v>
      </c>
      <c r="C661" s="291" t="s">
        <v>164</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924">Z660</f>
        <v>0</v>
      </c>
      <c r="AA661" s="411">
        <f t="shared" ref="AA661" si="1925">AA660</f>
        <v>0</v>
      </c>
      <c r="AB661" s="411">
        <f t="shared" ref="AB661" si="1926">AB660</f>
        <v>0</v>
      </c>
      <c r="AC661" s="411">
        <f t="shared" ref="AC661" si="1927">AC660</f>
        <v>0</v>
      </c>
      <c r="AD661" s="411">
        <f t="shared" ref="AD661" si="1928">AD660</f>
        <v>0</v>
      </c>
      <c r="AE661" s="411">
        <f t="shared" ref="AE661" si="1929">AE660</f>
        <v>0</v>
      </c>
      <c r="AF661" s="411">
        <f t="shared" ref="AF661" si="1930">AF660</f>
        <v>0</v>
      </c>
      <c r="AG661" s="411">
        <f t="shared" ref="AG661" si="1931">AG660</f>
        <v>0</v>
      </c>
      <c r="AH661" s="411">
        <f t="shared" ref="AH661" si="1932">AH660</f>
        <v>0</v>
      </c>
      <c r="AI661" s="411">
        <f t="shared" ref="AI661" si="1933">AI660</f>
        <v>0</v>
      </c>
      <c r="AJ661" s="411">
        <f t="shared" ref="AJ661" si="1934">AJ660</f>
        <v>0</v>
      </c>
      <c r="AK661" s="411">
        <f t="shared" ref="AK661" si="1935">AK660</f>
        <v>0</v>
      </c>
      <c r="AL661" s="411">
        <f t="shared" ref="AL661" si="1936">AL660</f>
        <v>0</v>
      </c>
      <c r="AM661" s="306"/>
    </row>
    <row r="662" spans="1:39" hidden="1"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hidden="1" outlineLevel="1">
      <c r="A663" s="532">
        <v>24</v>
      </c>
      <c r="B663" s="428" t="s">
        <v>117</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hidden="1" outlineLevel="1">
      <c r="A664" s="532"/>
      <c r="B664" s="294" t="s">
        <v>311</v>
      </c>
      <c r="C664" s="291" t="s">
        <v>164</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937">Z663</f>
        <v>0</v>
      </c>
      <c r="AA664" s="411">
        <f t="shared" ref="AA664" si="1938">AA663</f>
        <v>0</v>
      </c>
      <c r="AB664" s="411">
        <f t="shared" ref="AB664" si="1939">AB663</f>
        <v>0</v>
      </c>
      <c r="AC664" s="411">
        <f t="shared" ref="AC664" si="1940">AC663</f>
        <v>0</v>
      </c>
      <c r="AD664" s="411">
        <f t="shared" ref="AD664" si="1941">AD663</f>
        <v>0</v>
      </c>
      <c r="AE664" s="411">
        <f t="shared" ref="AE664" si="1942">AE663</f>
        <v>0</v>
      </c>
      <c r="AF664" s="411">
        <f t="shared" ref="AF664" si="1943">AF663</f>
        <v>0</v>
      </c>
      <c r="AG664" s="411">
        <f t="shared" ref="AG664" si="1944">AG663</f>
        <v>0</v>
      </c>
      <c r="AH664" s="411">
        <f t="shared" ref="AH664" si="1945">AH663</f>
        <v>0</v>
      </c>
      <c r="AI664" s="411">
        <f t="shared" ref="AI664" si="1946">AI663</f>
        <v>0</v>
      </c>
      <c r="AJ664" s="411">
        <f t="shared" ref="AJ664" si="1947">AJ663</f>
        <v>0</v>
      </c>
      <c r="AK664" s="411">
        <f t="shared" ref="AK664" si="1948">AK663</f>
        <v>0</v>
      </c>
      <c r="AL664" s="411">
        <f t="shared" ref="AL664" si="1949">AL663</f>
        <v>0</v>
      </c>
      <c r="AM664" s="306"/>
    </row>
    <row r="665" spans="1:39" hidden="1"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hidden="1" outlineLevel="1">
      <c r="A666" s="532"/>
      <c r="B666" s="288" t="s">
        <v>501</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idden="1" outlineLevel="1">
      <c r="A667" s="532">
        <v>25</v>
      </c>
      <c r="B667" s="428" t="s">
        <v>118</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idden="1" outlineLevel="1">
      <c r="A668" s="532"/>
      <c r="B668" s="294" t="s">
        <v>311</v>
      </c>
      <c r="C668" s="291" t="s">
        <v>164</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50">Z667</f>
        <v>0</v>
      </c>
      <c r="AA668" s="411">
        <f t="shared" ref="AA668" si="1951">AA667</f>
        <v>0</v>
      </c>
      <c r="AB668" s="411">
        <f t="shared" ref="AB668" si="1952">AB667</f>
        <v>0</v>
      </c>
      <c r="AC668" s="411">
        <f t="shared" ref="AC668" si="1953">AC667</f>
        <v>0</v>
      </c>
      <c r="AD668" s="411">
        <f t="shared" ref="AD668" si="1954">AD667</f>
        <v>0</v>
      </c>
      <c r="AE668" s="411">
        <f t="shared" ref="AE668" si="1955">AE667</f>
        <v>0</v>
      </c>
      <c r="AF668" s="411">
        <f t="shared" ref="AF668" si="1956">AF667</f>
        <v>0</v>
      </c>
      <c r="AG668" s="411">
        <f t="shared" ref="AG668" si="1957">AG667</f>
        <v>0</v>
      </c>
      <c r="AH668" s="411">
        <f t="shared" ref="AH668" si="1958">AH667</f>
        <v>0</v>
      </c>
      <c r="AI668" s="411">
        <f t="shared" ref="AI668" si="1959">AI667</f>
        <v>0</v>
      </c>
      <c r="AJ668" s="411">
        <f t="shared" ref="AJ668" si="1960">AJ667</f>
        <v>0</v>
      </c>
      <c r="AK668" s="411">
        <f t="shared" ref="AK668" si="1961">AK667</f>
        <v>0</v>
      </c>
      <c r="AL668" s="411">
        <f t="shared" ref="AL668" si="1962">AL667</f>
        <v>0</v>
      </c>
      <c r="AM668" s="306"/>
    </row>
    <row r="669" spans="1:39" hidden="1"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idden="1" outlineLevel="1">
      <c r="A670" s="532">
        <v>26</v>
      </c>
      <c r="B670" s="428" t="s">
        <v>119</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hidden="1" outlineLevel="1">
      <c r="A671" s="532"/>
      <c r="B671" s="294" t="s">
        <v>311</v>
      </c>
      <c r="C671" s="291" t="s">
        <v>164</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963">Z670</f>
        <v>0</v>
      </c>
      <c r="AA671" s="411">
        <f t="shared" ref="AA671" si="1964">AA670</f>
        <v>0</v>
      </c>
      <c r="AB671" s="411">
        <f t="shared" ref="AB671" si="1965">AB670</f>
        <v>0</v>
      </c>
      <c r="AC671" s="411">
        <f t="shared" ref="AC671" si="1966">AC670</f>
        <v>0</v>
      </c>
      <c r="AD671" s="411">
        <f t="shared" ref="AD671" si="1967">AD670</f>
        <v>0</v>
      </c>
      <c r="AE671" s="411">
        <f t="shared" ref="AE671" si="1968">AE670</f>
        <v>0</v>
      </c>
      <c r="AF671" s="411">
        <f t="shared" ref="AF671" si="1969">AF670</f>
        <v>0</v>
      </c>
      <c r="AG671" s="411">
        <f t="shared" ref="AG671" si="1970">AG670</f>
        <v>0</v>
      </c>
      <c r="AH671" s="411">
        <f t="shared" ref="AH671" si="1971">AH670</f>
        <v>0</v>
      </c>
      <c r="AI671" s="411">
        <f t="shared" ref="AI671" si="1972">AI670</f>
        <v>0</v>
      </c>
      <c r="AJ671" s="411">
        <f t="shared" ref="AJ671" si="1973">AJ670</f>
        <v>0</v>
      </c>
      <c r="AK671" s="411">
        <f t="shared" ref="AK671" si="1974">AK670</f>
        <v>0</v>
      </c>
      <c r="AL671" s="411">
        <f t="shared" ref="AL671" si="1975">AL670</f>
        <v>0</v>
      </c>
      <c r="AM671" s="306"/>
    </row>
    <row r="672" spans="1:39" hidden="1"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hidden="1" outlineLevel="1">
      <c r="A673" s="532">
        <v>27</v>
      </c>
      <c r="B673" s="428" t="s">
        <v>120</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hidden="1" outlineLevel="1">
      <c r="A674" s="532"/>
      <c r="B674" s="294" t="s">
        <v>311</v>
      </c>
      <c r="C674" s="291" t="s">
        <v>164</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76">Z673</f>
        <v>0</v>
      </c>
      <c r="AA674" s="411">
        <f t="shared" ref="AA674" si="1977">AA673</f>
        <v>0</v>
      </c>
      <c r="AB674" s="411">
        <f t="shared" ref="AB674" si="1978">AB673</f>
        <v>0</v>
      </c>
      <c r="AC674" s="411">
        <f t="shared" ref="AC674" si="1979">AC673</f>
        <v>0</v>
      </c>
      <c r="AD674" s="411">
        <f t="shared" ref="AD674" si="1980">AD673</f>
        <v>0</v>
      </c>
      <c r="AE674" s="411">
        <f t="shared" ref="AE674" si="1981">AE673</f>
        <v>0</v>
      </c>
      <c r="AF674" s="411">
        <f t="shared" ref="AF674" si="1982">AF673</f>
        <v>0</v>
      </c>
      <c r="AG674" s="411">
        <f t="shared" ref="AG674" si="1983">AG673</f>
        <v>0</v>
      </c>
      <c r="AH674" s="411">
        <f t="shared" ref="AH674" si="1984">AH673</f>
        <v>0</v>
      </c>
      <c r="AI674" s="411">
        <f t="shared" ref="AI674" si="1985">AI673</f>
        <v>0</v>
      </c>
      <c r="AJ674" s="411">
        <f t="shared" ref="AJ674" si="1986">AJ673</f>
        <v>0</v>
      </c>
      <c r="AK674" s="411">
        <f t="shared" ref="AK674" si="1987">AK673</f>
        <v>0</v>
      </c>
      <c r="AL674" s="411">
        <f t="shared" ref="AL674" si="1988">AL673</f>
        <v>0</v>
      </c>
      <c r="AM674" s="306"/>
    </row>
    <row r="675" spans="1:39" hidden="1"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hidden="1" outlineLevel="1">
      <c r="A676" s="532">
        <v>28</v>
      </c>
      <c r="B676" s="428" t="s">
        <v>121</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hidden="1" outlineLevel="1">
      <c r="A677" s="532"/>
      <c r="B677" s="294" t="s">
        <v>311</v>
      </c>
      <c r="C677" s="291" t="s">
        <v>164</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89">Z676</f>
        <v>0</v>
      </c>
      <c r="AA677" s="411">
        <f t="shared" ref="AA677" si="1990">AA676</f>
        <v>0</v>
      </c>
      <c r="AB677" s="411">
        <f t="shared" ref="AB677" si="1991">AB676</f>
        <v>0</v>
      </c>
      <c r="AC677" s="411">
        <f t="shared" ref="AC677" si="1992">AC676</f>
        <v>0</v>
      </c>
      <c r="AD677" s="411">
        <f t="shared" ref="AD677" si="1993">AD676</f>
        <v>0</v>
      </c>
      <c r="AE677" s="411">
        <f t="shared" ref="AE677" si="1994">AE676</f>
        <v>0</v>
      </c>
      <c r="AF677" s="411">
        <f t="shared" ref="AF677" si="1995">AF676</f>
        <v>0</v>
      </c>
      <c r="AG677" s="411">
        <f t="shared" ref="AG677" si="1996">AG676</f>
        <v>0</v>
      </c>
      <c r="AH677" s="411">
        <f t="shared" ref="AH677" si="1997">AH676</f>
        <v>0</v>
      </c>
      <c r="AI677" s="411">
        <f t="shared" ref="AI677" si="1998">AI676</f>
        <v>0</v>
      </c>
      <c r="AJ677" s="411">
        <f t="shared" ref="AJ677" si="1999">AJ676</f>
        <v>0</v>
      </c>
      <c r="AK677" s="411">
        <f t="shared" ref="AK677" si="2000">AK676</f>
        <v>0</v>
      </c>
      <c r="AL677" s="411">
        <f t="shared" ref="AL677" si="2001">AL676</f>
        <v>0</v>
      </c>
      <c r="AM677" s="306"/>
    </row>
    <row r="678" spans="1:39" hidden="1"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hidden="1" outlineLevel="1">
      <c r="A679" s="532">
        <v>29</v>
      </c>
      <c r="B679" s="428" t="s">
        <v>122</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idden="1" outlineLevel="1">
      <c r="A680" s="532"/>
      <c r="B680" s="294" t="s">
        <v>311</v>
      </c>
      <c r="C680" s="291" t="s">
        <v>164</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02">Z679</f>
        <v>0</v>
      </c>
      <c r="AA680" s="411">
        <f t="shared" ref="AA680" si="2003">AA679</f>
        <v>0</v>
      </c>
      <c r="AB680" s="411">
        <f t="shared" ref="AB680" si="2004">AB679</f>
        <v>0</v>
      </c>
      <c r="AC680" s="411">
        <f t="shared" ref="AC680" si="2005">AC679</f>
        <v>0</v>
      </c>
      <c r="AD680" s="411">
        <f t="shared" ref="AD680" si="2006">AD679</f>
        <v>0</v>
      </c>
      <c r="AE680" s="411">
        <f t="shared" ref="AE680" si="2007">AE679</f>
        <v>0</v>
      </c>
      <c r="AF680" s="411">
        <f t="shared" ref="AF680" si="2008">AF679</f>
        <v>0</v>
      </c>
      <c r="AG680" s="411">
        <f t="shared" ref="AG680" si="2009">AG679</f>
        <v>0</v>
      </c>
      <c r="AH680" s="411">
        <f t="shared" ref="AH680" si="2010">AH679</f>
        <v>0</v>
      </c>
      <c r="AI680" s="411">
        <f t="shared" ref="AI680" si="2011">AI679</f>
        <v>0</v>
      </c>
      <c r="AJ680" s="411">
        <f t="shared" ref="AJ680" si="2012">AJ679</f>
        <v>0</v>
      </c>
      <c r="AK680" s="411">
        <f t="shared" ref="AK680" si="2013">AK679</f>
        <v>0</v>
      </c>
      <c r="AL680" s="411">
        <f t="shared" ref="AL680" si="2014">AL679</f>
        <v>0</v>
      </c>
      <c r="AM680" s="306"/>
    </row>
    <row r="681" spans="1:39" hidden="1"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hidden="1" outlineLevel="1">
      <c r="A682" s="532">
        <v>30</v>
      </c>
      <c r="B682" s="428" t="s">
        <v>123</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idden="1" outlineLevel="1">
      <c r="A683" s="532"/>
      <c r="B683" s="294" t="s">
        <v>311</v>
      </c>
      <c r="C683" s="291" t="s">
        <v>164</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15">Z682</f>
        <v>0</v>
      </c>
      <c r="AA683" s="411">
        <f t="shared" ref="AA683" si="2016">AA682</f>
        <v>0</v>
      </c>
      <c r="AB683" s="411">
        <f t="shared" ref="AB683" si="2017">AB682</f>
        <v>0</v>
      </c>
      <c r="AC683" s="411">
        <f t="shared" ref="AC683" si="2018">AC682</f>
        <v>0</v>
      </c>
      <c r="AD683" s="411">
        <f t="shared" ref="AD683" si="2019">AD682</f>
        <v>0</v>
      </c>
      <c r="AE683" s="411">
        <f t="shared" ref="AE683" si="2020">AE682</f>
        <v>0</v>
      </c>
      <c r="AF683" s="411">
        <f t="shared" ref="AF683" si="2021">AF682</f>
        <v>0</v>
      </c>
      <c r="AG683" s="411">
        <f t="shared" ref="AG683" si="2022">AG682</f>
        <v>0</v>
      </c>
      <c r="AH683" s="411">
        <f t="shared" ref="AH683" si="2023">AH682</f>
        <v>0</v>
      </c>
      <c r="AI683" s="411">
        <f t="shared" ref="AI683" si="2024">AI682</f>
        <v>0</v>
      </c>
      <c r="AJ683" s="411">
        <f t="shared" ref="AJ683" si="2025">AJ682</f>
        <v>0</v>
      </c>
      <c r="AK683" s="411">
        <f t="shared" ref="AK683" si="2026">AK682</f>
        <v>0</v>
      </c>
      <c r="AL683" s="411">
        <f t="shared" ref="AL683" si="2027">AL682</f>
        <v>0</v>
      </c>
      <c r="AM683" s="306"/>
    </row>
    <row r="684" spans="1:39" hidden="1"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hidden="1" outlineLevel="1">
      <c r="A685" s="532">
        <v>31</v>
      </c>
      <c r="B685" s="428" t="s">
        <v>124</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idden="1" outlineLevel="1">
      <c r="A686" s="532"/>
      <c r="B686" s="294" t="s">
        <v>311</v>
      </c>
      <c r="C686" s="291" t="s">
        <v>164</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28">Z685</f>
        <v>0</v>
      </c>
      <c r="AA686" s="411">
        <f t="shared" ref="AA686" si="2029">AA685</f>
        <v>0</v>
      </c>
      <c r="AB686" s="411">
        <f t="shared" ref="AB686" si="2030">AB685</f>
        <v>0</v>
      </c>
      <c r="AC686" s="411">
        <f t="shared" ref="AC686" si="2031">AC685</f>
        <v>0</v>
      </c>
      <c r="AD686" s="411">
        <f t="shared" ref="AD686" si="2032">AD685</f>
        <v>0</v>
      </c>
      <c r="AE686" s="411">
        <f t="shared" ref="AE686" si="2033">AE685</f>
        <v>0</v>
      </c>
      <c r="AF686" s="411">
        <f t="shared" ref="AF686" si="2034">AF685</f>
        <v>0</v>
      </c>
      <c r="AG686" s="411">
        <f t="shared" ref="AG686" si="2035">AG685</f>
        <v>0</v>
      </c>
      <c r="AH686" s="411">
        <f t="shared" ref="AH686" si="2036">AH685</f>
        <v>0</v>
      </c>
      <c r="AI686" s="411">
        <f t="shared" ref="AI686" si="2037">AI685</f>
        <v>0</v>
      </c>
      <c r="AJ686" s="411">
        <f t="shared" ref="AJ686" si="2038">AJ685</f>
        <v>0</v>
      </c>
      <c r="AK686" s="411">
        <f t="shared" ref="AK686" si="2039">AK685</f>
        <v>0</v>
      </c>
      <c r="AL686" s="411">
        <f t="shared" ref="AL686" si="2040">AL685</f>
        <v>0</v>
      </c>
      <c r="AM686" s="306"/>
    </row>
    <row r="687" spans="1:39" hidden="1"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hidden="1" outlineLevel="1">
      <c r="A688" s="532">
        <v>32</v>
      </c>
      <c r="B688" s="428" t="s">
        <v>125</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idden="1" outlineLevel="1">
      <c r="A689" s="532"/>
      <c r="B689" s="294" t="s">
        <v>311</v>
      </c>
      <c r="C689" s="291" t="s">
        <v>164</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41">Z688</f>
        <v>0</v>
      </c>
      <c r="AA689" s="411">
        <f t="shared" ref="AA689" si="2042">AA688</f>
        <v>0</v>
      </c>
      <c r="AB689" s="411">
        <f t="shared" ref="AB689" si="2043">AB688</f>
        <v>0</v>
      </c>
      <c r="AC689" s="411">
        <f t="shared" ref="AC689" si="2044">AC688</f>
        <v>0</v>
      </c>
      <c r="AD689" s="411">
        <f t="shared" ref="AD689" si="2045">AD688</f>
        <v>0</v>
      </c>
      <c r="AE689" s="411">
        <f t="shared" ref="AE689" si="2046">AE688</f>
        <v>0</v>
      </c>
      <c r="AF689" s="411">
        <f t="shared" ref="AF689" si="2047">AF688</f>
        <v>0</v>
      </c>
      <c r="AG689" s="411">
        <f t="shared" ref="AG689" si="2048">AG688</f>
        <v>0</v>
      </c>
      <c r="AH689" s="411">
        <f t="shared" ref="AH689" si="2049">AH688</f>
        <v>0</v>
      </c>
      <c r="AI689" s="411">
        <f t="shared" ref="AI689" si="2050">AI688</f>
        <v>0</v>
      </c>
      <c r="AJ689" s="411">
        <f t="shared" ref="AJ689" si="2051">AJ688</f>
        <v>0</v>
      </c>
      <c r="AK689" s="411">
        <f t="shared" ref="AK689" si="2052">AK688</f>
        <v>0</v>
      </c>
      <c r="AL689" s="411">
        <f t="shared" ref="AL689" si="2053">AL688</f>
        <v>0</v>
      </c>
      <c r="AM689" s="306"/>
    </row>
    <row r="690" spans="1:39" hidden="1"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hidden="1" outlineLevel="1">
      <c r="A691" s="532"/>
      <c r="B691" s="288" t="s">
        <v>502</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idden="1" outlineLevel="1">
      <c r="A692" s="532">
        <v>33</v>
      </c>
      <c r="B692" s="428" t="s">
        <v>126</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idden="1" outlineLevel="1">
      <c r="A693" s="532"/>
      <c r="B693" s="294" t="s">
        <v>311</v>
      </c>
      <c r="C693" s="291" t="s">
        <v>164</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54">Z692</f>
        <v>0</v>
      </c>
      <c r="AA693" s="411">
        <f t="shared" ref="AA693" si="2055">AA692</f>
        <v>0</v>
      </c>
      <c r="AB693" s="411">
        <f t="shared" ref="AB693" si="2056">AB692</f>
        <v>0</v>
      </c>
      <c r="AC693" s="411">
        <f t="shared" ref="AC693" si="2057">AC692</f>
        <v>0</v>
      </c>
      <c r="AD693" s="411">
        <f t="shared" ref="AD693" si="2058">AD692</f>
        <v>0</v>
      </c>
      <c r="AE693" s="411">
        <f t="shared" ref="AE693" si="2059">AE692</f>
        <v>0</v>
      </c>
      <c r="AF693" s="411">
        <f t="shared" ref="AF693" si="2060">AF692</f>
        <v>0</v>
      </c>
      <c r="AG693" s="411">
        <f t="shared" ref="AG693" si="2061">AG692</f>
        <v>0</v>
      </c>
      <c r="AH693" s="411">
        <f t="shared" ref="AH693" si="2062">AH692</f>
        <v>0</v>
      </c>
      <c r="AI693" s="411">
        <f t="shared" ref="AI693" si="2063">AI692</f>
        <v>0</v>
      </c>
      <c r="AJ693" s="411">
        <f t="shared" ref="AJ693" si="2064">AJ692</f>
        <v>0</v>
      </c>
      <c r="AK693" s="411">
        <f t="shared" ref="AK693" si="2065">AK692</f>
        <v>0</v>
      </c>
      <c r="AL693" s="411">
        <f t="shared" ref="AL693" si="2066">AL692</f>
        <v>0</v>
      </c>
      <c r="AM693" s="306"/>
    </row>
    <row r="694" spans="1:39" hidden="1"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idden="1" outlineLevel="1">
      <c r="A695" s="532">
        <v>34</v>
      </c>
      <c r="B695" s="428" t="s">
        <v>127</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idden="1" outlineLevel="1">
      <c r="A696" s="532"/>
      <c r="B696" s="294" t="s">
        <v>311</v>
      </c>
      <c r="C696" s="291" t="s">
        <v>164</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67">Z695</f>
        <v>0</v>
      </c>
      <c r="AA696" s="411">
        <f t="shared" ref="AA696" si="2068">AA695</f>
        <v>0</v>
      </c>
      <c r="AB696" s="411">
        <f t="shared" ref="AB696" si="2069">AB695</f>
        <v>0</v>
      </c>
      <c r="AC696" s="411">
        <f t="shared" ref="AC696" si="2070">AC695</f>
        <v>0</v>
      </c>
      <c r="AD696" s="411">
        <f t="shared" ref="AD696" si="2071">AD695</f>
        <v>0</v>
      </c>
      <c r="AE696" s="411">
        <f t="shared" ref="AE696" si="2072">AE695</f>
        <v>0</v>
      </c>
      <c r="AF696" s="411">
        <f t="shared" ref="AF696" si="2073">AF695</f>
        <v>0</v>
      </c>
      <c r="AG696" s="411">
        <f t="shared" ref="AG696" si="2074">AG695</f>
        <v>0</v>
      </c>
      <c r="AH696" s="411">
        <f t="shared" ref="AH696" si="2075">AH695</f>
        <v>0</v>
      </c>
      <c r="AI696" s="411">
        <f t="shared" ref="AI696" si="2076">AI695</f>
        <v>0</v>
      </c>
      <c r="AJ696" s="411">
        <f t="shared" ref="AJ696" si="2077">AJ695</f>
        <v>0</v>
      </c>
      <c r="AK696" s="411">
        <f t="shared" ref="AK696" si="2078">AK695</f>
        <v>0</v>
      </c>
      <c r="AL696" s="411">
        <f t="shared" ref="AL696" si="2079">AL695</f>
        <v>0</v>
      </c>
      <c r="AM696" s="306"/>
    </row>
    <row r="697" spans="1:39" hidden="1"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idden="1" outlineLevel="1">
      <c r="A698" s="532">
        <v>35</v>
      </c>
      <c r="B698" s="428" t="s">
        <v>128</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idden="1" outlineLevel="1">
      <c r="A699" s="532"/>
      <c r="B699" s="294" t="s">
        <v>311</v>
      </c>
      <c r="C699" s="291" t="s">
        <v>164</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80">Z698</f>
        <v>0</v>
      </c>
      <c r="AA699" s="411">
        <f t="shared" ref="AA699" si="2081">AA698</f>
        <v>0</v>
      </c>
      <c r="AB699" s="411">
        <f t="shared" ref="AB699" si="2082">AB698</f>
        <v>0</v>
      </c>
      <c r="AC699" s="411">
        <f t="shared" ref="AC699" si="2083">AC698</f>
        <v>0</v>
      </c>
      <c r="AD699" s="411">
        <f t="shared" ref="AD699" si="2084">AD698</f>
        <v>0</v>
      </c>
      <c r="AE699" s="411">
        <f t="shared" ref="AE699" si="2085">AE698</f>
        <v>0</v>
      </c>
      <c r="AF699" s="411">
        <f t="shared" ref="AF699" si="2086">AF698</f>
        <v>0</v>
      </c>
      <c r="AG699" s="411">
        <f t="shared" ref="AG699" si="2087">AG698</f>
        <v>0</v>
      </c>
      <c r="AH699" s="411">
        <f t="shared" ref="AH699" si="2088">AH698</f>
        <v>0</v>
      </c>
      <c r="AI699" s="411">
        <f t="shared" ref="AI699" si="2089">AI698</f>
        <v>0</v>
      </c>
      <c r="AJ699" s="411">
        <f t="shared" ref="AJ699" si="2090">AJ698</f>
        <v>0</v>
      </c>
      <c r="AK699" s="411">
        <f t="shared" ref="AK699" si="2091">AK698</f>
        <v>0</v>
      </c>
      <c r="AL699" s="411">
        <f t="shared" ref="AL699" si="2092">AL698</f>
        <v>0</v>
      </c>
      <c r="AM699" s="306"/>
    </row>
    <row r="700" spans="1:39" hidden="1"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hidden="1" outlineLevel="1">
      <c r="A701" s="532"/>
      <c r="B701" s="288" t="s">
        <v>503</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hidden="1" outlineLevel="1">
      <c r="A702" s="532">
        <v>36</v>
      </c>
      <c r="B702" s="428" t="s">
        <v>129</v>
      </c>
      <c r="C702" s="291" t="s">
        <v>25</v>
      </c>
      <c r="D702" s="295"/>
      <c r="E702" s="295"/>
      <c r="F702" s="295"/>
      <c r="G702" s="295"/>
      <c r="H702" s="295"/>
      <c r="I702" s="295"/>
      <c r="J702" s="295"/>
      <c r="K702" s="295"/>
      <c r="L702" s="295"/>
      <c r="M702" s="295"/>
      <c r="N702" s="295">
        <v>0</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idden="1" outlineLevel="1">
      <c r="A703" s="532"/>
      <c r="B703" s="294" t="s">
        <v>311</v>
      </c>
      <c r="C703" s="291" t="s">
        <v>164</v>
      </c>
      <c r="D703" s="295"/>
      <c r="E703" s="295"/>
      <c r="F703" s="295"/>
      <c r="G703" s="295"/>
      <c r="H703" s="295"/>
      <c r="I703" s="295"/>
      <c r="J703" s="295"/>
      <c r="K703" s="295"/>
      <c r="L703" s="295"/>
      <c r="M703" s="295"/>
      <c r="N703" s="295">
        <f>N702</f>
        <v>0</v>
      </c>
      <c r="O703" s="295"/>
      <c r="P703" s="295"/>
      <c r="Q703" s="295"/>
      <c r="R703" s="295"/>
      <c r="S703" s="295"/>
      <c r="T703" s="295"/>
      <c r="U703" s="295"/>
      <c r="V703" s="295"/>
      <c r="W703" s="295"/>
      <c r="X703" s="295"/>
      <c r="Y703" s="411">
        <f>Y702</f>
        <v>0</v>
      </c>
      <c r="Z703" s="411">
        <f t="shared" ref="Z703" si="2093">Z702</f>
        <v>0</v>
      </c>
      <c r="AA703" s="411">
        <f t="shared" ref="AA703" si="2094">AA702</f>
        <v>0</v>
      </c>
      <c r="AB703" s="411">
        <f t="shared" ref="AB703" si="2095">AB702</f>
        <v>0</v>
      </c>
      <c r="AC703" s="411">
        <f t="shared" ref="AC703" si="2096">AC702</f>
        <v>0</v>
      </c>
      <c r="AD703" s="411">
        <f t="shared" ref="AD703" si="2097">AD702</f>
        <v>0</v>
      </c>
      <c r="AE703" s="411">
        <f t="shared" ref="AE703" si="2098">AE702</f>
        <v>0</v>
      </c>
      <c r="AF703" s="411">
        <f t="shared" ref="AF703" si="2099">AF702</f>
        <v>0</v>
      </c>
      <c r="AG703" s="411">
        <f t="shared" ref="AG703" si="2100">AG702</f>
        <v>0</v>
      </c>
      <c r="AH703" s="411">
        <f t="shared" ref="AH703" si="2101">AH702</f>
        <v>0</v>
      </c>
      <c r="AI703" s="411">
        <f t="shared" ref="AI703" si="2102">AI702</f>
        <v>0</v>
      </c>
      <c r="AJ703" s="411">
        <f t="shared" ref="AJ703" si="2103">AJ702</f>
        <v>0</v>
      </c>
      <c r="AK703" s="411">
        <f t="shared" ref="AK703" si="2104">AK702</f>
        <v>0</v>
      </c>
      <c r="AL703" s="411">
        <f t="shared" ref="AL703" si="2105">AL702</f>
        <v>0</v>
      </c>
      <c r="AM703" s="306"/>
    </row>
    <row r="704" spans="1:39" hidden="1"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hidden="1" outlineLevel="1">
      <c r="A705" s="532">
        <v>37</v>
      </c>
      <c r="B705" s="428" t="s">
        <v>130</v>
      </c>
      <c r="C705" s="291" t="s">
        <v>25</v>
      </c>
      <c r="D705" s="295"/>
      <c r="E705" s="295"/>
      <c r="F705" s="295"/>
      <c r="G705" s="295"/>
      <c r="H705" s="295"/>
      <c r="I705" s="295"/>
      <c r="J705" s="295"/>
      <c r="K705" s="295"/>
      <c r="L705" s="295"/>
      <c r="M705" s="295"/>
      <c r="N705" s="295">
        <v>0</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idden="1" outlineLevel="1">
      <c r="A706" s="532"/>
      <c r="B706" s="294" t="s">
        <v>311</v>
      </c>
      <c r="C706" s="291" t="s">
        <v>164</v>
      </c>
      <c r="D706" s="295"/>
      <c r="E706" s="295"/>
      <c r="F706" s="295"/>
      <c r="G706" s="295"/>
      <c r="H706" s="295"/>
      <c r="I706" s="295"/>
      <c r="J706" s="295"/>
      <c r="K706" s="295"/>
      <c r="L706" s="295"/>
      <c r="M706" s="295"/>
      <c r="N706" s="295">
        <f>N705</f>
        <v>0</v>
      </c>
      <c r="O706" s="295"/>
      <c r="P706" s="295"/>
      <c r="Q706" s="295"/>
      <c r="R706" s="295"/>
      <c r="S706" s="295"/>
      <c r="T706" s="295"/>
      <c r="U706" s="295"/>
      <c r="V706" s="295"/>
      <c r="W706" s="295"/>
      <c r="X706" s="295"/>
      <c r="Y706" s="411">
        <f>Y705</f>
        <v>0</v>
      </c>
      <c r="Z706" s="411">
        <f t="shared" ref="Z706" si="2106">Z705</f>
        <v>0</v>
      </c>
      <c r="AA706" s="411">
        <f t="shared" ref="AA706" si="2107">AA705</f>
        <v>0</v>
      </c>
      <c r="AB706" s="411">
        <f t="shared" ref="AB706" si="2108">AB705</f>
        <v>0</v>
      </c>
      <c r="AC706" s="411">
        <f t="shared" ref="AC706" si="2109">AC705</f>
        <v>0</v>
      </c>
      <c r="AD706" s="411">
        <f t="shared" ref="AD706" si="2110">AD705</f>
        <v>0</v>
      </c>
      <c r="AE706" s="411">
        <f t="shared" ref="AE706" si="2111">AE705</f>
        <v>0</v>
      </c>
      <c r="AF706" s="411">
        <f t="shared" ref="AF706" si="2112">AF705</f>
        <v>0</v>
      </c>
      <c r="AG706" s="411">
        <f t="shared" ref="AG706" si="2113">AG705</f>
        <v>0</v>
      </c>
      <c r="AH706" s="411">
        <f t="shared" ref="AH706" si="2114">AH705</f>
        <v>0</v>
      </c>
      <c r="AI706" s="411">
        <f t="shared" ref="AI706" si="2115">AI705</f>
        <v>0</v>
      </c>
      <c r="AJ706" s="411">
        <f t="shared" ref="AJ706" si="2116">AJ705</f>
        <v>0</v>
      </c>
      <c r="AK706" s="411">
        <f t="shared" ref="AK706" si="2117">AK705</f>
        <v>0</v>
      </c>
      <c r="AL706" s="411">
        <f t="shared" ref="AL706" si="2118">AL705</f>
        <v>0</v>
      </c>
      <c r="AM706" s="306"/>
    </row>
    <row r="707" spans="1:39" hidden="1"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idden="1" outlineLevel="1">
      <c r="A708" s="532">
        <v>38</v>
      </c>
      <c r="B708" s="428" t="s">
        <v>131</v>
      </c>
      <c r="C708" s="291" t="s">
        <v>25</v>
      </c>
      <c r="D708" s="295"/>
      <c r="E708" s="295"/>
      <c r="F708" s="295"/>
      <c r="G708" s="295"/>
      <c r="H708" s="295"/>
      <c r="I708" s="295"/>
      <c r="J708" s="295"/>
      <c r="K708" s="295"/>
      <c r="L708" s="295"/>
      <c r="M708" s="295"/>
      <c r="N708" s="295">
        <v>0</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idden="1" outlineLevel="1">
      <c r="A709" s="532"/>
      <c r="B709" s="294" t="s">
        <v>311</v>
      </c>
      <c r="C709" s="291" t="s">
        <v>164</v>
      </c>
      <c r="D709" s="295"/>
      <c r="E709" s="295"/>
      <c r="F709" s="295"/>
      <c r="G709" s="295"/>
      <c r="H709" s="295"/>
      <c r="I709" s="295"/>
      <c r="J709" s="295"/>
      <c r="K709" s="295"/>
      <c r="L709" s="295"/>
      <c r="M709" s="295"/>
      <c r="N709" s="295">
        <f>N708</f>
        <v>0</v>
      </c>
      <c r="O709" s="295"/>
      <c r="P709" s="295"/>
      <c r="Q709" s="295"/>
      <c r="R709" s="295"/>
      <c r="S709" s="295"/>
      <c r="T709" s="295"/>
      <c r="U709" s="295"/>
      <c r="V709" s="295"/>
      <c r="W709" s="295"/>
      <c r="X709" s="295"/>
      <c r="Y709" s="411">
        <f>Y708</f>
        <v>0</v>
      </c>
      <c r="Z709" s="411">
        <f t="shared" ref="Z709" si="2119">Z708</f>
        <v>0</v>
      </c>
      <c r="AA709" s="411">
        <f t="shared" ref="AA709" si="2120">AA708</f>
        <v>0</v>
      </c>
      <c r="AB709" s="411">
        <f t="shared" ref="AB709" si="2121">AB708</f>
        <v>0</v>
      </c>
      <c r="AC709" s="411">
        <f t="shared" ref="AC709" si="2122">AC708</f>
        <v>0</v>
      </c>
      <c r="AD709" s="411">
        <f t="shared" ref="AD709" si="2123">AD708</f>
        <v>0</v>
      </c>
      <c r="AE709" s="411">
        <f t="shared" ref="AE709" si="2124">AE708</f>
        <v>0</v>
      </c>
      <c r="AF709" s="411">
        <f t="shared" ref="AF709" si="2125">AF708</f>
        <v>0</v>
      </c>
      <c r="AG709" s="411">
        <f t="shared" ref="AG709" si="2126">AG708</f>
        <v>0</v>
      </c>
      <c r="AH709" s="411">
        <f t="shared" ref="AH709" si="2127">AH708</f>
        <v>0</v>
      </c>
      <c r="AI709" s="411">
        <f t="shared" ref="AI709" si="2128">AI708</f>
        <v>0</v>
      </c>
      <c r="AJ709" s="411">
        <f t="shared" ref="AJ709" si="2129">AJ708</f>
        <v>0</v>
      </c>
      <c r="AK709" s="411">
        <f t="shared" ref="AK709" si="2130">AK708</f>
        <v>0</v>
      </c>
      <c r="AL709" s="411">
        <f t="shared" ref="AL709" si="2131">AL708</f>
        <v>0</v>
      </c>
      <c r="AM709" s="306"/>
    </row>
    <row r="710" spans="1:39" hidden="1"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hidden="1" outlineLevel="1">
      <c r="A711" s="532">
        <v>39</v>
      </c>
      <c r="B711" s="428" t="s">
        <v>132</v>
      </c>
      <c r="C711" s="291" t="s">
        <v>25</v>
      </c>
      <c r="D711" s="295"/>
      <c r="E711" s="295"/>
      <c r="F711" s="295"/>
      <c r="G711" s="295"/>
      <c r="H711" s="295"/>
      <c r="I711" s="295"/>
      <c r="J711" s="295"/>
      <c r="K711" s="295"/>
      <c r="L711" s="295"/>
      <c r="M711" s="295"/>
      <c r="N711" s="295">
        <v>0</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idden="1" outlineLevel="1">
      <c r="A712" s="532"/>
      <c r="B712" s="294" t="s">
        <v>311</v>
      </c>
      <c r="C712" s="291" t="s">
        <v>164</v>
      </c>
      <c r="D712" s="295"/>
      <c r="E712" s="295"/>
      <c r="F712" s="295"/>
      <c r="G712" s="295"/>
      <c r="H712" s="295"/>
      <c r="I712" s="295"/>
      <c r="J712" s="295"/>
      <c r="K712" s="295"/>
      <c r="L712" s="295"/>
      <c r="M712" s="295"/>
      <c r="N712" s="295">
        <f>N711</f>
        <v>0</v>
      </c>
      <c r="O712" s="295"/>
      <c r="P712" s="295"/>
      <c r="Q712" s="295"/>
      <c r="R712" s="295"/>
      <c r="S712" s="295"/>
      <c r="T712" s="295"/>
      <c r="U712" s="295"/>
      <c r="V712" s="295"/>
      <c r="W712" s="295"/>
      <c r="X712" s="295"/>
      <c r="Y712" s="411">
        <f>Y711</f>
        <v>0</v>
      </c>
      <c r="Z712" s="411">
        <f t="shared" ref="Z712" si="2132">Z711</f>
        <v>0</v>
      </c>
      <c r="AA712" s="411">
        <f t="shared" ref="AA712" si="2133">AA711</f>
        <v>0</v>
      </c>
      <c r="AB712" s="411">
        <f t="shared" ref="AB712" si="2134">AB711</f>
        <v>0</v>
      </c>
      <c r="AC712" s="411">
        <f t="shared" ref="AC712" si="2135">AC711</f>
        <v>0</v>
      </c>
      <c r="AD712" s="411">
        <f t="shared" ref="AD712" si="2136">AD711</f>
        <v>0</v>
      </c>
      <c r="AE712" s="411">
        <f t="shared" ref="AE712" si="2137">AE711</f>
        <v>0</v>
      </c>
      <c r="AF712" s="411">
        <f t="shared" ref="AF712" si="2138">AF711</f>
        <v>0</v>
      </c>
      <c r="AG712" s="411">
        <f t="shared" ref="AG712" si="2139">AG711</f>
        <v>0</v>
      </c>
      <c r="AH712" s="411">
        <f t="shared" ref="AH712" si="2140">AH711</f>
        <v>0</v>
      </c>
      <c r="AI712" s="411">
        <f t="shared" ref="AI712" si="2141">AI711</f>
        <v>0</v>
      </c>
      <c r="AJ712" s="411">
        <f t="shared" ref="AJ712" si="2142">AJ711</f>
        <v>0</v>
      </c>
      <c r="AK712" s="411">
        <f t="shared" ref="AK712" si="2143">AK711</f>
        <v>0</v>
      </c>
      <c r="AL712" s="411">
        <f t="shared" ref="AL712" si="2144">AL711</f>
        <v>0</v>
      </c>
      <c r="AM712" s="306"/>
    </row>
    <row r="713" spans="1:39" hidden="1"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hidden="1" outlineLevel="1">
      <c r="A714" s="532">
        <v>40</v>
      </c>
      <c r="B714" s="428" t="s">
        <v>133</v>
      </c>
      <c r="C714" s="291" t="s">
        <v>25</v>
      </c>
      <c r="D714" s="295"/>
      <c r="E714" s="295"/>
      <c r="F714" s="295"/>
      <c r="G714" s="295"/>
      <c r="H714" s="295"/>
      <c r="I714" s="295"/>
      <c r="J714" s="295"/>
      <c r="K714" s="295"/>
      <c r="L714" s="295"/>
      <c r="M714" s="295"/>
      <c r="N714" s="295">
        <v>0</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idden="1" outlineLevel="1">
      <c r="A715" s="532"/>
      <c r="B715" s="294" t="s">
        <v>311</v>
      </c>
      <c r="C715" s="291" t="s">
        <v>164</v>
      </c>
      <c r="D715" s="295"/>
      <c r="E715" s="295"/>
      <c r="F715" s="295"/>
      <c r="G715" s="295"/>
      <c r="H715" s="295"/>
      <c r="I715" s="295"/>
      <c r="J715" s="295"/>
      <c r="K715" s="295"/>
      <c r="L715" s="295"/>
      <c r="M715" s="295"/>
      <c r="N715" s="295">
        <f>N714</f>
        <v>0</v>
      </c>
      <c r="O715" s="295"/>
      <c r="P715" s="295"/>
      <c r="Q715" s="295"/>
      <c r="R715" s="295"/>
      <c r="S715" s="295"/>
      <c r="T715" s="295"/>
      <c r="U715" s="295"/>
      <c r="V715" s="295"/>
      <c r="W715" s="295"/>
      <c r="X715" s="295"/>
      <c r="Y715" s="411">
        <f>Y714</f>
        <v>0</v>
      </c>
      <c r="Z715" s="411">
        <f t="shared" ref="Z715" si="2145">Z714</f>
        <v>0</v>
      </c>
      <c r="AA715" s="411">
        <f t="shared" ref="AA715" si="2146">AA714</f>
        <v>0</v>
      </c>
      <c r="AB715" s="411">
        <f t="shared" ref="AB715" si="2147">AB714</f>
        <v>0</v>
      </c>
      <c r="AC715" s="411">
        <f t="shared" ref="AC715" si="2148">AC714</f>
        <v>0</v>
      </c>
      <c r="AD715" s="411">
        <f t="shared" ref="AD715" si="2149">AD714</f>
        <v>0</v>
      </c>
      <c r="AE715" s="411">
        <f t="shared" ref="AE715" si="2150">AE714</f>
        <v>0</v>
      </c>
      <c r="AF715" s="411">
        <f t="shared" ref="AF715" si="2151">AF714</f>
        <v>0</v>
      </c>
      <c r="AG715" s="411">
        <f t="shared" ref="AG715" si="2152">AG714</f>
        <v>0</v>
      </c>
      <c r="AH715" s="411">
        <f t="shared" ref="AH715" si="2153">AH714</f>
        <v>0</v>
      </c>
      <c r="AI715" s="411">
        <f t="shared" ref="AI715" si="2154">AI714</f>
        <v>0</v>
      </c>
      <c r="AJ715" s="411">
        <f t="shared" ref="AJ715" si="2155">AJ714</f>
        <v>0</v>
      </c>
      <c r="AK715" s="411">
        <f t="shared" ref="AK715" si="2156">AK714</f>
        <v>0</v>
      </c>
      <c r="AL715" s="411">
        <f t="shared" ref="AL715" si="2157">AL714</f>
        <v>0</v>
      </c>
      <c r="AM715" s="306"/>
    </row>
    <row r="716" spans="1:39" hidden="1"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hidden="1" outlineLevel="1">
      <c r="A717" s="532">
        <v>41</v>
      </c>
      <c r="B717" s="428" t="s">
        <v>134</v>
      </c>
      <c r="C717" s="291" t="s">
        <v>25</v>
      </c>
      <c r="D717" s="295"/>
      <c r="E717" s="295"/>
      <c r="F717" s="295"/>
      <c r="G717" s="295"/>
      <c r="H717" s="295"/>
      <c r="I717" s="295"/>
      <c r="J717" s="295"/>
      <c r="K717" s="295"/>
      <c r="L717" s="295"/>
      <c r="M717" s="295"/>
      <c r="N717" s="295">
        <v>0</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idden="1" outlineLevel="1">
      <c r="A718" s="532"/>
      <c r="B718" s="294" t="s">
        <v>311</v>
      </c>
      <c r="C718" s="291" t="s">
        <v>164</v>
      </c>
      <c r="D718" s="295"/>
      <c r="E718" s="295"/>
      <c r="F718" s="295"/>
      <c r="G718" s="295"/>
      <c r="H718" s="295"/>
      <c r="I718" s="295"/>
      <c r="J718" s="295"/>
      <c r="K718" s="295"/>
      <c r="L718" s="295"/>
      <c r="M718" s="295"/>
      <c r="N718" s="295">
        <f>N717</f>
        <v>0</v>
      </c>
      <c r="O718" s="295"/>
      <c r="P718" s="295"/>
      <c r="Q718" s="295"/>
      <c r="R718" s="295"/>
      <c r="S718" s="295"/>
      <c r="T718" s="295"/>
      <c r="U718" s="295"/>
      <c r="V718" s="295"/>
      <c r="W718" s="295"/>
      <c r="X718" s="295"/>
      <c r="Y718" s="411">
        <f>Y717</f>
        <v>0</v>
      </c>
      <c r="Z718" s="411">
        <f t="shared" ref="Z718" si="2158">Z717</f>
        <v>0</v>
      </c>
      <c r="AA718" s="411">
        <f t="shared" ref="AA718" si="2159">AA717</f>
        <v>0</v>
      </c>
      <c r="AB718" s="411">
        <f t="shared" ref="AB718" si="2160">AB717</f>
        <v>0</v>
      </c>
      <c r="AC718" s="411">
        <f t="shared" ref="AC718" si="2161">AC717</f>
        <v>0</v>
      </c>
      <c r="AD718" s="411">
        <f t="shared" ref="AD718" si="2162">AD717</f>
        <v>0</v>
      </c>
      <c r="AE718" s="411">
        <f t="shared" ref="AE718" si="2163">AE717</f>
        <v>0</v>
      </c>
      <c r="AF718" s="411">
        <f t="shared" ref="AF718" si="2164">AF717</f>
        <v>0</v>
      </c>
      <c r="AG718" s="411">
        <f t="shared" ref="AG718" si="2165">AG717</f>
        <v>0</v>
      </c>
      <c r="AH718" s="411">
        <f t="shared" ref="AH718" si="2166">AH717</f>
        <v>0</v>
      </c>
      <c r="AI718" s="411">
        <f t="shared" ref="AI718" si="2167">AI717</f>
        <v>0</v>
      </c>
      <c r="AJ718" s="411">
        <f t="shared" ref="AJ718" si="2168">AJ717</f>
        <v>0</v>
      </c>
      <c r="AK718" s="411">
        <f t="shared" ref="AK718" si="2169">AK717</f>
        <v>0</v>
      </c>
      <c r="AL718" s="411">
        <f t="shared" ref="AL718" si="2170">AL717</f>
        <v>0</v>
      </c>
      <c r="AM718" s="306"/>
    </row>
    <row r="719" spans="1:39" hidden="1"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hidden="1" outlineLevel="1">
      <c r="A720" s="532">
        <v>42</v>
      </c>
      <c r="B720" s="428" t="s">
        <v>135</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idden="1" outlineLevel="1">
      <c r="A721" s="532"/>
      <c r="B721" s="294" t="s">
        <v>311</v>
      </c>
      <c r="C721" s="291" t="s">
        <v>164</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71">Z720</f>
        <v>0</v>
      </c>
      <c r="AA721" s="411">
        <f t="shared" ref="AA721" si="2172">AA720</f>
        <v>0</v>
      </c>
      <c r="AB721" s="411">
        <f t="shared" ref="AB721" si="2173">AB720</f>
        <v>0</v>
      </c>
      <c r="AC721" s="411">
        <f t="shared" ref="AC721" si="2174">AC720</f>
        <v>0</v>
      </c>
      <c r="AD721" s="411">
        <f t="shared" ref="AD721" si="2175">AD720</f>
        <v>0</v>
      </c>
      <c r="AE721" s="411">
        <f t="shared" ref="AE721" si="2176">AE720</f>
        <v>0</v>
      </c>
      <c r="AF721" s="411">
        <f t="shared" ref="AF721" si="2177">AF720</f>
        <v>0</v>
      </c>
      <c r="AG721" s="411">
        <f t="shared" ref="AG721" si="2178">AG720</f>
        <v>0</v>
      </c>
      <c r="AH721" s="411">
        <f t="shared" ref="AH721" si="2179">AH720</f>
        <v>0</v>
      </c>
      <c r="AI721" s="411">
        <f t="shared" ref="AI721" si="2180">AI720</f>
        <v>0</v>
      </c>
      <c r="AJ721" s="411">
        <f t="shared" ref="AJ721" si="2181">AJ720</f>
        <v>0</v>
      </c>
      <c r="AK721" s="411">
        <f t="shared" ref="AK721" si="2182">AK720</f>
        <v>0</v>
      </c>
      <c r="AL721" s="411">
        <f t="shared" ref="AL721" si="2183">AL720</f>
        <v>0</v>
      </c>
      <c r="AM721" s="306"/>
    </row>
    <row r="722" spans="1:39" hidden="1"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hidden="1" outlineLevel="1">
      <c r="A723" s="532">
        <v>43</v>
      </c>
      <c r="B723" s="428" t="s">
        <v>136</v>
      </c>
      <c r="C723" s="291" t="s">
        <v>25</v>
      </c>
      <c r="D723" s="295"/>
      <c r="E723" s="295"/>
      <c r="F723" s="295"/>
      <c r="G723" s="295"/>
      <c r="H723" s="295"/>
      <c r="I723" s="295"/>
      <c r="J723" s="295"/>
      <c r="K723" s="295"/>
      <c r="L723" s="295"/>
      <c r="M723" s="295"/>
      <c r="N723" s="295">
        <v>0</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idden="1" outlineLevel="1">
      <c r="A724" s="532"/>
      <c r="B724" s="294" t="s">
        <v>311</v>
      </c>
      <c r="C724" s="291" t="s">
        <v>164</v>
      </c>
      <c r="D724" s="295"/>
      <c r="E724" s="295"/>
      <c r="F724" s="295"/>
      <c r="G724" s="295"/>
      <c r="H724" s="295"/>
      <c r="I724" s="295"/>
      <c r="J724" s="295"/>
      <c r="K724" s="295"/>
      <c r="L724" s="295"/>
      <c r="M724" s="295"/>
      <c r="N724" s="295">
        <f>N723</f>
        <v>0</v>
      </c>
      <c r="O724" s="295"/>
      <c r="P724" s="295"/>
      <c r="Q724" s="295"/>
      <c r="R724" s="295"/>
      <c r="S724" s="295"/>
      <c r="T724" s="295"/>
      <c r="U724" s="295"/>
      <c r="V724" s="295"/>
      <c r="W724" s="295"/>
      <c r="X724" s="295"/>
      <c r="Y724" s="411">
        <f>Y723</f>
        <v>0</v>
      </c>
      <c r="Z724" s="411">
        <f t="shared" ref="Z724" si="2184">Z723</f>
        <v>0</v>
      </c>
      <c r="AA724" s="411">
        <f t="shared" ref="AA724" si="2185">AA723</f>
        <v>0</v>
      </c>
      <c r="AB724" s="411">
        <f t="shared" ref="AB724" si="2186">AB723</f>
        <v>0</v>
      </c>
      <c r="AC724" s="411">
        <f t="shared" ref="AC724" si="2187">AC723</f>
        <v>0</v>
      </c>
      <c r="AD724" s="411">
        <f t="shared" ref="AD724" si="2188">AD723</f>
        <v>0</v>
      </c>
      <c r="AE724" s="411">
        <f t="shared" ref="AE724" si="2189">AE723</f>
        <v>0</v>
      </c>
      <c r="AF724" s="411">
        <f t="shared" ref="AF724" si="2190">AF723</f>
        <v>0</v>
      </c>
      <c r="AG724" s="411">
        <f t="shared" ref="AG724" si="2191">AG723</f>
        <v>0</v>
      </c>
      <c r="AH724" s="411">
        <f t="shared" ref="AH724" si="2192">AH723</f>
        <v>0</v>
      </c>
      <c r="AI724" s="411">
        <f t="shared" ref="AI724" si="2193">AI723</f>
        <v>0</v>
      </c>
      <c r="AJ724" s="411">
        <f t="shared" ref="AJ724" si="2194">AJ723</f>
        <v>0</v>
      </c>
      <c r="AK724" s="411">
        <f t="shared" ref="AK724" si="2195">AK723</f>
        <v>0</v>
      </c>
      <c r="AL724" s="411">
        <f t="shared" ref="AL724" si="2196">AL723</f>
        <v>0</v>
      </c>
      <c r="AM724" s="306"/>
    </row>
    <row r="725" spans="1:39" hidden="1"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hidden="1" outlineLevel="1">
      <c r="A726" s="532">
        <v>44</v>
      </c>
      <c r="B726" s="428" t="s">
        <v>137</v>
      </c>
      <c r="C726" s="291" t="s">
        <v>25</v>
      </c>
      <c r="D726" s="295"/>
      <c r="E726" s="295"/>
      <c r="F726" s="295"/>
      <c r="G726" s="295"/>
      <c r="H726" s="295"/>
      <c r="I726" s="295"/>
      <c r="J726" s="295"/>
      <c r="K726" s="295"/>
      <c r="L726" s="295"/>
      <c r="M726" s="295"/>
      <c r="N726" s="295">
        <v>0</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idden="1" outlineLevel="1">
      <c r="A727" s="532"/>
      <c r="B727" s="294" t="s">
        <v>311</v>
      </c>
      <c r="C727" s="291" t="s">
        <v>164</v>
      </c>
      <c r="D727" s="295"/>
      <c r="E727" s="295"/>
      <c r="F727" s="295"/>
      <c r="G727" s="295"/>
      <c r="H727" s="295"/>
      <c r="I727" s="295"/>
      <c r="J727" s="295"/>
      <c r="K727" s="295"/>
      <c r="L727" s="295"/>
      <c r="M727" s="295"/>
      <c r="N727" s="295">
        <f>N726</f>
        <v>0</v>
      </c>
      <c r="O727" s="295"/>
      <c r="P727" s="295"/>
      <c r="Q727" s="295"/>
      <c r="R727" s="295"/>
      <c r="S727" s="295"/>
      <c r="T727" s="295"/>
      <c r="U727" s="295"/>
      <c r="V727" s="295"/>
      <c r="W727" s="295"/>
      <c r="X727" s="295"/>
      <c r="Y727" s="411">
        <f>Y726</f>
        <v>0</v>
      </c>
      <c r="Z727" s="411">
        <f t="shared" ref="Z727" si="2197">Z726</f>
        <v>0</v>
      </c>
      <c r="AA727" s="411">
        <f t="shared" ref="AA727" si="2198">AA726</f>
        <v>0</v>
      </c>
      <c r="AB727" s="411">
        <f t="shared" ref="AB727" si="2199">AB726</f>
        <v>0</v>
      </c>
      <c r="AC727" s="411">
        <f t="shared" ref="AC727" si="2200">AC726</f>
        <v>0</v>
      </c>
      <c r="AD727" s="411">
        <f t="shared" ref="AD727" si="2201">AD726</f>
        <v>0</v>
      </c>
      <c r="AE727" s="411">
        <f t="shared" ref="AE727" si="2202">AE726</f>
        <v>0</v>
      </c>
      <c r="AF727" s="411">
        <f t="shared" ref="AF727" si="2203">AF726</f>
        <v>0</v>
      </c>
      <c r="AG727" s="411">
        <f t="shared" ref="AG727" si="2204">AG726</f>
        <v>0</v>
      </c>
      <c r="AH727" s="411">
        <f t="shared" ref="AH727" si="2205">AH726</f>
        <v>0</v>
      </c>
      <c r="AI727" s="411">
        <f t="shared" ref="AI727" si="2206">AI726</f>
        <v>0</v>
      </c>
      <c r="AJ727" s="411">
        <f t="shared" ref="AJ727" si="2207">AJ726</f>
        <v>0</v>
      </c>
      <c r="AK727" s="411">
        <f t="shared" ref="AK727" si="2208">AK726</f>
        <v>0</v>
      </c>
      <c r="AL727" s="411">
        <f t="shared" ref="AL727" si="2209">AL726</f>
        <v>0</v>
      </c>
      <c r="AM727" s="306"/>
    </row>
    <row r="728" spans="1:39" hidden="1"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hidden="1" outlineLevel="1">
      <c r="A729" s="532">
        <v>45</v>
      </c>
      <c r="B729" s="428" t="s">
        <v>138</v>
      </c>
      <c r="C729" s="291" t="s">
        <v>25</v>
      </c>
      <c r="D729" s="295"/>
      <c r="E729" s="295"/>
      <c r="F729" s="295"/>
      <c r="G729" s="295"/>
      <c r="H729" s="295"/>
      <c r="I729" s="295"/>
      <c r="J729" s="295"/>
      <c r="K729" s="295"/>
      <c r="L729" s="295"/>
      <c r="M729" s="295"/>
      <c r="N729" s="295">
        <v>0</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idden="1" outlineLevel="1">
      <c r="A730" s="532"/>
      <c r="B730" s="294" t="s">
        <v>311</v>
      </c>
      <c r="C730" s="291" t="s">
        <v>164</v>
      </c>
      <c r="D730" s="295"/>
      <c r="E730" s="295"/>
      <c r="F730" s="295"/>
      <c r="G730" s="295"/>
      <c r="H730" s="295"/>
      <c r="I730" s="295"/>
      <c r="J730" s="295"/>
      <c r="K730" s="295"/>
      <c r="L730" s="295"/>
      <c r="M730" s="295"/>
      <c r="N730" s="295">
        <f>N729</f>
        <v>0</v>
      </c>
      <c r="O730" s="295"/>
      <c r="P730" s="295"/>
      <c r="Q730" s="295"/>
      <c r="R730" s="295"/>
      <c r="S730" s="295"/>
      <c r="T730" s="295"/>
      <c r="U730" s="295"/>
      <c r="V730" s="295"/>
      <c r="W730" s="295"/>
      <c r="X730" s="295"/>
      <c r="Y730" s="411">
        <f>Y729</f>
        <v>0</v>
      </c>
      <c r="Z730" s="411">
        <f t="shared" ref="Z730" si="2210">Z729</f>
        <v>0</v>
      </c>
      <c r="AA730" s="411">
        <f t="shared" ref="AA730" si="2211">AA729</f>
        <v>0</v>
      </c>
      <c r="AB730" s="411">
        <f t="shared" ref="AB730" si="2212">AB729</f>
        <v>0</v>
      </c>
      <c r="AC730" s="411">
        <f t="shared" ref="AC730" si="2213">AC729</f>
        <v>0</v>
      </c>
      <c r="AD730" s="411">
        <f t="shared" ref="AD730" si="2214">AD729</f>
        <v>0</v>
      </c>
      <c r="AE730" s="411">
        <f t="shared" ref="AE730" si="2215">AE729</f>
        <v>0</v>
      </c>
      <c r="AF730" s="411">
        <f t="shared" ref="AF730" si="2216">AF729</f>
        <v>0</v>
      </c>
      <c r="AG730" s="411">
        <f t="shared" ref="AG730" si="2217">AG729</f>
        <v>0</v>
      </c>
      <c r="AH730" s="411">
        <f t="shared" ref="AH730" si="2218">AH729</f>
        <v>0</v>
      </c>
      <c r="AI730" s="411">
        <f t="shared" ref="AI730" si="2219">AI729</f>
        <v>0</v>
      </c>
      <c r="AJ730" s="411">
        <f t="shared" ref="AJ730" si="2220">AJ729</f>
        <v>0</v>
      </c>
      <c r="AK730" s="411">
        <f t="shared" ref="AK730" si="2221">AK729</f>
        <v>0</v>
      </c>
      <c r="AL730" s="411">
        <f t="shared" ref="AL730" si="2222">AL729</f>
        <v>0</v>
      </c>
      <c r="AM730" s="306"/>
    </row>
    <row r="731" spans="1:39" hidden="1"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hidden="1" outlineLevel="1">
      <c r="A732" s="532">
        <v>46</v>
      </c>
      <c r="B732" s="428" t="s">
        <v>139</v>
      </c>
      <c r="C732" s="291" t="s">
        <v>25</v>
      </c>
      <c r="D732" s="295"/>
      <c r="E732" s="295"/>
      <c r="F732" s="295"/>
      <c r="G732" s="295"/>
      <c r="H732" s="295"/>
      <c r="I732" s="295"/>
      <c r="J732" s="295"/>
      <c r="K732" s="295"/>
      <c r="L732" s="295"/>
      <c r="M732" s="295"/>
      <c r="N732" s="295">
        <v>0</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idden="1" outlineLevel="1">
      <c r="A733" s="532"/>
      <c r="B733" s="294" t="s">
        <v>311</v>
      </c>
      <c r="C733" s="291" t="s">
        <v>164</v>
      </c>
      <c r="D733" s="295"/>
      <c r="E733" s="295"/>
      <c r="F733" s="295"/>
      <c r="G733" s="295"/>
      <c r="H733" s="295"/>
      <c r="I733" s="295"/>
      <c r="J733" s="295"/>
      <c r="K733" s="295"/>
      <c r="L733" s="295"/>
      <c r="M733" s="295"/>
      <c r="N733" s="295">
        <f>N732</f>
        <v>0</v>
      </c>
      <c r="O733" s="295"/>
      <c r="P733" s="295"/>
      <c r="Q733" s="295"/>
      <c r="R733" s="295"/>
      <c r="S733" s="295"/>
      <c r="T733" s="295"/>
      <c r="U733" s="295"/>
      <c r="V733" s="295"/>
      <c r="W733" s="295"/>
      <c r="X733" s="295"/>
      <c r="Y733" s="411">
        <f>Y732</f>
        <v>0</v>
      </c>
      <c r="Z733" s="411">
        <f t="shared" ref="Z733" si="2223">Z732</f>
        <v>0</v>
      </c>
      <c r="AA733" s="411">
        <f t="shared" ref="AA733" si="2224">AA732</f>
        <v>0</v>
      </c>
      <c r="AB733" s="411">
        <f t="shared" ref="AB733" si="2225">AB732</f>
        <v>0</v>
      </c>
      <c r="AC733" s="411">
        <f t="shared" ref="AC733" si="2226">AC732</f>
        <v>0</v>
      </c>
      <c r="AD733" s="411">
        <f t="shared" ref="AD733" si="2227">AD732</f>
        <v>0</v>
      </c>
      <c r="AE733" s="411">
        <f t="shared" ref="AE733" si="2228">AE732</f>
        <v>0</v>
      </c>
      <c r="AF733" s="411">
        <f t="shared" ref="AF733" si="2229">AF732</f>
        <v>0</v>
      </c>
      <c r="AG733" s="411">
        <f t="shared" ref="AG733" si="2230">AG732</f>
        <v>0</v>
      </c>
      <c r="AH733" s="411">
        <f t="shared" ref="AH733" si="2231">AH732</f>
        <v>0</v>
      </c>
      <c r="AI733" s="411">
        <f t="shared" ref="AI733" si="2232">AI732</f>
        <v>0</v>
      </c>
      <c r="AJ733" s="411">
        <f t="shared" ref="AJ733" si="2233">AJ732</f>
        <v>0</v>
      </c>
      <c r="AK733" s="411">
        <f t="shared" ref="AK733" si="2234">AK732</f>
        <v>0</v>
      </c>
      <c r="AL733" s="411">
        <f t="shared" ref="AL733" si="2235">AL732</f>
        <v>0</v>
      </c>
      <c r="AM733" s="306"/>
    </row>
    <row r="734" spans="1:39" hidden="1"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hidden="1" outlineLevel="1">
      <c r="A735" s="532">
        <v>47</v>
      </c>
      <c r="B735" s="428" t="s">
        <v>140</v>
      </c>
      <c r="C735" s="291" t="s">
        <v>25</v>
      </c>
      <c r="D735" s="295"/>
      <c r="E735" s="295"/>
      <c r="F735" s="295"/>
      <c r="G735" s="295"/>
      <c r="H735" s="295"/>
      <c r="I735" s="295"/>
      <c r="J735" s="295"/>
      <c r="K735" s="295"/>
      <c r="L735" s="295"/>
      <c r="M735" s="295"/>
      <c r="N735" s="295">
        <v>0</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idden="1" outlineLevel="1">
      <c r="A736" s="532"/>
      <c r="B736" s="294" t="s">
        <v>311</v>
      </c>
      <c r="C736" s="291" t="s">
        <v>164</v>
      </c>
      <c r="D736" s="295"/>
      <c r="E736" s="295"/>
      <c r="F736" s="295"/>
      <c r="G736" s="295"/>
      <c r="H736" s="295"/>
      <c r="I736" s="295"/>
      <c r="J736" s="295"/>
      <c r="K736" s="295"/>
      <c r="L736" s="295"/>
      <c r="M736" s="295"/>
      <c r="N736" s="295">
        <f>N735</f>
        <v>0</v>
      </c>
      <c r="O736" s="295"/>
      <c r="P736" s="295"/>
      <c r="Q736" s="295"/>
      <c r="R736" s="295"/>
      <c r="S736" s="295"/>
      <c r="T736" s="295"/>
      <c r="U736" s="295"/>
      <c r="V736" s="295"/>
      <c r="W736" s="295"/>
      <c r="X736" s="295"/>
      <c r="Y736" s="411">
        <f>Y735</f>
        <v>0</v>
      </c>
      <c r="Z736" s="411">
        <f t="shared" ref="Z736" si="2236">Z735</f>
        <v>0</v>
      </c>
      <c r="AA736" s="411">
        <f t="shared" ref="AA736" si="2237">AA735</f>
        <v>0</v>
      </c>
      <c r="AB736" s="411">
        <f t="shared" ref="AB736" si="2238">AB735</f>
        <v>0</v>
      </c>
      <c r="AC736" s="411">
        <f t="shared" ref="AC736" si="2239">AC735</f>
        <v>0</v>
      </c>
      <c r="AD736" s="411">
        <f t="shared" ref="AD736" si="2240">AD735</f>
        <v>0</v>
      </c>
      <c r="AE736" s="411">
        <f t="shared" ref="AE736" si="2241">AE735</f>
        <v>0</v>
      </c>
      <c r="AF736" s="411">
        <f t="shared" ref="AF736" si="2242">AF735</f>
        <v>0</v>
      </c>
      <c r="AG736" s="411">
        <f t="shared" ref="AG736" si="2243">AG735</f>
        <v>0</v>
      </c>
      <c r="AH736" s="411">
        <f t="shared" ref="AH736" si="2244">AH735</f>
        <v>0</v>
      </c>
      <c r="AI736" s="411">
        <f t="shared" ref="AI736" si="2245">AI735</f>
        <v>0</v>
      </c>
      <c r="AJ736" s="411">
        <f t="shared" ref="AJ736" si="2246">AJ735</f>
        <v>0</v>
      </c>
      <c r="AK736" s="411">
        <f t="shared" ref="AK736" si="2247">AK735</f>
        <v>0</v>
      </c>
      <c r="AL736" s="411">
        <f t="shared" ref="AL736" si="2248">AL735</f>
        <v>0</v>
      </c>
      <c r="AM736" s="306"/>
    </row>
    <row r="737" spans="1:40" hidden="1"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hidden="1" outlineLevel="1">
      <c r="A738" s="532">
        <v>48</v>
      </c>
      <c r="B738" s="428" t="s">
        <v>141</v>
      </c>
      <c r="C738" s="291" t="s">
        <v>25</v>
      </c>
      <c r="D738" s="295"/>
      <c r="E738" s="295"/>
      <c r="F738" s="295"/>
      <c r="G738" s="295"/>
      <c r="H738" s="295"/>
      <c r="I738" s="295"/>
      <c r="J738" s="295"/>
      <c r="K738" s="295"/>
      <c r="L738" s="295"/>
      <c r="M738" s="295"/>
      <c r="N738" s="295">
        <v>0</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idden="1" outlineLevel="1">
      <c r="A739" s="532"/>
      <c r="B739" s="294" t="s">
        <v>311</v>
      </c>
      <c r="C739" s="291" t="s">
        <v>164</v>
      </c>
      <c r="D739" s="295"/>
      <c r="E739" s="295"/>
      <c r="F739" s="295"/>
      <c r="G739" s="295"/>
      <c r="H739" s="295"/>
      <c r="I739" s="295"/>
      <c r="J739" s="295"/>
      <c r="K739" s="295"/>
      <c r="L739" s="295"/>
      <c r="M739" s="295"/>
      <c r="N739" s="295">
        <f>N738</f>
        <v>0</v>
      </c>
      <c r="O739" s="295"/>
      <c r="P739" s="295"/>
      <c r="Q739" s="295"/>
      <c r="R739" s="295"/>
      <c r="S739" s="295"/>
      <c r="T739" s="295"/>
      <c r="U739" s="295"/>
      <c r="V739" s="295"/>
      <c r="W739" s="295"/>
      <c r="X739" s="295"/>
      <c r="Y739" s="411">
        <f>Y738</f>
        <v>0</v>
      </c>
      <c r="Z739" s="411">
        <f t="shared" ref="Z739" si="2249">Z738</f>
        <v>0</v>
      </c>
      <c r="AA739" s="411">
        <f t="shared" ref="AA739" si="2250">AA738</f>
        <v>0</v>
      </c>
      <c r="AB739" s="411">
        <f t="shared" ref="AB739" si="2251">AB738</f>
        <v>0</v>
      </c>
      <c r="AC739" s="411">
        <f t="shared" ref="AC739" si="2252">AC738</f>
        <v>0</v>
      </c>
      <c r="AD739" s="411">
        <f t="shared" ref="AD739" si="2253">AD738</f>
        <v>0</v>
      </c>
      <c r="AE739" s="411">
        <f t="shared" ref="AE739" si="2254">AE738</f>
        <v>0</v>
      </c>
      <c r="AF739" s="411">
        <f t="shared" ref="AF739" si="2255">AF738</f>
        <v>0</v>
      </c>
      <c r="AG739" s="411">
        <f t="shared" ref="AG739" si="2256">AG738</f>
        <v>0</v>
      </c>
      <c r="AH739" s="411">
        <f t="shared" ref="AH739" si="2257">AH738</f>
        <v>0</v>
      </c>
      <c r="AI739" s="411">
        <f t="shared" ref="AI739" si="2258">AI738</f>
        <v>0</v>
      </c>
      <c r="AJ739" s="411">
        <f t="shared" ref="AJ739" si="2259">AJ738</f>
        <v>0</v>
      </c>
      <c r="AK739" s="411">
        <f t="shared" ref="AK739" si="2260">AK738</f>
        <v>0</v>
      </c>
      <c r="AL739" s="411">
        <f t="shared" ref="AL739" si="2261">AL738</f>
        <v>0</v>
      </c>
      <c r="AM739" s="306"/>
    </row>
    <row r="740" spans="1:40" hidden="1"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hidden="1" outlineLevel="1">
      <c r="A741" s="532">
        <v>49</v>
      </c>
      <c r="B741" s="428" t="s">
        <v>142</v>
      </c>
      <c r="C741" s="291" t="s">
        <v>25</v>
      </c>
      <c r="D741" s="295"/>
      <c r="E741" s="295"/>
      <c r="F741" s="295"/>
      <c r="G741" s="295"/>
      <c r="H741" s="295"/>
      <c r="I741" s="295"/>
      <c r="J741" s="295"/>
      <c r="K741" s="295"/>
      <c r="L741" s="295"/>
      <c r="M741" s="295"/>
      <c r="N741" s="295">
        <v>0</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idden="1" outlineLevel="1">
      <c r="A742" s="532"/>
      <c r="B742" s="294" t="s">
        <v>311</v>
      </c>
      <c r="C742" s="291" t="s">
        <v>164</v>
      </c>
      <c r="D742" s="295"/>
      <c r="E742" s="295"/>
      <c r="F742" s="295"/>
      <c r="G742" s="295"/>
      <c r="H742" s="295"/>
      <c r="I742" s="295"/>
      <c r="J742" s="295"/>
      <c r="K742" s="295"/>
      <c r="L742" s="295"/>
      <c r="M742" s="295"/>
      <c r="N742" s="295">
        <f>N741</f>
        <v>0</v>
      </c>
      <c r="O742" s="295"/>
      <c r="P742" s="295"/>
      <c r="Q742" s="295"/>
      <c r="R742" s="295"/>
      <c r="S742" s="295"/>
      <c r="T742" s="295"/>
      <c r="U742" s="295"/>
      <c r="V742" s="295"/>
      <c r="W742" s="295"/>
      <c r="X742" s="295"/>
      <c r="Y742" s="411">
        <f>Y741</f>
        <v>0</v>
      </c>
      <c r="Z742" s="411">
        <f t="shared" ref="Z742" si="2262">Z741</f>
        <v>0</v>
      </c>
      <c r="AA742" s="411">
        <f t="shared" ref="AA742" si="2263">AA741</f>
        <v>0</v>
      </c>
      <c r="AB742" s="411">
        <f t="shared" ref="AB742" si="2264">AB741</f>
        <v>0</v>
      </c>
      <c r="AC742" s="411">
        <f t="shared" ref="AC742" si="2265">AC741</f>
        <v>0</v>
      </c>
      <c r="AD742" s="411">
        <f t="shared" ref="AD742" si="2266">AD741</f>
        <v>0</v>
      </c>
      <c r="AE742" s="411">
        <f t="shared" ref="AE742" si="2267">AE741</f>
        <v>0</v>
      </c>
      <c r="AF742" s="411">
        <f t="shared" ref="AF742" si="2268">AF741</f>
        <v>0</v>
      </c>
      <c r="AG742" s="411">
        <f t="shared" ref="AG742" si="2269">AG741</f>
        <v>0</v>
      </c>
      <c r="AH742" s="411">
        <f t="shared" ref="AH742" si="2270">AH741</f>
        <v>0</v>
      </c>
      <c r="AI742" s="411">
        <f t="shared" ref="AI742" si="2271">AI741</f>
        <v>0</v>
      </c>
      <c r="AJ742" s="411">
        <f t="shared" ref="AJ742" si="2272">AJ741</f>
        <v>0</v>
      </c>
      <c r="AK742" s="411">
        <f t="shared" ref="AK742" si="2273">AK741</f>
        <v>0</v>
      </c>
      <c r="AL742" s="411">
        <f t="shared" ref="AL742" si="2274">AL741</f>
        <v>0</v>
      </c>
      <c r="AM742" s="306"/>
    </row>
    <row r="743" spans="1:40" hidden="1"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ollapsed="1">
      <c r="B744" s="327" t="s">
        <v>312</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313</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0</v>
      </c>
      <c r="Z745" s="392">
        <f>HLOOKUP(Z401,'2. LRAMVA Threshold'!$B$42:$Q$53,10,FALSE)</f>
        <v>0</v>
      </c>
      <c r="AA745" s="392">
        <f>HLOOKUP(AA401,'2. LRAMVA Threshold'!$B$42:$Q$53,10,FALSE)</f>
        <v>0</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314</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0</v>
      </c>
      <c r="Z747" s="341">
        <f>HLOOKUP(Z$35,'3.  Distribution Rates'!$C$122:$P$133,10,FALSE)</f>
        <v>0</v>
      </c>
      <c r="AA747" s="341">
        <f>HLOOKUP(AA$35,'3.  Distribution Rates'!$C$122:$P$133,10,FALSE)</f>
        <v>0</v>
      </c>
      <c r="AB747" s="341">
        <f>HLOOKUP(AB$35,'3.  Distribution Rates'!$C$122:$P$133,10,FALSE)</f>
        <v>0</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315</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75">SUM(Y748:AL748)</f>
        <v>0</v>
      </c>
      <c r="AN748" s="443"/>
    </row>
    <row r="749" spans="1:40">
      <c r="B749" s="324" t="s">
        <v>316</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75"/>
        <v>0</v>
      </c>
      <c r="AN749" s="443"/>
    </row>
    <row r="750" spans="1:40">
      <c r="B750" s="324" t="s">
        <v>317</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75"/>
        <v>0</v>
      </c>
      <c r="AN750" s="443"/>
    </row>
    <row r="751" spans="1:40">
      <c r="B751" s="324" t="s">
        <v>318</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75"/>
        <v>0</v>
      </c>
      <c r="AN751" s="443"/>
    </row>
    <row r="752" spans="1:40">
      <c r="B752" s="324" t="s">
        <v>319</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76">Y210*Y747</f>
        <v>0</v>
      </c>
      <c r="Z752" s="378">
        <f t="shared" si="2276"/>
        <v>0</v>
      </c>
      <c r="AA752" s="378">
        <f t="shared" si="2276"/>
        <v>0</v>
      </c>
      <c r="AB752" s="378">
        <f t="shared" si="2276"/>
        <v>0</v>
      </c>
      <c r="AC752" s="378">
        <f t="shared" si="2276"/>
        <v>0</v>
      </c>
      <c r="AD752" s="378">
        <f t="shared" si="2276"/>
        <v>0</v>
      </c>
      <c r="AE752" s="378">
        <f t="shared" si="2276"/>
        <v>0</v>
      </c>
      <c r="AF752" s="378">
        <f t="shared" si="2276"/>
        <v>0</v>
      </c>
      <c r="AG752" s="378">
        <f t="shared" si="2276"/>
        <v>0</v>
      </c>
      <c r="AH752" s="378">
        <f t="shared" si="2276"/>
        <v>0</v>
      </c>
      <c r="AI752" s="378">
        <f t="shared" si="2276"/>
        <v>0</v>
      </c>
      <c r="AJ752" s="378">
        <f t="shared" si="2276"/>
        <v>0</v>
      </c>
      <c r="AK752" s="378">
        <f t="shared" si="2276"/>
        <v>0</v>
      </c>
      <c r="AL752" s="378">
        <f t="shared" si="2276"/>
        <v>0</v>
      </c>
      <c r="AM752" s="629">
        <f t="shared" si="2275"/>
        <v>0</v>
      </c>
      <c r="AN752" s="443"/>
    </row>
    <row r="753" spans="1:40">
      <c r="B753" s="324" t="s">
        <v>320</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77">Y393*Y747</f>
        <v>0</v>
      </c>
      <c r="Z753" s="378">
        <f t="shared" si="2277"/>
        <v>0</v>
      </c>
      <c r="AA753" s="378">
        <f t="shared" si="2277"/>
        <v>0</v>
      </c>
      <c r="AB753" s="378">
        <f t="shared" si="2277"/>
        <v>0</v>
      </c>
      <c r="AC753" s="378">
        <f t="shared" si="2277"/>
        <v>0</v>
      </c>
      <c r="AD753" s="378">
        <f t="shared" si="2277"/>
        <v>0</v>
      </c>
      <c r="AE753" s="378">
        <f t="shared" si="2277"/>
        <v>0</v>
      </c>
      <c r="AF753" s="378">
        <f t="shared" si="2277"/>
        <v>0</v>
      </c>
      <c r="AG753" s="378">
        <f t="shared" si="2277"/>
        <v>0</v>
      </c>
      <c r="AH753" s="378">
        <f t="shared" si="2277"/>
        <v>0</v>
      </c>
      <c r="AI753" s="378">
        <f t="shared" si="2277"/>
        <v>0</v>
      </c>
      <c r="AJ753" s="378">
        <f t="shared" si="2277"/>
        <v>0</v>
      </c>
      <c r="AK753" s="378">
        <f t="shared" si="2277"/>
        <v>0</v>
      </c>
      <c r="AL753" s="378">
        <f t="shared" si="2277"/>
        <v>0</v>
      </c>
      <c r="AM753" s="629">
        <f t="shared" si="2275"/>
        <v>0</v>
      </c>
      <c r="AN753" s="443"/>
    </row>
    <row r="754" spans="1:40">
      <c r="B754" s="324" t="s">
        <v>321</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78">Y576*Y747</f>
        <v>0</v>
      </c>
      <c r="Z754" s="378">
        <f t="shared" si="2278"/>
        <v>0</v>
      </c>
      <c r="AA754" s="378">
        <f t="shared" si="2278"/>
        <v>0</v>
      </c>
      <c r="AB754" s="378">
        <f t="shared" si="2278"/>
        <v>0</v>
      </c>
      <c r="AC754" s="378">
        <f t="shared" si="2278"/>
        <v>0</v>
      </c>
      <c r="AD754" s="378">
        <f t="shared" si="2278"/>
        <v>0</v>
      </c>
      <c r="AE754" s="378">
        <f t="shared" si="2278"/>
        <v>0</v>
      </c>
      <c r="AF754" s="378">
        <f t="shared" si="2278"/>
        <v>0</v>
      </c>
      <c r="AG754" s="378">
        <f t="shared" si="2278"/>
        <v>0</v>
      </c>
      <c r="AH754" s="378">
        <f t="shared" si="2278"/>
        <v>0</v>
      </c>
      <c r="AI754" s="378">
        <f t="shared" si="2278"/>
        <v>0</v>
      </c>
      <c r="AJ754" s="378">
        <f t="shared" si="2278"/>
        <v>0</v>
      </c>
      <c r="AK754" s="378">
        <f t="shared" si="2278"/>
        <v>0</v>
      </c>
      <c r="AL754" s="378">
        <f t="shared" si="2278"/>
        <v>0</v>
      </c>
      <c r="AM754" s="629">
        <f t="shared" si="2275"/>
        <v>0</v>
      </c>
      <c r="AN754" s="443"/>
    </row>
    <row r="755" spans="1:40">
      <c r="B755" s="324" t="s">
        <v>322</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79">Z744*Z747</f>
        <v>0</v>
      </c>
      <c r="AA755" s="378">
        <f t="shared" si="2279"/>
        <v>0</v>
      </c>
      <c r="AB755" s="378">
        <f t="shared" si="2279"/>
        <v>0</v>
      </c>
      <c r="AC755" s="378">
        <f t="shared" si="2279"/>
        <v>0</v>
      </c>
      <c r="AD755" s="378">
        <f t="shared" si="2279"/>
        <v>0</v>
      </c>
      <c r="AE755" s="378">
        <f t="shared" si="2279"/>
        <v>0</v>
      </c>
      <c r="AF755" s="378">
        <f t="shared" si="2279"/>
        <v>0</v>
      </c>
      <c r="AG755" s="378">
        <f t="shared" si="2279"/>
        <v>0</v>
      </c>
      <c r="AH755" s="378">
        <f t="shared" si="2279"/>
        <v>0</v>
      </c>
      <c r="AI755" s="378">
        <f t="shared" si="2279"/>
        <v>0</v>
      </c>
      <c r="AJ755" s="378">
        <f t="shared" si="2279"/>
        <v>0</v>
      </c>
      <c r="AK755" s="378">
        <f t="shared" si="2279"/>
        <v>0</v>
      </c>
      <c r="AL755" s="378">
        <f t="shared" si="2279"/>
        <v>0</v>
      </c>
      <c r="AM755" s="629">
        <f t="shared" si="2275"/>
        <v>0</v>
      </c>
      <c r="AN755" s="443"/>
    </row>
    <row r="756" spans="1:40" ht="15.75">
      <c r="B756" s="349" t="s">
        <v>323</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0</v>
      </c>
      <c r="Z756" s="346">
        <f t="shared" ref="Z756:AE756" si="2280">SUM(Z748:Z755)</f>
        <v>0</v>
      </c>
      <c r="AA756" s="346">
        <f t="shared" si="2280"/>
        <v>0</v>
      </c>
      <c r="AB756" s="346">
        <f t="shared" si="2280"/>
        <v>0</v>
      </c>
      <c r="AC756" s="346">
        <f t="shared" si="2280"/>
        <v>0</v>
      </c>
      <c r="AD756" s="346">
        <f t="shared" si="2280"/>
        <v>0</v>
      </c>
      <c r="AE756" s="346">
        <f t="shared" si="2280"/>
        <v>0</v>
      </c>
      <c r="AF756" s="346">
        <f t="shared" ref="AF756:AL756" si="2281">SUM(AF748:AF755)</f>
        <v>0</v>
      </c>
      <c r="AG756" s="346">
        <f t="shared" si="2281"/>
        <v>0</v>
      </c>
      <c r="AH756" s="346">
        <f t="shared" si="2281"/>
        <v>0</v>
      </c>
      <c r="AI756" s="346">
        <f t="shared" si="2281"/>
        <v>0</v>
      </c>
      <c r="AJ756" s="346">
        <f t="shared" si="2281"/>
        <v>0</v>
      </c>
      <c r="AK756" s="346">
        <f t="shared" si="2281"/>
        <v>0</v>
      </c>
      <c r="AL756" s="346">
        <f t="shared" si="2281"/>
        <v>0</v>
      </c>
      <c r="AM756" s="407">
        <f>SUM(AM748:AM755)</f>
        <v>0</v>
      </c>
      <c r="AN756" s="443"/>
    </row>
    <row r="757" spans="1:40" ht="15.75">
      <c r="B757" s="349" t="s">
        <v>324</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0</v>
      </c>
      <c r="Z757" s="347">
        <f t="shared" ref="Z757:AE757" si="2282">Z745*Z747</f>
        <v>0</v>
      </c>
      <c r="AA757" s="347">
        <f t="shared" si="2282"/>
        <v>0</v>
      </c>
      <c r="AB757" s="347">
        <f t="shared" si="2282"/>
        <v>0</v>
      </c>
      <c r="AC757" s="347">
        <f t="shared" si="2282"/>
        <v>0</v>
      </c>
      <c r="AD757" s="347">
        <f t="shared" si="2282"/>
        <v>0</v>
      </c>
      <c r="AE757" s="347">
        <f t="shared" si="2282"/>
        <v>0</v>
      </c>
      <c r="AF757" s="347">
        <f t="shared" ref="AF757:AL757" si="2283">AF745*AF747</f>
        <v>0</v>
      </c>
      <c r="AG757" s="347">
        <f t="shared" si="2283"/>
        <v>0</v>
      </c>
      <c r="AH757" s="347">
        <f t="shared" si="2283"/>
        <v>0</v>
      </c>
      <c r="AI757" s="347">
        <f t="shared" si="2283"/>
        <v>0</v>
      </c>
      <c r="AJ757" s="347">
        <f t="shared" si="2283"/>
        <v>0</v>
      </c>
      <c r="AK757" s="347">
        <f t="shared" si="2283"/>
        <v>0</v>
      </c>
      <c r="AL757" s="347">
        <f t="shared" si="2283"/>
        <v>0</v>
      </c>
      <c r="AM757" s="407">
        <f>SUM(Y757:AL757)</f>
        <v>0</v>
      </c>
      <c r="AN757" s="443"/>
    </row>
    <row r="758" spans="1:40" ht="15.75">
      <c r="B758" s="349" t="s">
        <v>325</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0</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326</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84">IF(AA585="kw",SUMPRODUCT($N$587:$N$742,$P$587:$P$742,AA587:AA742),SUMPRODUCT($E$587:$E$742,AA587:AA742))</f>
        <v>0</v>
      </c>
      <c r="AB760" s="291">
        <f t="shared" si="2284"/>
        <v>0</v>
      </c>
      <c r="AC760" s="291">
        <f t="shared" si="2284"/>
        <v>0</v>
      </c>
      <c r="AD760" s="291">
        <f t="shared" si="2284"/>
        <v>0</v>
      </c>
      <c r="AE760" s="291">
        <f t="shared" si="2284"/>
        <v>0</v>
      </c>
      <c r="AF760" s="291">
        <f t="shared" si="2284"/>
        <v>0</v>
      </c>
      <c r="AG760" s="291">
        <f t="shared" si="2284"/>
        <v>0</v>
      </c>
      <c r="AH760" s="291">
        <f t="shared" si="2284"/>
        <v>0</v>
      </c>
      <c r="AI760" s="291">
        <f t="shared" si="2284"/>
        <v>0</v>
      </c>
      <c r="AJ760" s="291">
        <f t="shared" si="2284"/>
        <v>0</v>
      </c>
      <c r="AK760" s="291">
        <f t="shared" si="2284"/>
        <v>0</v>
      </c>
      <c r="AL760" s="291">
        <f t="shared" si="2284"/>
        <v>0</v>
      </c>
      <c r="AM760" s="337"/>
    </row>
    <row r="761" spans="1:40">
      <c r="B761" s="440" t="s">
        <v>327</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85">IF(AA585="kw",SUMPRODUCT($N$587:$N$742,$Q$587:$Q$742,AA587:AA742),SUMPRODUCT($F$587:$F$742,AA587:AA742))</f>
        <v>0</v>
      </c>
      <c r="AB761" s="326">
        <f t="shared" si="2285"/>
        <v>0</v>
      </c>
      <c r="AC761" s="326">
        <f t="shared" si="2285"/>
        <v>0</v>
      </c>
      <c r="AD761" s="326">
        <f t="shared" si="2285"/>
        <v>0</v>
      </c>
      <c r="AE761" s="326">
        <f t="shared" si="2285"/>
        <v>0</v>
      </c>
      <c r="AF761" s="326">
        <f t="shared" si="2285"/>
        <v>0</v>
      </c>
      <c r="AG761" s="326">
        <f t="shared" si="2285"/>
        <v>0</v>
      </c>
      <c r="AH761" s="326">
        <f t="shared" si="2285"/>
        <v>0</v>
      </c>
      <c r="AI761" s="326">
        <f t="shared" si="2285"/>
        <v>0</v>
      </c>
      <c r="AJ761" s="326">
        <f t="shared" si="2285"/>
        <v>0</v>
      </c>
      <c r="AK761" s="326">
        <f t="shared" si="2285"/>
        <v>0</v>
      </c>
      <c r="AL761" s="326">
        <f t="shared" si="2285"/>
        <v>0</v>
      </c>
      <c r="AM761" s="386"/>
    </row>
    <row r="762" spans="1:40" ht="20.25" customHeight="1">
      <c r="B762" s="368" t="s">
        <v>593</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328</v>
      </c>
      <c r="C765" s="281"/>
      <c r="D765" s="590" t="s">
        <v>527</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28" t="s">
        <v>212</v>
      </c>
      <c r="C766" s="830" t="s">
        <v>33</v>
      </c>
      <c r="D766" s="284" t="s">
        <v>423</v>
      </c>
      <c r="E766" s="832" t="s">
        <v>210</v>
      </c>
      <c r="F766" s="833"/>
      <c r="G766" s="833"/>
      <c r="H766" s="833"/>
      <c r="I766" s="833"/>
      <c r="J766" s="833"/>
      <c r="K766" s="833"/>
      <c r="L766" s="833"/>
      <c r="M766" s="834"/>
      <c r="N766" s="838" t="s">
        <v>214</v>
      </c>
      <c r="O766" s="284" t="s">
        <v>424</v>
      </c>
      <c r="P766" s="832" t="s">
        <v>213</v>
      </c>
      <c r="Q766" s="833"/>
      <c r="R766" s="833"/>
      <c r="S766" s="833"/>
      <c r="T766" s="833"/>
      <c r="U766" s="833"/>
      <c r="V766" s="833"/>
      <c r="W766" s="833"/>
      <c r="X766" s="834"/>
      <c r="Y766" s="835" t="s">
        <v>244</v>
      </c>
      <c r="Z766" s="836"/>
      <c r="AA766" s="836"/>
      <c r="AB766" s="836"/>
      <c r="AC766" s="836"/>
      <c r="AD766" s="836"/>
      <c r="AE766" s="836"/>
      <c r="AF766" s="836"/>
      <c r="AG766" s="836"/>
      <c r="AH766" s="836"/>
      <c r="AI766" s="836"/>
      <c r="AJ766" s="836"/>
      <c r="AK766" s="836"/>
      <c r="AL766" s="836"/>
      <c r="AM766" s="837"/>
    </row>
    <row r="767" spans="1:40" ht="65.25" customHeight="1">
      <c r="B767" s="829"/>
      <c r="C767" s="831"/>
      <c r="D767" s="285">
        <v>2019</v>
      </c>
      <c r="E767" s="285">
        <v>2020</v>
      </c>
      <c r="F767" s="285">
        <v>2021</v>
      </c>
      <c r="G767" s="285">
        <v>2022</v>
      </c>
      <c r="H767" s="285">
        <v>2023</v>
      </c>
      <c r="I767" s="285">
        <v>2024</v>
      </c>
      <c r="J767" s="285">
        <v>2025</v>
      </c>
      <c r="K767" s="285">
        <v>2026</v>
      </c>
      <c r="L767" s="285">
        <v>2027</v>
      </c>
      <c r="M767" s="285">
        <v>2028</v>
      </c>
      <c r="N767" s="839"/>
      <c r="O767" s="285">
        <v>2019</v>
      </c>
      <c r="P767" s="285">
        <v>2020</v>
      </c>
      <c r="Q767" s="285">
        <v>2021</v>
      </c>
      <c r="R767" s="285">
        <v>2022</v>
      </c>
      <c r="S767" s="285">
        <v>2023</v>
      </c>
      <c r="T767" s="285">
        <v>2024</v>
      </c>
      <c r="U767" s="285">
        <v>2025</v>
      </c>
      <c r="V767" s="285">
        <v>2026</v>
      </c>
      <c r="W767" s="285">
        <v>2027</v>
      </c>
      <c r="X767" s="285">
        <v>2028</v>
      </c>
      <c r="Y767" s="285" t="str">
        <f>'1.  LRAMVA Summary'!D50</f>
        <v>Residential</v>
      </c>
      <c r="Z767" s="285" t="str">
        <f>'1.  LRAMVA Summary'!E50</f>
        <v>GS&lt;50 kW</v>
      </c>
      <c r="AA767" s="285" t="str">
        <f>'1.  LRAMVA Summary'!F50</f>
        <v>GS 50 TO 4,999 KW</v>
      </c>
      <c r="AB767" s="285" t="str">
        <f>'1.  LRAMVA Summary'!G50</f>
        <v>Street Lighting</v>
      </c>
      <c r="AC767" s="285" t="str">
        <f>'1.  LRAMVA Summary'!H50</f>
        <v/>
      </c>
      <c r="AD767" s="285" t="str">
        <f>'1.  LRAMVA Summary'!I50</f>
        <v/>
      </c>
      <c r="AE767" s="285" t="str">
        <f>'1.  LRAMVA Summary'!J50</f>
        <v/>
      </c>
      <c r="AF767" s="285" t="str">
        <f>'1.  LRAMVA Summary'!K50</f>
        <v/>
      </c>
      <c r="AG767" s="285" t="str">
        <f>'1.  LRAMVA Summary'!L50</f>
        <v/>
      </c>
      <c r="AH767" s="285" t="str">
        <f>'1.  LRAMVA Summary'!M50</f>
        <v/>
      </c>
      <c r="AI767" s="285" t="str">
        <f>'1.  LRAMVA Summary'!N50</f>
        <v/>
      </c>
      <c r="AJ767" s="285" t="str">
        <f>'1.  LRAMVA Summary'!O50</f>
        <v/>
      </c>
      <c r="AK767" s="285" t="str">
        <f>'1.  LRAMVA Summary'!P50</f>
        <v/>
      </c>
      <c r="AL767" s="285" t="str">
        <f>'1.  LRAMVA Summary'!Q50</f>
        <v/>
      </c>
      <c r="AM767" s="287" t="str">
        <f>'1.  LRAMVA Summary'!R50</f>
        <v>Total</v>
      </c>
    </row>
    <row r="768" spans="1:40" ht="15.75" customHeight="1">
      <c r="A768" s="532"/>
      <c r="B768" s="518" t="s">
        <v>505</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Summary'!D51</f>
        <v>kWh</v>
      </c>
      <c r="Z768" s="291" t="str">
        <f>'1.  LRAMVA Summary'!E51</f>
        <v>kWh</v>
      </c>
      <c r="AA768" s="291" t="str">
        <f>'1.  LRAMVA Summary'!F51</f>
        <v>kW</v>
      </c>
      <c r="AB768" s="291" t="str">
        <f>'1.  LRAMVA Summary'!G51</f>
        <v>kW</v>
      </c>
      <c r="AC768" s="291">
        <f>'1.  LRAMVA Summary'!H51</f>
        <v>0</v>
      </c>
      <c r="AD768" s="291">
        <f>'1.  LRAMVA Summary'!I51</f>
        <v>0</v>
      </c>
      <c r="AE768" s="291">
        <f>'1.  LRAMVA Summary'!J51</f>
        <v>0</v>
      </c>
      <c r="AF768" s="291">
        <f>'1.  LRAMVA Summary'!K51</f>
        <v>0</v>
      </c>
      <c r="AG768" s="291">
        <f>'1.  LRAMVA Summary'!L51</f>
        <v>0</v>
      </c>
      <c r="AH768" s="291">
        <f>'1.  LRAMVA Summary'!M51</f>
        <v>0</v>
      </c>
      <c r="AI768" s="291">
        <f>'1.  LRAMVA Summary'!N51</f>
        <v>0</v>
      </c>
      <c r="AJ768" s="291">
        <f>'1.  LRAMVA Summary'!O51</f>
        <v>0</v>
      </c>
      <c r="AK768" s="291">
        <f>'1.  LRAMVA Summary'!P51</f>
        <v>0</v>
      </c>
      <c r="AL768" s="291">
        <f>'1.  LRAMVA Summary'!Q51</f>
        <v>0</v>
      </c>
      <c r="AM768" s="292"/>
    </row>
    <row r="769" spans="1:39" ht="15.75" hidden="1" outlineLevel="1">
      <c r="A769" s="532"/>
      <c r="B769" s="504" t="s">
        <v>498</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idden="1" outlineLevel="1">
      <c r="A771" s="532"/>
      <c r="B771" s="294" t="s">
        <v>343</v>
      </c>
      <c r="C771" s="291" t="s">
        <v>164</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86">Z770</f>
        <v>0</v>
      </c>
      <c r="AA771" s="411">
        <f t="shared" ref="AA771" si="2287">AA770</f>
        <v>0</v>
      </c>
      <c r="AB771" s="411">
        <f t="shared" ref="AB771" si="2288">AB770</f>
        <v>0</v>
      </c>
      <c r="AC771" s="411">
        <f t="shared" ref="AC771" si="2289">AC770</f>
        <v>0</v>
      </c>
      <c r="AD771" s="411">
        <f t="shared" ref="AD771" si="2290">AD770</f>
        <v>0</v>
      </c>
      <c r="AE771" s="411">
        <f t="shared" ref="AE771" si="2291">AE770</f>
        <v>0</v>
      </c>
      <c r="AF771" s="411">
        <f t="shared" ref="AF771" si="2292">AF770</f>
        <v>0</v>
      </c>
      <c r="AG771" s="411">
        <f t="shared" ref="AG771" si="2293">AG770</f>
        <v>0</v>
      </c>
      <c r="AH771" s="411">
        <f t="shared" ref="AH771" si="2294">AH770</f>
        <v>0</v>
      </c>
      <c r="AI771" s="411">
        <f t="shared" ref="AI771" si="2295">AI770</f>
        <v>0</v>
      </c>
      <c r="AJ771" s="411">
        <f t="shared" ref="AJ771" si="2296">AJ770</f>
        <v>0</v>
      </c>
      <c r="AK771" s="411">
        <f t="shared" ref="AK771" si="2297">AK770</f>
        <v>0</v>
      </c>
      <c r="AL771" s="411">
        <f t="shared" ref="AL771" si="2298">AL770</f>
        <v>0</v>
      </c>
      <c r="AM771" s="297"/>
    </row>
    <row r="772" spans="1:39" ht="15.75"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idden="1" outlineLevel="1">
      <c r="A774" s="532"/>
      <c r="B774" s="294" t="s">
        <v>343</v>
      </c>
      <c r="C774" s="291" t="s">
        <v>164</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99">Z773</f>
        <v>0</v>
      </c>
      <c r="AA774" s="411">
        <f t="shared" ref="AA774" si="2300">AA773</f>
        <v>0</v>
      </c>
      <c r="AB774" s="411">
        <f t="shared" ref="AB774" si="2301">AB773</f>
        <v>0</v>
      </c>
      <c r="AC774" s="411">
        <f t="shared" ref="AC774" si="2302">AC773</f>
        <v>0</v>
      </c>
      <c r="AD774" s="411">
        <f t="shared" ref="AD774" si="2303">AD773</f>
        <v>0</v>
      </c>
      <c r="AE774" s="411">
        <f t="shared" ref="AE774" si="2304">AE773</f>
        <v>0</v>
      </c>
      <c r="AF774" s="411">
        <f t="shared" ref="AF774" si="2305">AF773</f>
        <v>0</v>
      </c>
      <c r="AG774" s="411">
        <f t="shared" ref="AG774" si="2306">AG773</f>
        <v>0</v>
      </c>
      <c r="AH774" s="411">
        <f t="shared" ref="AH774" si="2307">AH773</f>
        <v>0</v>
      </c>
      <c r="AI774" s="411">
        <f t="shared" ref="AI774" si="2308">AI773</f>
        <v>0</v>
      </c>
      <c r="AJ774" s="411">
        <f t="shared" ref="AJ774" si="2309">AJ773</f>
        <v>0</v>
      </c>
      <c r="AK774" s="411">
        <f t="shared" ref="AK774" si="2310">AK773</f>
        <v>0</v>
      </c>
      <c r="AL774" s="411">
        <f t="shared" ref="AL774" si="2311">AL773</f>
        <v>0</v>
      </c>
      <c r="AM774" s="297"/>
    </row>
    <row r="775" spans="1:39" ht="15.75"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idden="1" outlineLevel="1">
      <c r="A777" s="532"/>
      <c r="B777" s="294" t="s">
        <v>343</v>
      </c>
      <c r="C777" s="291" t="s">
        <v>164</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12">Z776</f>
        <v>0</v>
      </c>
      <c r="AA777" s="411">
        <f t="shared" ref="AA777" si="2313">AA776</f>
        <v>0</v>
      </c>
      <c r="AB777" s="411">
        <f t="shared" ref="AB777" si="2314">AB776</f>
        <v>0</v>
      </c>
      <c r="AC777" s="411">
        <f t="shared" ref="AC777" si="2315">AC776</f>
        <v>0</v>
      </c>
      <c r="AD777" s="411">
        <f t="shared" ref="AD777" si="2316">AD776</f>
        <v>0</v>
      </c>
      <c r="AE777" s="411">
        <f t="shared" ref="AE777" si="2317">AE776</f>
        <v>0</v>
      </c>
      <c r="AF777" s="411">
        <f t="shared" ref="AF777" si="2318">AF776</f>
        <v>0</v>
      </c>
      <c r="AG777" s="411">
        <f t="shared" ref="AG777" si="2319">AG776</f>
        <v>0</v>
      </c>
      <c r="AH777" s="411">
        <f t="shared" ref="AH777" si="2320">AH776</f>
        <v>0</v>
      </c>
      <c r="AI777" s="411">
        <f t="shared" ref="AI777" si="2321">AI776</f>
        <v>0</v>
      </c>
      <c r="AJ777" s="411">
        <f t="shared" ref="AJ777" si="2322">AJ776</f>
        <v>0</v>
      </c>
      <c r="AK777" s="411">
        <f t="shared" ref="AK777" si="2323">AK776</f>
        <v>0</v>
      </c>
      <c r="AL777" s="411">
        <f t="shared" ref="AL777" si="2324">AL776</f>
        <v>0</v>
      </c>
      <c r="AM777" s="297"/>
    </row>
    <row r="778" spans="1:39"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idden="1" outlineLevel="1">
      <c r="A779" s="532">
        <v>4</v>
      </c>
      <c r="B779" s="428" t="s">
        <v>98</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idden="1" outlineLevel="1">
      <c r="A780" s="532"/>
      <c r="B780" s="294" t="s">
        <v>343</v>
      </c>
      <c r="C780" s="291" t="s">
        <v>164</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25">Z779</f>
        <v>0</v>
      </c>
      <c r="AA780" s="411">
        <f t="shared" ref="AA780" si="2326">AA779</f>
        <v>0</v>
      </c>
      <c r="AB780" s="411">
        <f t="shared" ref="AB780" si="2327">AB779</f>
        <v>0</v>
      </c>
      <c r="AC780" s="411">
        <f t="shared" ref="AC780" si="2328">AC779</f>
        <v>0</v>
      </c>
      <c r="AD780" s="411">
        <f t="shared" ref="AD780" si="2329">AD779</f>
        <v>0</v>
      </c>
      <c r="AE780" s="411">
        <f t="shared" ref="AE780" si="2330">AE779</f>
        <v>0</v>
      </c>
      <c r="AF780" s="411">
        <f t="shared" ref="AF780" si="2331">AF779</f>
        <v>0</v>
      </c>
      <c r="AG780" s="411">
        <f t="shared" ref="AG780" si="2332">AG779</f>
        <v>0</v>
      </c>
      <c r="AH780" s="411">
        <f t="shared" ref="AH780" si="2333">AH779</f>
        <v>0</v>
      </c>
      <c r="AI780" s="411">
        <f t="shared" ref="AI780" si="2334">AI779</f>
        <v>0</v>
      </c>
      <c r="AJ780" s="411">
        <f t="shared" ref="AJ780" si="2335">AJ779</f>
        <v>0</v>
      </c>
      <c r="AK780" s="411">
        <f t="shared" ref="AK780" si="2336">AK779</f>
        <v>0</v>
      </c>
      <c r="AL780" s="411">
        <f t="shared" ref="AL780" si="2337">AL779</f>
        <v>0</v>
      </c>
      <c r="AM780" s="297"/>
    </row>
    <row r="781" spans="1:39"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99</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343</v>
      </c>
      <c r="C783" s="291" t="s">
        <v>164</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38">Z782</f>
        <v>0</v>
      </c>
      <c r="AA783" s="411">
        <f t="shared" ref="AA783" si="2339">AA782</f>
        <v>0</v>
      </c>
      <c r="AB783" s="411">
        <f t="shared" ref="AB783" si="2340">AB782</f>
        <v>0</v>
      </c>
      <c r="AC783" s="411">
        <f t="shared" ref="AC783" si="2341">AC782</f>
        <v>0</v>
      </c>
      <c r="AD783" s="411">
        <f t="shared" ref="AD783" si="2342">AD782</f>
        <v>0</v>
      </c>
      <c r="AE783" s="411">
        <f t="shared" ref="AE783" si="2343">AE782</f>
        <v>0</v>
      </c>
      <c r="AF783" s="411">
        <f t="shared" ref="AF783" si="2344">AF782</f>
        <v>0</v>
      </c>
      <c r="AG783" s="411">
        <f t="shared" ref="AG783" si="2345">AG782</f>
        <v>0</v>
      </c>
      <c r="AH783" s="411">
        <f t="shared" ref="AH783" si="2346">AH782</f>
        <v>0</v>
      </c>
      <c r="AI783" s="411">
        <f t="shared" ref="AI783" si="2347">AI782</f>
        <v>0</v>
      </c>
      <c r="AJ783" s="411">
        <f t="shared" ref="AJ783" si="2348">AJ782</f>
        <v>0</v>
      </c>
      <c r="AK783" s="411">
        <f t="shared" ref="AK783" si="2349">AK782</f>
        <v>0</v>
      </c>
      <c r="AL783" s="411">
        <f t="shared" ref="AL783" si="2350">AL782</f>
        <v>0</v>
      </c>
      <c r="AM783" s="297"/>
    </row>
    <row r="784" spans="1:39"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hidden="1" outlineLevel="1">
      <c r="A785" s="532"/>
      <c r="B785" s="319" t="s">
        <v>499</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idden="1" outlineLevel="1">
      <c r="A786" s="532">
        <v>6</v>
      </c>
      <c r="B786" s="428" t="s">
        <v>100</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idden="1" outlineLevel="1">
      <c r="A787" s="532"/>
      <c r="B787" s="294" t="s">
        <v>343</v>
      </c>
      <c r="C787" s="291" t="s">
        <v>164</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51">Z786</f>
        <v>0</v>
      </c>
      <c r="AA787" s="411">
        <f t="shared" ref="AA787" si="2352">AA786</f>
        <v>0</v>
      </c>
      <c r="AB787" s="411">
        <f t="shared" ref="AB787" si="2353">AB786</f>
        <v>0</v>
      </c>
      <c r="AC787" s="411">
        <f t="shared" ref="AC787" si="2354">AC786</f>
        <v>0</v>
      </c>
      <c r="AD787" s="411">
        <f t="shared" ref="AD787" si="2355">AD786</f>
        <v>0</v>
      </c>
      <c r="AE787" s="411">
        <f t="shared" ref="AE787" si="2356">AE786</f>
        <v>0</v>
      </c>
      <c r="AF787" s="411">
        <f t="shared" ref="AF787" si="2357">AF786</f>
        <v>0</v>
      </c>
      <c r="AG787" s="411">
        <f t="shared" ref="AG787" si="2358">AG786</f>
        <v>0</v>
      </c>
      <c r="AH787" s="411">
        <f t="shared" ref="AH787" si="2359">AH786</f>
        <v>0</v>
      </c>
      <c r="AI787" s="411">
        <f t="shared" ref="AI787" si="2360">AI786</f>
        <v>0</v>
      </c>
      <c r="AJ787" s="411">
        <f t="shared" ref="AJ787" si="2361">AJ786</f>
        <v>0</v>
      </c>
      <c r="AK787" s="411">
        <f t="shared" ref="AK787" si="2362">AK786</f>
        <v>0</v>
      </c>
      <c r="AL787" s="411">
        <f t="shared" ref="AL787" si="2363">AL786</f>
        <v>0</v>
      </c>
      <c r="AM787" s="311"/>
    </row>
    <row r="788" spans="1:39"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101</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idden="1" outlineLevel="1">
      <c r="A790" s="532"/>
      <c r="B790" s="294" t="s">
        <v>343</v>
      </c>
      <c r="C790" s="291" t="s">
        <v>164</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64">Z789</f>
        <v>0</v>
      </c>
      <c r="AA790" s="411">
        <f t="shared" ref="AA790" si="2365">AA789</f>
        <v>0</v>
      </c>
      <c r="AB790" s="411">
        <f t="shared" ref="AB790" si="2366">AB789</f>
        <v>0</v>
      </c>
      <c r="AC790" s="411">
        <f t="shared" ref="AC790" si="2367">AC789</f>
        <v>0</v>
      </c>
      <c r="AD790" s="411">
        <f t="shared" ref="AD790" si="2368">AD789</f>
        <v>0</v>
      </c>
      <c r="AE790" s="411">
        <f t="shared" ref="AE790" si="2369">AE789</f>
        <v>0</v>
      </c>
      <c r="AF790" s="411">
        <f t="shared" ref="AF790" si="2370">AF789</f>
        <v>0</v>
      </c>
      <c r="AG790" s="411">
        <f t="shared" ref="AG790" si="2371">AG789</f>
        <v>0</v>
      </c>
      <c r="AH790" s="411">
        <f t="shared" ref="AH790" si="2372">AH789</f>
        <v>0</v>
      </c>
      <c r="AI790" s="411">
        <f t="shared" ref="AI790" si="2373">AI789</f>
        <v>0</v>
      </c>
      <c r="AJ790" s="411">
        <f t="shared" ref="AJ790" si="2374">AJ789</f>
        <v>0</v>
      </c>
      <c r="AK790" s="411">
        <f t="shared" ref="AK790" si="2375">AK789</f>
        <v>0</v>
      </c>
      <c r="AL790" s="411">
        <f t="shared" ref="AL790" si="2376">AL789</f>
        <v>0</v>
      </c>
      <c r="AM790" s="311"/>
    </row>
    <row r="791" spans="1:39"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102</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idden="1" outlineLevel="1">
      <c r="A793" s="532"/>
      <c r="B793" s="294" t="s">
        <v>343</v>
      </c>
      <c r="C793" s="291" t="s">
        <v>164</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77">Z792</f>
        <v>0</v>
      </c>
      <c r="AA793" s="411">
        <f t="shared" ref="AA793" si="2378">AA792</f>
        <v>0</v>
      </c>
      <c r="AB793" s="411">
        <f t="shared" ref="AB793" si="2379">AB792</f>
        <v>0</v>
      </c>
      <c r="AC793" s="411">
        <f t="shared" ref="AC793" si="2380">AC792</f>
        <v>0</v>
      </c>
      <c r="AD793" s="411">
        <f t="shared" ref="AD793" si="2381">AD792</f>
        <v>0</v>
      </c>
      <c r="AE793" s="411">
        <f t="shared" ref="AE793" si="2382">AE792</f>
        <v>0</v>
      </c>
      <c r="AF793" s="411">
        <f t="shared" ref="AF793" si="2383">AF792</f>
        <v>0</v>
      </c>
      <c r="AG793" s="411">
        <f t="shared" ref="AG793" si="2384">AG792</f>
        <v>0</v>
      </c>
      <c r="AH793" s="411">
        <f t="shared" ref="AH793" si="2385">AH792</f>
        <v>0</v>
      </c>
      <c r="AI793" s="411">
        <f t="shared" ref="AI793" si="2386">AI792</f>
        <v>0</v>
      </c>
      <c r="AJ793" s="411">
        <f t="shared" ref="AJ793" si="2387">AJ792</f>
        <v>0</v>
      </c>
      <c r="AK793" s="411">
        <f t="shared" ref="AK793" si="2388">AK792</f>
        <v>0</v>
      </c>
      <c r="AL793" s="411">
        <f t="shared" ref="AL793" si="2389">AL792</f>
        <v>0</v>
      </c>
      <c r="AM793" s="311"/>
    </row>
    <row r="794" spans="1:39"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103</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idden="1" outlineLevel="1">
      <c r="A796" s="532"/>
      <c r="B796" s="294" t="s">
        <v>343</v>
      </c>
      <c r="C796" s="291" t="s">
        <v>164</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90">Z795</f>
        <v>0</v>
      </c>
      <c r="AA796" s="411">
        <f t="shared" ref="AA796" si="2391">AA795</f>
        <v>0</v>
      </c>
      <c r="AB796" s="411">
        <f t="shared" ref="AB796" si="2392">AB795</f>
        <v>0</v>
      </c>
      <c r="AC796" s="411">
        <f t="shared" ref="AC796" si="2393">AC795</f>
        <v>0</v>
      </c>
      <c r="AD796" s="411">
        <f t="shared" ref="AD796" si="2394">AD795</f>
        <v>0</v>
      </c>
      <c r="AE796" s="411">
        <f t="shared" ref="AE796" si="2395">AE795</f>
        <v>0</v>
      </c>
      <c r="AF796" s="411">
        <f t="shared" ref="AF796" si="2396">AF795</f>
        <v>0</v>
      </c>
      <c r="AG796" s="411">
        <f t="shared" ref="AG796" si="2397">AG795</f>
        <v>0</v>
      </c>
      <c r="AH796" s="411">
        <f t="shared" ref="AH796" si="2398">AH795</f>
        <v>0</v>
      </c>
      <c r="AI796" s="411">
        <f t="shared" ref="AI796" si="2399">AI795</f>
        <v>0</v>
      </c>
      <c r="AJ796" s="411">
        <f t="shared" ref="AJ796" si="2400">AJ795</f>
        <v>0</v>
      </c>
      <c r="AK796" s="411">
        <f t="shared" ref="AK796" si="2401">AK795</f>
        <v>0</v>
      </c>
      <c r="AL796" s="411">
        <f t="shared" ref="AL796" si="2402">AL795</f>
        <v>0</v>
      </c>
      <c r="AM796" s="311"/>
    </row>
    <row r="797" spans="1:39"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104</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idden="1" outlineLevel="1">
      <c r="A799" s="532"/>
      <c r="B799" s="294" t="s">
        <v>343</v>
      </c>
      <c r="C799" s="291" t="s">
        <v>164</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03">Z798</f>
        <v>0</v>
      </c>
      <c r="AA799" s="411">
        <f t="shared" ref="AA799" si="2404">AA798</f>
        <v>0</v>
      </c>
      <c r="AB799" s="411">
        <f t="shared" ref="AB799" si="2405">AB798</f>
        <v>0</v>
      </c>
      <c r="AC799" s="411">
        <f t="shared" ref="AC799" si="2406">AC798</f>
        <v>0</v>
      </c>
      <c r="AD799" s="411">
        <f t="shared" ref="AD799" si="2407">AD798</f>
        <v>0</v>
      </c>
      <c r="AE799" s="411">
        <f t="shared" ref="AE799" si="2408">AE798</f>
        <v>0</v>
      </c>
      <c r="AF799" s="411">
        <f t="shared" ref="AF799" si="2409">AF798</f>
        <v>0</v>
      </c>
      <c r="AG799" s="411">
        <f t="shared" ref="AG799" si="2410">AG798</f>
        <v>0</v>
      </c>
      <c r="AH799" s="411">
        <f t="shared" ref="AH799" si="2411">AH798</f>
        <v>0</v>
      </c>
      <c r="AI799" s="411">
        <f t="shared" ref="AI799" si="2412">AI798</f>
        <v>0</v>
      </c>
      <c r="AJ799" s="411">
        <f t="shared" ref="AJ799" si="2413">AJ798</f>
        <v>0</v>
      </c>
      <c r="AK799" s="411">
        <f t="shared" ref="AK799" si="2414">AK798</f>
        <v>0</v>
      </c>
      <c r="AL799" s="411">
        <f t="shared" ref="AL799" si="2415">AL798</f>
        <v>0</v>
      </c>
      <c r="AM799" s="311"/>
    </row>
    <row r="800" spans="1:39"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105</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idden="1" outlineLevel="1">
      <c r="A803" s="532"/>
      <c r="B803" s="294" t="s">
        <v>343</v>
      </c>
      <c r="C803" s="291" t="s">
        <v>164</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16">Z802</f>
        <v>0</v>
      </c>
      <c r="AA803" s="411">
        <f t="shared" ref="AA803" si="2417">AA802</f>
        <v>0</v>
      </c>
      <c r="AB803" s="411">
        <f t="shared" ref="AB803" si="2418">AB802</f>
        <v>0</v>
      </c>
      <c r="AC803" s="411">
        <f t="shared" ref="AC803" si="2419">AC802</f>
        <v>0</v>
      </c>
      <c r="AD803" s="411">
        <f t="shared" ref="AD803" si="2420">AD802</f>
        <v>0</v>
      </c>
      <c r="AE803" s="411">
        <f t="shared" ref="AE803" si="2421">AE802</f>
        <v>0</v>
      </c>
      <c r="AF803" s="411">
        <f t="shared" ref="AF803" si="2422">AF802</f>
        <v>0</v>
      </c>
      <c r="AG803" s="411">
        <f t="shared" ref="AG803" si="2423">AG802</f>
        <v>0</v>
      </c>
      <c r="AH803" s="411">
        <f t="shared" ref="AH803" si="2424">AH802</f>
        <v>0</v>
      </c>
      <c r="AI803" s="411">
        <f t="shared" ref="AI803" si="2425">AI802</f>
        <v>0</v>
      </c>
      <c r="AJ803" s="411">
        <f t="shared" ref="AJ803" si="2426">AJ802</f>
        <v>0</v>
      </c>
      <c r="AK803" s="411">
        <f t="shared" ref="AK803" si="2427">AK802</f>
        <v>0</v>
      </c>
      <c r="AL803" s="411">
        <f t="shared" ref="AL803" si="2428">AL802</f>
        <v>0</v>
      </c>
      <c r="AM803" s="297"/>
    </row>
    <row r="804" spans="1:39"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hidden="1" outlineLevel="1">
      <c r="A805" s="532">
        <v>12</v>
      </c>
      <c r="B805" s="428" t="s">
        <v>106</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idden="1" outlineLevel="1">
      <c r="A806" s="532"/>
      <c r="B806" s="294" t="s">
        <v>343</v>
      </c>
      <c r="C806" s="291" t="s">
        <v>164</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29">Z805</f>
        <v>0</v>
      </c>
      <c r="AA806" s="411">
        <f t="shared" ref="AA806" si="2430">AA805</f>
        <v>0</v>
      </c>
      <c r="AB806" s="411">
        <f t="shared" ref="AB806" si="2431">AB805</f>
        <v>0</v>
      </c>
      <c r="AC806" s="411">
        <f t="shared" ref="AC806" si="2432">AC805</f>
        <v>0</v>
      </c>
      <c r="AD806" s="411">
        <f t="shared" ref="AD806" si="2433">AD805</f>
        <v>0</v>
      </c>
      <c r="AE806" s="411">
        <f t="shared" ref="AE806" si="2434">AE805</f>
        <v>0</v>
      </c>
      <c r="AF806" s="411">
        <f t="shared" ref="AF806" si="2435">AF805</f>
        <v>0</v>
      </c>
      <c r="AG806" s="411">
        <f t="shared" ref="AG806" si="2436">AG805</f>
        <v>0</v>
      </c>
      <c r="AH806" s="411">
        <f t="shared" ref="AH806" si="2437">AH805</f>
        <v>0</v>
      </c>
      <c r="AI806" s="411">
        <f t="shared" ref="AI806" si="2438">AI805</f>
        <v>0</v>
      </c>
      <c r="AJ806" s="411">
        <f t="shared" ref="AJ806" si="2439">AJ805</f>
        <v>0</v>
      </c>
      <c r="AK806" s="411">
        <f t="shared" ref="AK806" si="2440">AK805</f>
        <v>0</v>
      </c>
      <c r="AL806" s="411">
        <f t="shared" ref="AL806" si="2441">AL805</f>
        <v>0</v>
      </c>
      <c r="AM806" s="297"/>
    </row>
    <row r="807" spans="1:39"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107</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idden="1" outlineLevel="1">
      <c r="A809" s="532"/>
      <c r="B809" s="294" t="s">
        <v>343</v>
      </c>
      <c r="C809" s="291" t="s">
        <v>164</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42">Z808</f>
        <v>0</v>
      </c>
      <c r="AA809" s="411">
        <f t="shared" ref="AA809" si="2443">AA808</f>
        <v>0</v>
      </c>
      <c r="AB809" s="411">
        <f t="shared" ref="AB809" si="2444">AB808</f>
        <v>0</v>
      </c>
      <c r="AC809" s="411">
        <f t="shared" ref="AC809" si="2445">AC808</f>
        <v>0</v>
      </c>
      <c r="AD809" s="411">
        <f t="shared" ref="AD809" si="2446">AD808</f>
        <v>0</v>
      </c>
      <c r="AE809" s="411">
        <f t="shared" ref="AE809" si="2447">AE808</f>
        <v>0</v>
      </c>
      <c r="AF809" s="411">
        <f t="shared" ref="AF809" si="2448">AF808</f>
        <v>0</v>
      </c>
      <c r="AG809" s="411">
        <f t="shared" ref="AG809" si="2449">AG808</f>
        <v>0</v>
      </c>
      <c r="AH809" s="411">
        <f t="shared" ref="AH809" si="2450">AH808</f>
        <v>0</v>
      </c>
      <c r="AI809" s="411">
        <f t="shared" ref="AI809" si="2451">AI808</f>
        <v>0</v>
      </c>
      <c r="AJ809" s="411">
        <f t="shared" ref="AJ809" si="2452">AJ808</f>
        <v>0</v>
      </c>
      <c r="AK809" s="411">
        <f t="shared" ref="AK809" si="2453">AK808</f>
        <v>0</v>
      </c>
      <c r="AL809" s="411">
        <f t="shared" ref="AL809" si="2454">AL808</f>
        <v>0</v>
      </c>
      <c r="AM809" s="306"/>
    </row>
    <row r="810" spans="1:39"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hidden="1" outlineLevel="1">
      <c r="A811" s="532"/>
      <c r="B811" s="288" t="s">
        <v>108</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idden="1" outlineLevel="1">
      <c r="A812" s="532">
        <v>14</v>
      </c>
      <c r="B812" s="315" t="s">
        <v>109</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idden="1" outlineLevel="1">
      <c r="A813" s="532"/>
      <c r="B813" s="294" t="s">
        <v>343</v>
      </c>
      <c r="C813" s="291" t="s">
        <v>164</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55">Z812</f>
        <v>0</v>
      </c>
      <c r="AA813" s="411">
        <f t="shared" ref="AA813" si="2456">AA812</f>
        <v>0</v>
      </c>
      <c r="AB813" s="411">
        <f t="shared" ref="AB813" si="2457">AB812</f>
        <v>0</v>
      </c>
      <c r="AC813" s="411">
        <f t="shared" ref="AC813" si="2458">AC812</f>
        <v>0</v>
      </c>
      <c r="AD813" s="411">
        <f t="shared" ref="AD813" si="2459">AD812</f>
        <v>0</v>
      </c>
      <c r="AE813" s="411">
        <f t="shared" ref="AE813" si="2460">AE812</f>
        <v>0</v>
      </c>
      <c r="AF813" s="411">
        <f t="shared" ref="AF813" si="2461">AF812</f>
        <v>0</v>
      </c>
      <c r="AG813" s="411">
        <f t="shared" ref="AG813" si="2462">AG812</f>
        <v>0</v>
      </c>
      <c r="AH813" s="411">
        <f t="shared" ref="AH813" si="2463">AH812</f>
        <v>0</v>
      </c>
      <c r="AI813" s="411">
        <f t="shared" ref="AI813" si="2464">AI812</f>
        <v>0</v>
      </c>
      <c r="AJ813" s="411">
        <f t="shared" ref="AJ813" si="2465">AJ812</f>
        <v>0</v>
      </c>
      <c r="AK813" s="411">
        <f t="shared" ref="AK813" si="2466">AK812</f>
        <v>0</v>
      </c>
      <c r="AL813" s="411">
        <f t="shared" ref="AL813" si="2467">AL812</f>
        <v>0</v>
      </c>
      <c r="AM813" s="297"/>
    </row>
    <row r="814" spans="1:39"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hidden="1" outlineLevel="1">
      <c r="A815" s="532"/>
      <c r="B815" s="288" t="s">
        <v>491</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idden="1" outlineLevel="1">
      <c r="A816" s="532">
        <v>15</v>
      </c>
      <c r="B816" s="294" t="s">
        <v>496</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idden="1" outlineLevel="1">
      <c r="A817" s="532"/>
      <c r="B817" s="294" t="s">
        <v>343</v>
      </c>
      <c r="C817" s="291" t="s">
        <v>164</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68">Z816</f>
        <v>0</v>
      </c>
      <c r="AA817" s="411">
        <f t="shared" si="2468"/>
        <v>0</v>
      </c>
      <c r="AB817" s="411">
        <f t="shared" si="2468"/>
        <v>0</v>
      </c>
      <c r="AC817" s="411">
        <f t="shared" si="2468"/>
        <v>0</v>
      </c>
      <c r="AD817" s="411">
        <f t="shared" si="2468"/>
        <v>0</v>
      </c>
      <c r="AE817" s="411">
        <f t="shared" si="2468"/>
        <v>0</v>
      </c>
      <c r="AF817" s="411">
        <f t="shared" si="2468"/>
        <v>0</v>
      </c>
      <c r="AG817" s="411">
        <f t="shared" si="2468"/>
        <v>0</v>
      </c>
      <c r="AH817" s="411">
        <f t="shared" si="2468"/>
        <v>0</v>
      </c>
      <c r="AI817" s="411">
        <f t="shared" si="2468"/>
        <v>0</v>
      </c>
      <c r="AJ817" s="411">
        <f t="shared" si="2468"/>
        <v>0</v>
      </c>
      <c r="AK817" s="411">
        <f t="shared" si="2468"/>
        <v>0</v>
      </c>
      <c r="AL817" s="411">
        <f t="shared" si="2468"/>
        <v>0</v>
      </c>
      <c r="AM817" s="297"/>
    </row>
    <row r="818" spans="1:39"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idden="1" outlineLevel="1">
      <c r="A819" s="532">
        <v>16</v>
      </c>
      <c r="B819" s="324" t="s">
        <v>492</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idden="1" outlineLevel="1">
      <c r="A820" s="532"/>
      <c r="B820" s="294" t="s">
        <v>343</v>
      </c>
      <c r="C820" s="291" t="s">
        <v>164</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69">Z819</f>
        <v>0</v>
      </c>
      <c r="AA820" s="411">
        <f t="shared" si="2469"/>
        <v>0</v>
      </c>
      <c r="AB820" s="411">
        <f t="shared" si="2469"/>
        <v>0</v>
      </c>
      <c r="AC820" s="411">
        <f t="shared" si="2469"/>
        <v>0</v>
      </c>
      <c r="AD820" s="411">
        <f t="shared" si="2469"/>
        <v>0</v>
      </c>
      <c r="AE820" s="411">
        <f t="shared" si="2469"/>
        <v>0</v>
      </c>
      <c r="AF820" s="411">
        <f t="shared" si="2469"/>
        <v>0</v>
      </c>
      <c r="AG820" s="411">
        <f t="shared" si="2469"/>
        <v>0</v>
      </c>
      <c r="AH820" s="411">
        <f t="shared" si="2469"/>
        <v>0</v>
      </c>
      <c r="AI820" s="411">
        <f t="shared" si="2469"/>
        <v>0</v>
      </c>
      <c r="AJ820" s="411">
        <f t="shared" si="2469"/>
        <v>0</v>
      </c>
      <c r="AK820" s="411">
        <f t="shared" si="2469"/>
        <v>0</v>
      </c>
      <c r="AL820" s="411">
        <f t="shared" si="2469"/>
        <v>0</v>
      </c>
      <c r="AM820" s="297"/>
    </row>
    <row r="821" spans="1:39" s="283" customFormat="1"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hidden="1" outlineLevel="1">
      <c r="A822" s="532"/>
      <c r="B822" s="519" t="s">
        <v>497</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idden="1" outlineLevel="1">
      <c r="A823" s="532">
        <v>17</v>
      </c>
      <c r="B823" s="428" t="s">
        <v>113</v>
      </c>
      <c r="C823" s="291" t="s">
        <v>25</v>
      </c>
      <c r="D823" s="295"/>
      <c r="E823" s="295"/>
      <c r="F823" s="295"/>
      <c r="G823" s="295"/>
      <c r="H823" s="295"/>
      <c r="I823" s="295"/>
      <c r="J823" s="295"/>
      <c r="K823" s="295"/>
      <c r="L823" s="295"/>
      <c r="M823" s="295"/>
      <c r="N823" s="295">
        <v>0</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idden="1" outlineLevel="1">
      <c r="A824" s="532"/>
      <c r="B824" s="294" t="s">
        <v>343</v>
      </c>
      <c r="C824" s="291" t="s">
        <v>164</v>
      </c>
      <c r="D824" s="295"/>
      <c r="E824" s="295"/>
      <c r="F824" s="295"/>
      <c r="G824" s="295"/>
      <c r="H824" s="295"/>
      <c r="I824" s="295"/>
      <c r="J824" s="295"/>
      <c r="K824" s="295"/>
      <c r="L824" s="295"/>
      <c r="M824" s="295"/>
      <c r="N824" s="295">
        <f>N823</f>
        <v>0</v>
      </c>
      <c r="O824" s="295"/>
      <c r="P824" s="295"/>
      <c r="Q824" s="295"/>
      <c r="R824" s="295"/>
      <c r="S824" s="295"/>
      <c r="T824" s="295"/>
      <c r="U824" s="295"/>
      <c r="V824" s="295"/>
      <c r="W824" s="295"/>
      <c r="X824" s="295"/>
      <c r="Y824" s="411">
        <f>Y823</f>
        <v>0</v>
      </c>
      <c r="Z824" s="411">
        <f t="shared" ref="Z824:AL824" si="2470">Z823</f>
        <v>0</v>
      </c>
      <c r="AA824" s="411">
        <f t="shared" si="2470"/>
        <v>0</v>
      </c>
      <c r="AB824" s="411">
        <f t="shared" si="2470"/>
        <v>0</v>
      </c>
      <c r="AC824" s="411">
        <f t="shared" si="2470"/>
        <v>0</v>
      </c>
      <c r="AD824" s="411">
        <f t="shared" si="2470"/>
        <v>0</v>
      </c>
      <c r="AE824" s="411">
        <f t="shared" si="2470"/>
        <v>0</v>
      </c>
      <c r="AF824" s="411">
        <f t="shared" si="2470"/>
        <v>0</v>
      </c>
      <c r="AG824" s="411">
        <f t="shared" si="2470"/>
        <v>0</v>
      </c>
      <c r="AH824" s="411">
        <f t="shared" si="2470"/>
        <v>0</v>
      </c>
      <c r="AI824" s="411">
        <f t="shared" si="2470"/>
        <v>0</v>
      </c>
      <c r="AJ824" s="411">
        <f t="shared" si="2470"/>
        <v>0</v>
      </c>
      <c r="AK824" s="411">
        <f t="shared" si="2470"/>
        <v>0</v>
      </c>
      <c r="AL824" s="411">
        <f t="shared" si="2470"/>
        <v>0</v>
      </c>
      <c r="AM824" s="306"/>
    </row>
    <row r="825" spans="1:39"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idden="1" outlineLevel="1">
      <c r="A826" s="532">
        <v>18</v>
      </c>
      <c r="B826" s="428" t="s">
        <v>110</v>
      </c>
      <c r="C826" s="291" t="s">
        <v>25</v>
      </c>
      <c r="D826" s="295"/>
      <c r="E826" s="295"/>
      <c r="F826" s="295"/>
      <c r="G826" s="295"/>
      <c r="H826" s="295"/>
      <c r="I826" s="295"/>
      <c r="J826" s="295"/>
      <c r="K826" s="295"/>
      <c r="L826" s="295"/>
      <c r="M826" s="295"/>
      <c r="N826" s="295">
        <v>0</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idden="1" outlineLevel="1">
      <c r="A827" s="532"/>
      <c r="B827" s="294" t="s">
        <v>343</v>
      </c>
      <c r="C827" s="291" t="s">
        <v>164</v>
      </c>
      <c r="D827" s="295"/>
      <c r="E827" s="295"/>
      <c r="F827" s="295"/>
      <c r="G827" s="295"/>
      <c r="H827" s="295"/>
      <c r="I827" s="295"/>
      <c r="J827" s="295"/>
      <c r="K827" s="295"/>
      <c r="L827" s="295"/>
      <c r="M827" s="295"/>
      <c r="N827" s="295">
        <f>N826</f>
        <v>0</v>
      </c>
      <c r="O827" s="295"/>
      <c r="P827" s="295"/>
      <c r="Q827" s="295"/>
      <c r="R827" s="295"/>
      <c r="S827" s="295"/>
      <c r="T827" s="295"/>
      <c r="U827" s="295"/>
      <c r="V827" s="295"/>
      <c r="W827" s="295"/>
      <c r="X827" s="295"/>
      <c r="Y827" s="411">
        <f>Y826</f>
        <v>0</v>
      </c>
      <c r="Z827" s="411">
        <f t="shared" ref="Z827:AL827" si="2471">Z826</f>
        <v>0</v>
      </c>
      <c r="AA827" s="411">
        <f t="shared" si="2471"/>
        <v>0</v>
      </c>
      <c r="AB827" s="411">
        <f t="shared" si="2471"/>
        <v>0</v>
      </c>
      <c r="AC827" s="411">
        <f t="shared" si="2471"/>
        <v>0</v>
      </c>
      <c r="AD827" s="411">
        <f t="shared" si="2471"/>
        <v>0</v>
      </c>
      <c r="AE827" s="411">
        <f t="shared" si="2471"/>
        <v>0</v>
      </c>
      <c r="AF827" s="411">
        <f t="shared" si="2471"/>
        <v>0</v>
      </c>
      <c r="AG827" s="411">
        <f t="shared" si="2471"/>
        <v>0</v>
      </c>
      <c r="AH827" s="411">
        <f t="shared" si="2471"/>
        <v>0</v>
      </c>
      <c r="AI827" s="411">
        <f t="shared" si="2471"/>
        <v>0</v>
      </c>
      <c r="AJ827" s="411">
        <f t="shared" si="2471"/>
        <v>0</v>
      </c>
      <c r="AK827" s="411">
        <f t="shared" si="2471"/>
        <v>0</v>
      </c>
      <c r="AL827" s="411">
        <f t="shared" si="2471"/>
        <v>0</v>
      </c>
      <c r="AM827" s="306"/>
    </row>
    <row r="828" spans="1:39"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idden="1" outlineLevel="1">
      <c r="A829" s="532">
        <v>19</v>
      </c>
      <c r="B829" s="428" t="s">
        <v>112</v>
      </c>
      <c r="C829" s="291" t="s">
        <v>25</v>
      </c>
      <c r="D829" s="295"/>
      <c r="E829" s="295"/>
      <c r="F829" s="295"/>
      <c r="G829" s="295"/>
      <c r="H829" s="295"/>
      <c r="I829" s="295"/>
      <c r="J829" s="295"/>
      <c r="K829" s="295"/>
      <c r="L829" s="295"/>
      <c r="M829" s="295"/>
      <c r="N829" s="295">
        <v>0</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idden="1" outlineLevel="1">
      <c r="A830" s="532"/>
      <c r="B830" s="294" t="s">
        <v>343</v>
      </c>
      <c r="C830" s="291" t="s">
        <v>164</v>
      </c>
      <c r="D830" s="295"/>
      <c r="E830" s="295"/>
      <c r="F830" s="295"/>
      <c r="G830" s="295"/>
      <c r="H830" s="295"/>
      <c r="I830" s="295"/>
      <c r="J830" s="295"/>
      <c r="K830" s="295"/>
      <c r="L830" s="295"/>
      <c r="M830" s="295"/>
      <c r="N830" s="295">
        <f>N829</f>
        <v>0</v>
      </c>
      <c r="O830" s="295"/>
      <c r="P830" s="295"/>
      <c r="Q830" s="295"/>
      <c r="R830" s="295"/>
      <c r="S830" s="295"/>
      <c r="T830" s="295"/>
      <c r="U830" s="295"/>
      <c r="V830" s="295"/>
      <c r="W830" s="295"/>
      <c r="X830" s="295"/>
      <c r="Y830" s="411">
        <f>Y829</f>
        <v>0</v>
      </c>
      <c r="Z830" s="411">
        <f t="shared" ref="Z830:AL830" si="2472">Z829</f>
        <v>0</v>
      </c>
      <c r="AA830" s="411">
        <f t="shared" si="2472"/>
        <v>0</v>
      </c>
      <c r="AB830" s="411">
        <f t="shared" si="2472"/>
        <v>0</v>
      </c>
      <c r="AC830" s="411">
        <f t="shared" si="2472"/>
        <v>0</v>
      </c>
      <c r="AD830" s="411">
        <f t="shared" si="2472"/>
        <v>0</v>
      </c>
      <c r="AE830" s="411">
        <f t="shared" si="2472"/>
        <v>0</v>
      </c>
      <c r="AF830" s="411">
        <f t="shared" si="2472"/>
        <v>0</v>
      </c>
      <c r="AG830" s="411">
        <f t="shared" si="2472"/>
        <v>0</v>
      </c>
      <c r="AH830" s="411">
        <f t="shared" si="2472"/>
        <v>0</v>
      </c>
      <c r="AI830" s="411">
        <f t="shared" si="2472"/>
        <v>0</v>
      </c>
      <c r="AJ830" s="411">
        <f t="shared" si="2472"/>
        <v>0</v>
      </c>
      <c r="AK830" s="411">
        <f t="shared" si="2472"/>
        <v>0</v>
      </c>
      <c r="AL830" s="411">
        <f t="shared" si="2472"/>
        <v>0</v>
      </c>
      <c r="AM830" s="297"/>
    </row>
    <row r="831" spans="1:39"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idden="1" outlineLevel="1">
      <c r="A832" s="532">
        <v>20</v>
      </c>
      <c r="B832" s="428" t="s">
        <v>111</v>
      </c>
      <c r="C832" s="291" t="s">
        <v>25</v>
      </c>
      <c r="D832" s="295"/>
      <c r="E832" s="295"/>
      <c r="F832" s="295"/>
      <c r="G832" s="295"/>
      <c r="H832" s="295"/>
      <c r="I832" s="295"/>
      <c r="J832" s="295"/>
      <c r="K832" s="295"/>
      <c r="L832" s="295"/>
      <c r="M832" s="295"/>
      <c r="N832" s="295">
        <v>0</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idden="1" outlineLevel="1">
      <c r="A833" s="532"/>
      <c r="B833" s="294" t="s">
        <v>343</v>
      </c>
      <c r="C833" s="291" t="s">
        <v>164</v>
      </c>
      <c r="D833" s="295"/>
      <c r="E833" s="295"/>
      <c r="F833" s="295"/>
      <c r="G833" s="295"/>
      <c r="H833" s="295"/>
      <c r="I833" s="295"/>
      <c r="J833" s="295"/>
      <c r="K833" s="295"/>
      <c r="L833" s="295"/>
      <c r="M833" s="295"/>
      <c r="N833" s="295">
        <f>N832</f>
        <v>0</v>
      </c>
      <c r="O833" s="295"/>
      <c r="P833" s="295"/>
      <c r="Q833" s="295"/>
      <c r="R833" s="295"/>
      <c r="S833" s="295"/>
      <c r="T833" s="295"/>
      <c r="U833" s="295"/>
      <c r="V833" s="295"/>
      <c r="W833" s="295"/>
      <c r="X833" s="295"/>
      <c r="Y833" s="411">
        <f>Y832</f>
        <v>0</v>
      </c>
      <c r="Z833" s="411">
        <f t="shared" ref="Z833:AL833" si="2473">Z832</f>
        <v>0</v>
      </c>
      <c r="AA833" s="411">
        <f t="shared" si="2473"/>
        <v>0</v>
      </c>
      <c r="AB833" s="411">
        <f t="shared" si="2473"/>
        <v>0</v>
      </c>
      <c r="AC833" s="411">
        <f t="shared" si="2473"/>
        <v>0</v>
      </c>
      <c r="AD833" s="411">
        <f t="shared" si="2473"/>
        <v>0</v>
      </c>
      <c r="AE833" s="411">
        <f t="shared" si="2473"/>
        <v>0</v>
      </c>
      <c r="AF833" s="411">
        <f t="shared" si="2473"/>
        <v>0</v>
      </c>
      <c r="AG833" s="411">
        <f t="shared" si="2473"/>
        <v>0</v>
      </c>
      <c r="AH833" s="411">
        <f t="shared" si="2473"/>
        <v>0</v>
      </c>
      <c r="AI833" s="411">
        <f t="shared" si="2473"/>
        <v>0</v>
      </c>
      <c r="AJ833" s="411">
        <f t="shared" si="2473"/>
        <v>0</v>
      </c>
      <c r="AK833" s="411">
        <f t="shared" si="2473"/>
        <v>0</v>
      </c>
      <c r="AL833" s="411">
        <f t="shared" si="2473"/>
        <v>0</v>
      </c>
      <c r="AM833" s="306"/>
    </row>
    <row r="834" spans="1:39" ht="15.75"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hidden="1" outlineLevel="1">
      <c r="A835" s="532"/>
      <c r="B835" s="518" t="s">
        <v>504</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hidden="1" outlineLevel="1">
      <c r="A836" s="532"/>
      <c r="B836" s="504" t="s">
        <v>500</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idden="1" outlineLevel="1">
      <c r="A837" s="532">
        <v>21</v>
      </c>
      <c r="B837" s="428" t="s">
        <v>114</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idden="1" outlineLevel="1">
      <c r="A838" s="532"/>
      <c r="B838" s="294" t="s">
        <v>343</v>
      </c>
      <c r="C838" s="291" t="s">
        <v>164</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74">Z837</f>
        <v>0</v>
      </c>
      <c r="AA838" s="411">
        <f t="shared" ref="AA838" si="2475">AA837</f>
        <v>0</v>
      </c>
      <c r="AB838" s="411">
        <f t="shared" ref="AB838" si="2476">AB837</f>
        <v>0</v>
      </c>
      <c r="AC838" s="411">
        <f t="shared" ref="AC838" si="2477">AC837</f>
        <v>0</v>
      </c>
      <c r="AD838" s="411">
        <f t="shared" ref="AD838" si="2478">AD837</f>
        <v>0</v>
      </c>
      <c r="AE838" s="411">
        <f t="shared" ref="AE838" si="2479">AE837</f>
        <v>0</v>
      </c>
      <c r="AF838" s="411">
        <f t="shared" ref="AF838" si="2480">AF837</f>
        <v>0</v>
      </c>
      <c r="AG838" s="411">
        <f t="shared" ref="AG838" si="2481">AG837</f>
        <v>0</v>
      </c>
      <c r="AH838" s="411">
        <f t="shared" ref="AH838" si="2482">AH837</f>
        <v>0</v>
      </c>
      <c r="AI838" s="411">
        <f t="shared" ref="AI838" si="2483">AI837</f>
        <v>0</v>
      </c>
      <c r="AJ838" s="411">
        <f t="shared" ref="AJ838" si="2484">AJ837</f>
        <v>0</v>
      </c>
      <c r="AK838" s="411">
        <f t="shared" ref="AK838" si="2485">AK837</f>
        <v>0</v>
      </c>
      <c r="AL838" s="411">
        <f t="shared" ref="AL838" si="2486">AL837</f>
        <v>0</v>
      </c>
      <c r="AM838" s="306"/>
    </row>
    <row r="839" spans="1:39"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115</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idden="1" outlineLevel="1">
      <c r="A841" s="532"/>
      <c r="B841" s="294" t="s">
        <v>343</v>
      </c>
      <c r="C841" s="291" t="s">
        <v>164</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87">Z840</f>
        <v>0</v>
      </c>
      <c r="AA841" s="411">
        <f t="shared" ref="AA841" si="2488">AA840</f>
        <v>0</v>
      </c>
      <c r="AB841" s="411">
        <f t="shared" ref="AB841" si="2489">AB840</f>
        <v>0</v>
      </c>
      <c r="AC841" s="411">
        <f t="shared" ref="AC841" si="2490">AC840</f>
        <v>0</v>
      </c>
      <c r="AD841" s="411">
        <f t="shared" ref="AD841" si="2491">AD840</f>
        <v>0</v>
      </c>
      <c r="AE841" s="411">
        <f t="shared" ref="AE841" si="2492">AE840</f>
        <v>0</v>
      </c>
      <c r="AF841" s="411">
        <f t="shared" ref="AF841" si="2493">AF840</f>
        <v>0</v>
      </c>
      <c r="AG841" s="411">
        <f t="shared" ref="AG841" si="2494">AG840</f>
        <v>0</v>
      </c>
      <c r="AH841" s="411">
        <f t="shared" ref="AH841" si="2495">AH840</f>
        <v>0</v>
      </c>
      <c r="AI841" s="411">
        <f t="shared" ref="AI841" si="2496">AI840</f>
        <v>0</v>
      </c>
      <c r="AJ841" s="411">
        <f t="shared" ref="AJ841" si="2497">AJ840</f>
        <v>0</v>
      </c>
      <c r="AK841" s="411">
        <f t="shared" ref="AK841" si="2498">AK840</f>
        <v>0</v>
      </c>
      <c r="AL841" s="411">
        <f t="shared" ref="AL841" si="2499">AL840</f>
        <v>0</v>
      </c>
      <c r="AM841" s="306"/>
    </row>
    <row r="842" spans="1:39"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116</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idden="1" outlineLevel="1">
      <c r="A844" s="532"/>
      <c r="B844" s="294" t="s">
        <v>343</v>
      </c>
      <c r="C844" s="291" t="s">
        <v>164</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00">Z843</f>
        <v>0</v>
      </c>
      <c r="AA844" s="411">
        <f t="shared" ref="AA844" si="2501">AA843</f>
        <v>0</v>
      </c>
      <c r="AB844" s="411">
        <f t="shared" ref="AB844" si="2502">AB843</f>
        <v>0</v>
      </c>
      <c r="AC844" s="411">
        <f t="shared" ref="AC844" si="2503">AC843</f>
        <v>0</v>
      </c>
      <c r="AD844" s="411">
        <f t="shared" ref="AD844" si="2504">AD843</f>
        <v>0</v>
      </c>
      <c r="AE844" s="411">
        <f t="shared" ref="AE844" si="2505">AE843</f>
        <v>0</v>
      </c>
      <c r="AF844" s="411">
        <f t="shared" ref="AF844" si="2506">AF843</f>
        <v>0</v>
      </c>
      <c r="AG844" s="411">
        <f t="shared" ref="AG844" si="2507">AG843</f>
        <v>0</v>
      </c>
      <c r="AH844" s="411">
        <f t="shared" ref="AH844" si="2508">AH843</f>
        <v>0</v>
      </c>
      <c r="AI844" s="411">
        <f t="shared" ref="AI844" si="2509">AI843</f>
        <v>0</v>
      </c>
      <c r="AJ844" s="411">
        <f t="shared" ref="AJ844" si="2510">AJ843</f>
        <v>0</v>
      </c>
      <c r="AK844" s="411">
        <f t="shared" ref="AK844" si="2511">AK843</f>
        <v>0</v>
      </c>
      <c r="AL844" s="411">
        <f t="shared" ref="AL844" si="2512">AL843</f>
        <v>0</v>
      </c>
      <c r="AM844" s="306"/>
    </row>
    <row r="845" spans="1:39"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hidden="1" outlineLevel="1">
      <c r="A846" s="532">
        <v>24</v>
      </c>
      <c r="B846" s="428" t="s">
        <v>117</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idden="1" outlineLevel="1">
      <c r="A847" s="532"/>
      <c r="B847" s="294" t="s">
        <v>343</v>
      </c>
      <c r="C847" s="291" t="s">
        <v>164</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13">Z846</f>
        <v>0</v>
      </c>
      <c r="AA847" s="411">
        <f t="shared" ref="AA847" si="2514">AA846</f>
        <v>0</v>
      </c>
      <c r="AB847" s="411">
        <f t="shared" ref="AB847" si="2515">AB846</f>
        <v>0</v>
      </c>
      <c r="AC847" s="411">
        <f t="shared" ref="AC847" si="2516">AC846</f>
        <v>0</v>
      </c>
      <c r="AD847" s="411">
        <f t="shared" ref="AD847" si="2517">AD846</f>
        <v>0</v>
      </c>
      <c r="AE847" s="411">
        <f t="shared" ref="AE847" si="2518">AE846</f>
        <v>0</v>
      </c>
      <c r="AF847" s="411">
        <f t="shared" ref="AF847" si="2519">AF846</f>
        <v>0</v>
      </c>
      <c r="AG847" s="411">
        <f t="shared" ref="AG847" si="2520">AG846</f>
        <v>0</v>
      </c>
      <c r="AH847" s="411">
        <f t="shared" ref="AH847" si="2521">AH846</f>
        <v>0</v>
      </c>
      <c r="AI847" s="411">
        <f t="shared" ref="AI847" si="2522">AI846</f>
        <v>0</v>
      </c>
      <c r="AJ847" s="411">
        <f t="shared" ref="AJ847" si="2523">AJ846</f>
        <v>0</v>
      </c>
      <c r="AK847" s="411">
        <f t="shared" ref="AK847" si="2524">AK846</f>
        <v>0</v>
      </c>
      <c r="AL847" s="411">
        <f t="shared" ref="AL847" si="2525">AL846</f>
        <v>0</v>
      </c>
      <c r="AM847" s="306"/>
    </row>
    <row r="848" spans="1:39"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hidden="1" outlineLevel="1">
      <c r="A849" s="532"/>
      <c r="B849" s="288" t="s">
        <v>501</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idden="1" outlineLevel="1">
      <c r="A850" s="532">
        <v>25</v>
      </c>
      <c r="B850" s="428" t="s">
        <v>118</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idden="1" outlineLevel="1">
      <c r="A851" s="532"/>
      <c r="B851" s="294" t="s">
        <v>343</v>
      </c>
      <c r="C851" s="291" t="s">
        <v>164</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26">Z850</f>
        <v>0</v>
      </c>
      <c r="AA851" s="411">
        <f t="shared" ref="AA851" si="2527">AA850</f>
        <v>0</v>
      </c>
      <c r="AB851" s="411">
        <f t="shared" ref="AB851" si="2528">AB850</f>
        <v>0</v>
      </c>
      <c r="AC851" s="411">
        <f t="shared" ref="AC851" si="2529">AC850</f>
        <v>0</v>
      </c>
      <c r="AD851" s="411">
        <f t="shared" ref="AD851" si="2530">AD850</f>
        <v>0</v>
      </c>
      <c r="AE851" s="411">
        <f t="shared" ref="AE851" si="2531">AE850</f>
        <v>0</v>
      </c>
      <c r="AF851" s="411">
        <f t="shared" ref="AF851" si="2532">AF850</f>
        <v>0</v>
      </c>
      <c r="AG851" s="411">
        <f t="shared" ref="AG851" si="2533">AG850</f>
        <v>0</v>
      </c>
      <c r="AH851" s="411">
        <f t="shared" ref="AH851" si="2534">AH850</f>
        <v>0</v>
      </c>
      <c r="AI851" s="411">
        <f t="shared" ref="AI851" si="2535">AI850</f>
        <v>0</v>
      </c>
      <c r="AJ851" s="411">
        <f t="shared" ref="AJ851" si="2536">AJ850</f>
        <v>0</v>
      </c>
      <c r="AK851" s="411">
        <f t="shared" ref="AK851" si="2537">AK850</f>
        <v>0</v>
      </c>
      <c r="AL851" s="411">
        <f t="shared" ref="AL851" si="2538">AL850</f>
        <v>0</v>
      </c>
      <c r="AM851" s="306"/>
    </row>
    <row r="852" spans="1:39"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idden="1" outlineLevel="1">
      <c r="A853" s="532">
        <v>26</v>
      </c>
      <c r="B853" s="428" t="s">
        <v>119</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idden="1" outlineLevel="1">
      <c r="A854" s="532"/>
      <c r="B854" s="294" t="s">
        <v>343</v>
      </c>
      <c r="C854" s="291" t="s">
        <v>164</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39">Z853</f>
        <v>0</v>
      </c>
      <c r="AA854" s="411">
        <f t="shared" ref="AA854" si="2540">AA853</f>
        <v>0</v>
      </c>
      <c r="AB854" s="411">
        <f t="shared" ref="AB854" si="2541">AB853</f>
        <v>0</v>
      </c>
      <c r="AC854" s="411">
        <f t="shared" ref="AC854" si="2542">AC853</f>
        <v>0</v>
      </c>
      <c r="AD854" s="411">
        <f t="shared" ref="AD854" si="2543">AD853</f>
        <v>0</v>
      </c>
      <c r="AE854" s="411">
        <f t="shared" ref="AE854" si="2544">AE853</f>
        <v>0</v>
      </c>
      <c r="AF854" s="411">
        <f t="shared" ref="AF854" si="2545">AF853</f>
        <v>0</v>
      </c>
      <c r="AG854" s="411">
        <f t="shared" ref="AG854" si="2546">AG853</f>
        <v>0</v>
      </c>
      <c r="AH854" s="411">
        <f t="shared" ref="AH854" si="2547">AH853</f>
        <v>0</v>
      </c>
      <c r="AI854" s="411">
        <f t="shared" ref="AI854" si="2548">AI853</f>
        <v>0</v>
      </c>
      <c r="AJ854" s="411">
        <f t="shared" ref="AJ854" si="2549">AJ853</f>
        <v>0</v>
      </c>
      <c r="AK854" s="411">
        <f t="shared" ref="AK854" si="2550">AK853</f>
        <v>0</v>
      </c>
      <c r="AL854" s="411">
        <f t="shared" ref="AL854" si="2551">AL853</f>
        <v>0</v>
      </c>
      <c r="AM854" s="306"/>
    </row>
    <row r="855" spans="1:39"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120</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idden="1" outlineLevel="1">
      <c r="A857" s="532"/>
      <c r="B857" s="294" t="s">
        <v>343</v>
      </c>
      <c r="C857" s="291" t="s">
        <v>164</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552">Z856</f>
        <v>0</v>
      </c>
      <c r="AA857" s="411">
        <f t="shared" ref="AA857" si="2553">AA856</f>
        <v>0</v>
      </c>
      <c r="AB857" s="411">
        <f t="shared" ref="AB857" si="2554">AB856</f>
        <v>0</v>
      </c>
      <c r="AC857" s="411">
        <f t="shared" ref="AC857" si="2555">AC856</f>
        <v>0</v>
      </c>
      <c r="AD857" s="411">
        <f t="shared" ref="AD857" si="2556">AD856</f>
        <v>0</v>
      </c>
      <c r="AE857" s="411">
        <f t="shared" ref="AE857" si="2557">AE856</f>
        <v>0</v>
      </c>
      <c r="AF857" s="411">
        <f t="shared" ref="AF857" si="2558">AF856</f>
        <v>0</v>
      </c>
      <c r="AG857" s="411">
        <f t="shared" ref="AG857" si="2559">AG856</f>
        <v>0</v>
      </c>
      <c r="AH857" s="411">
        <f t="shared" ref="AH857" si="2560">AH856</f>
        <v>0</v>
      </c>
      <c r="AI857" s="411">
        <f t="shared" ref="AI857" si="2561">AI856</f>
        <v>0</v>
      </c>
      <c r="AJ857" s="411">
        <f t="shared" ref="AJ857" si="2562">AJ856</f>
        <v>0</v>
      </c>
      <c r="AK857" s="411">
        <f t="shared" ref="AK857" si="2563">AK856</f>
        <v>0</v>
      </c>
      <c r="AL857" s="411">
        <f t="shared" ref="AL857" si="2564">AL856</f>
        <v>0</v>
      </c>
      <c r="AM857" s="306"/>
    </row>
    <row r="858" spans="1:39"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121</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idden="1" outlineLevel="1">
      <c r="A860" s="532"/>
      <c r="B860" s="294" t="s">
        <v>343</v>
      </c>
      <c r="C860" s="291" t="s">
        <v>164</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65">Z859</f>
        <v>0</v>
      </c>
      <c r="AA860" s="411">
        <f t="shared" ref="AA860" si="2566">AA859</f>
        <v>0</v>
      </c>
      <c r="AB860" s="411">
        <f t="shared" ref="AB860" si="2567">AB859</f>
        <v>0</v>
      </c>
      <c r="AC860" s="411">
        <f t="shared" ref="AC860" si="2568">AC859</f>
        <v>0</v>
      </c>
      <c r="AD860" s="411">
        <f t="shared" ref="AD860" si="2569">AD859</f>
        <v>0</v>
      </c>
      <c r="AE860" s="411">
        <f t="shared" ref="AE860" si="2570">AE859</f>
        <v>0</v>
      </c>
      <c r="AF860" s="411">
        <f t="shared" ref="AF860" si="2571">AF859</f>
        <v>0</v>
      </c>
      <c r="AG860" s="411">
        <f t="shared" ref="AG860" si="2572">AG859</f>
        <v>0</v>
      </c>
      <c r="AH860" s="411">
        <f t="shared" ref="AH860" si="2573">AH859</f>
        <v>0</v>
      </c>
      <c r="AI860" s="411">
        <f t="shared" ref="AI860" si="2574">AI859</f>
        <v>0</v>
      </c>
      <c r="AJ860" s="411">
        <f t="shared" ref="AJ860" si="2575">AJ859</f>
        <v>0</v>
      </c>
      <c r="AK860" s="411">
        <f t="shared" ref="AK860" si="2576">AK859</f>
        <v>0</v>
      </c>
      <c r="AL860" s="411">
        <f t="shared" ref="AL860" si="2577">AL859</f>
        <v>0</v>
      </c>
      <c r="AM860" s="306"/>
    </row>
    <row r="861" spans="1:39"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122</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idden="1" outlineLevel="1">
      <c r="A863" s="532"/>
      <c r="B863" s="294" t="s">
        <v>343</v>
      </c>
      <c r="C863" s="291" t="s">
        <v>164</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78">Z862</f>
        <v>0</v>
      </c>
      <c r="AA863" s="411">
        <f t="shared" ref="AA863" si="2579">AA862</f>
        <v>0</v>
      </c>
      <c r="AB863" s="411">
        <f t="shared" ref="AB863" si="2580">AB862</f>
        <v>0</v>
      </c>
      <c r="AC863" s="411">
        <f t="shared" ref="AC863" si="2581">AC862</f>
        <v>0</v>
      </c>
      <c r="AD863" s="411">
        <f t="shared" ref="AD863" si="2582">AD862</f>
        <v>0</v>
      </c>
      <c r="AE863" s="411">
        <f t="shared" ref="AE863" si="2583">AE862</f>
        <v>0</v>
      </c>
      <c r="AF863" s="411">
        <f t="shared" ref="AF863" si="2584">AF862</f>
        <v>0</v>
      </c>
      <c r="AG863" s="411">
        <f t="shared" ref="AG863" si="2585">AG862</f>
        <v>0</v>
      </c>
      <c r="AH863" s="411">
        <f t="shared" ref="AH863" si="2586">AH862</f>
        <v>0</v>
      </c>
      <c r="AI863" s="411">
        <f t="shared" ref="AI863" si="2587">AI862</f>
        <v>0</v>
      </c>
      <c r="AJ863" s="411">
        <f t="shared" ref="AJ863" si="2588">AJ862</f>
        <v>0</v>
      </c>
      <c r="AK863" s="411">
        <f t="shared" ref="AK863" si="2589">AK862</f>
        <v>0</v>
      </c>
      <c r="AL863" s="411">
        <f t="shared" ref="AL863" si="2590">AL862</f>
        <v>0</v>
      </c>
      <c r="AM863" s="306"/>
    </row>
    <row r="864" spans="1:39"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123</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idden="1" outlineLevel="1">
      <c r="A866" s="532"/>
      <c r="B866" s="294" t="s">
        <v>343</v>
      </c>
      <c r="C866" s="291" t="s">
        <v>164</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91">Z865</f>
        <v>0</v>
      </c>
      <c r="AA866" s="411">
        <f t="shared" ref="AA866" si="2592">AA865</f>
        <v>0</v>
      </c>
      <c r="AB866" s="411">
        <f t="shared" ref="AB866" si="2593">AB865</f>
        <v>0</v>
      </c>
      <c r="AC866" s="411">
        <f t="shared" ref="AC866" si="2594">AC865</f>
        <v>0</v>
      </c>
      <c r="AD866" s="411">
        <f t="shared" ref="AD866" si="2595">AD865</f>
        <v>0</v>
      </c>
      <c r="AE866" s="411">
        <f t="shared" ref="AE866" si="2596">AE865</f>
        <v>0</v>
      </c>
      <c r="AF866" s="411">
        <f t="shared" ref="AF866" si="2597">AF865</f>
        <v>0</v>
      </c>
      <c r="AG866" s="411">
        <f t="shared" ref="AG866" si="2598">AG865</f>
        <v>0</v>
      </c>
      <c r="AH866" s="411">
        <f t="shared" ref="AH866" si="2599">AH865</f>
        <v>0</v>
      </c>
      <c r="AI866" s="411">
        <f t="shared" ref="AI866" si="2600">AI865</f>
        <v>0</v>
      </c>
      <c r="AJ866" s="411">
        <f t="shared" ref="AJ866" si="2601">AJ865</f>
        <v>0</v>
      </c>
      <c r="AK866" s="411">
        <f t="shared" ref="AK866" si="2602">AK865</f>
        <v>0</v>
      </c>
      <c r="AL866" s="411">
        <f t="shared" ref="AL866" si="2603">AL865</f>
        <v>0</v>
      </c>
      <c r="AM866" s="306"/>
    </row>
    <row r="867" spans="1:39"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124</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idden="1" outlineLevel="1">
      <c r="A869" s="532"/>
      <c r="B869" s="294" t="s">
        <v>343</v>
      </c>
      <c r="C869" s="291" t="s">
        <v>164</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04">Z868</f>
        <v>0</v>
      </c>
      <c r="AA869" s="411">
        <f t="shared" ref="AA869" si="2605">AA868</f>
        <v>0</v>
      </c>
      <c r="AB869" s="411">
        <f t="shared" ref="AB869" si="2606">AB868</f>
        <v>0</v>
      </c>
      <c r="AC869" s="411">
        <f t="shared" ref="AC869" si="2607">AC868</f>
        <v>0</v>
      </c>
      <c r="AD869" s="411">
        <f t="shared" ref="AD869" si="2608">AD868</f>
        <v>0</v>
      </c>
      <c r="AE869" s="411">
        <f t="shared" ref="AE869" si="2609">AE868</f>
        <v>0</v>
      </c>
      <c r="AF869" s="411">
        <f t="shared" ref="AF869" si="2610">AF868</f>
        <v>0</v>
      </c>
      <c r="AG869" s="411">
        <f t="shared" ref="AG869" si="2611">AG868</f>
        <v>0</v>
      </c>
      <c r="AH869" s="411">
        <f t="shared" ref="AH869" si="2612">AH868</f>
        <v>0</v>
      </c>
      <c r="AI869" s="411">
        <f t="shared" ref="AI869" si="2613">AI868</f>
        <v>0</v>
      </c>
      <c r="AJ869" s="411">
        <f t="shared" ref="AJ869" si="2614">AJ868</f>
        <v>0</v>
      </c>
      <c r="AK869" s="411">
        <f t="shared" ref="AK869" si="2615">AK868</f>
        <v>0</v>
      </c>
      <c r="AL869" s="411">
        <f t="shared" ref="AL869" si="2616">AL868</f>
        <v>0</v>
      </c>
      <c r="AM869" s="306"/>
    </row>
    <row r="870" spans="1:39"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hidden="1" outlineLevel="1">
      <c r="A871" s="532">
        <v>32</v>
      </c>
      <c r="B871" s="428" t="s">
        <v>125</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idden="1" outlineLevel="1">
      <c r="A872" s="532"/>
      <c r="B872" s="294" t="s">
        <v>343</v>
      </c>
      <c r="C872" s="291" t="s">
        <v>164</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17">Z871</f>
        <v>0</v>
      </c>
      <c r="AA872" s="411">
        <f t="shared" ref="AA872" si="2618">AA871</f>
        <v>0</v>
      </c>
      <c r="AB872" s="411">
        <f t="shared" ref="AB872" si="2619">AB871</f>
        <v>0</v>
      </c>
      <c r="AC872" s="411">
        <f t="shared" ref="AC872" si="2620">AC871</f>
        <v>0</v>
      </c>
      <c r="AD872" s="411">
        <f t="shared" ref="AD872" si="2621">AD871</f>
        <v>0</v>
      </c>
      <c r="AE872" s="411">
        <f t="shared" ref="AE872" si="2622">AE871</f>
        <v>0</v>
      </c>
      <c r="AF872" s="411">
        <f t="shared" ref="AF872" si="2623">AF871</f>
        <v>0</v>
      </c>
      <c r="AG872" s="411">
        <f t="shared" ref="AG872" si="2624">AG871</f>
        <v>0</v>
      </c>
      <c r="AH872" s="411">
        <f t="shared" ref="AH872" si="2625">AH871</f>
        <v>0</v>
      </c>
      <c r="AI872" s="411">
        <f t="shared" ref="AI872" si="2626">AI871</f>
        <v>0</v>
      </c>
      <c r="AJ872" s="411">
        <f t="shared" ref="AJ872" si="2627">AJ871</f>
        <v>0</v>
      </c>
      <c r="AK872" s="411">
        <f t="shared" ref="AK872" si="2628">AK871</f>
        <v>0</v>
      </c>
      <c r="AL872" s="411">
        <f>AL871</f>
        <v>0</v>
      </c>
      <c r="AM872" s="306"/>
    </row>
    <row r="873" spans="1:39"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hidden="1" outlineLevel="1">
      <c r="A874" s="532"/>
      <c r="B874" s="288" t="s">
        <v>502</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idden="1" outlineLevel="1">
      <c r="A875" s="532">
        <v>33</v>
      </c>
      <c r="B875" s="428" t="s">
        <v>126</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idden="1" outlineLevel="1">
      <c r="A876" s="532"/>
      <c r="B876" s="294" t="s">
        <v>343</v>
      </c>
      <c r="C876" s="291" t="s">
        <v>164</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29">Z875</f>
        <v>0</v>
      </c>
      <c r="AA876" s="411">
        <f t="shared" ref="AA876" si="2630">AA875</f>
        <v>0</v>
      </c>
      <c r="AB876" s="411">
        <f t="shared" ref="AB876" si="2631">AB875</f>
        <v>0</v>
      </c>
      <c r="AC876" s="411">
        <f t="shared" ref="AC876" si="2632">AC875</f>
        <v>0</v>
      </c>
      <c r="AD876" s="411">
        <f t="shared" ref="AD876" si="2633">AD875</f>
        <v>0</v>
      </c>
      <c r="AE876" s="411">
        <f t="shared" ref="AE876" si="2634">AE875</f>
        <v>0</v>
      </c>
      <c r="AF876" s="411">
        <f t="shared" ref="AF876" si="2635">AF875</f>
        <v>0</v>
      </c>
      <c r="AG876" s="411">
        <f t="shared" ref="AG876" si="2636">AG875</f>
        <v>0</v>
      </c>
      <c r="AH876" s="411">
        <f t="shared" ref="AH876" si="2637">AH875</f>
        <v>0</v>
      </c>
      <c r="AI876" s="411">
        <f t="shared" ref="AI876" si="2638">AI875</f>
        <v>0</v>
      </c>
      <c r="AJ876" s="411">
        <f t="shared" ref="AJ876" si="2639">AJ875</f>
        <v>0</v>
      </c>
      <c r="AK876" s="411">
        <f t="shared" ref="AK876" si="2640">AK875</f>
        <v>0</v>
      </c>
      <c r="AL876" s="411">
        <f t="shared" ref="AL876" si="2641">AL875</f>
        <v>0</v>
      </c>
      <c r="AM876" s="306"/>
    </row>
    <row r="877" spans="1:39"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idden="1" outlineLevel="1">
      <c r="A878" s="532">
        <v>34</v>
      </c>
      <c r="B878" s="428" t="s">
        <v>127</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idden="1" outlineLevel="1">
      <c r="A879" s="532"/>
      <c r="B879" s="294" t="s">
        <v>343</v>
      </c>
      <c r="C879" s="291" t="s">
        <v>164</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42">Z878</f>
        <v>0</v>
      </c>
      <c r="AA879" s="411">
        <f t="shared" ref="AA879" si="2643">AA878</f>
        <v>0</v>
      </c>
      <c r="AB879" s="411">
        <f t="shared" ref="AB879" si="2644">AB878</f>
        <v>0</v>
      </c>
      <c r="AC879" s="411">
        <f t="shared" ref="AC879" si="2645">AC878</f>
        <v>0</v>
      </c>
      <c r="AD879" s="411">
        <f t="shared" ref="AD879" si="2646">AD878</f>
        <v>0</v>
      </c>
      <c r="AE879" s="411">
        <f t="shared" ref="AE879" si="2647">AE878</f>
        <v>0</v>
      </c>
      <c r="AF879" s="411">
        <f t="shared" ref="AF879" si="2648">AF878</f>
        <v>0</v>
      </c>
      <c r="AG879" s="411">
        <f t="shared" ref="AG879" si="2649">AG878</f>
        <v>0</v>
      </c>
      <c r="AH879" s="411">
        <f t="shared" ref="AH879" si="2650">AH878</f>
        <v>0</v>
      </c>
      <c r="AI879" s="411">
        <f t="shared" ref="AI879" si="2651">AI878</f>
        <v>0</v>
      </c>
      <c r="AJ879" s="411">
        <f t="shared" ref="AJ879" si="2652">AJ878</f>
        <v>0</v>
      </c>
      <c r="AK879" s="411">
        <f t="shared" ref="AK879" si="2653">AK878</f>
        <v>0</v>
      </c>
      <c r="AL879" s="411">
        <f t="shared" ref="AL879" si="2654">AL878</f>
        <v>0</v>
      </c>
      <c r="AM879" s="306"/>
    </row>
    <row r="880" spans="1:39"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idden="1" outlineLevel="1">
      <c r="A881" s="532">
        <v>35</v>
      </c>
      <c r="B881" s="428" t="s">
        <v>128</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idden="1" outlineLevel="1">
      <c r="A882" s="532"/>
      <c r="B882" s="294" t="s">
        <v>343</v>
      </c>
      <c r="C882" s="291" t="s">
        <v>164</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55">Z881</f>
        <v>0</v>
      </c>
      <c r="AA882" s="411">
        <f t="shared" ref="AA882" si="2656">AA881</f>
        <v>0</v>
      </c>
      <c r="AB882" s="411">
        <f t="shared" ref="AB882" si="2657">AB881</f>
        <v>0</v>
      </c>
      <c r="AC882" s="411">
        <f t="shared" ref="AC882" si="2658">AC881</f>
        <v>0</v>
      </c>
      <c r="AD882" s="411">
        <f t="shared" ref="AD882" si="2659">AD881</f>
        <v>0</v>
      </c>
      <c r="AE882" s="411">
        <f t="shared" ref="AE882" si="2660">AE881</f>
        <v>0</v>
      </c>
      <c r="AF882" s="411">
        <f t="shared" ref="AF882" si="2661">AF881</f>
        <v>0</v>
      </c>
      <c r="AG882" s="411">
        <f t="shared" ref="AG882" si="2662">AG881</f>
        <v>0</v>
      </c>
      <c r="AH882" s="411">
        <f t="shared" ref="AH882" si="2663">AH881</f>
        <v>0</v>
      </c>
      <c r="AI882" s="411">
        <f t="shared" ref="AI882" si="2664">AI881</f>
        <v>0</v>
      </c>
      <c r="AJ882" s="411">
        <f t="shared" ref="AJ882" si="2665">AJ881</f>
        <v>0</v>
      </c>
      <c r="AK882" s="411">
        <f t="shared" ref="AK882" si="2666">AK881</f>
        <v>0</v>
      </c>
      <c r="AL882" s="411">
        <f t="shared" ref="AL882" si="2667">AL881</f>
        <v>0</v>
      </c>
      <c r="AM882" s="306"/>
    </row>
    <row r="883" spans="1:39"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hidden="1" outlineLevel="1">
      <c r="A884" s="532"/>
      <c r="B884" s="288" t="s">
        <v>503</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129</v>
      </c>
      <c r="C885" s="291" t="s">
        <v>25</v>
      </c>
      <c r="D885" s="295"/>
      <c r="E885" s="295"/>
      <c r="F885" s="295"/>
      <c r="G885" s="295"/>
      <c r="H885" s="295"/>
      <c r="I885" s="295"/>
      <c r="J885" s="295"/>
      <c r="K885" s="295"/>
      <c r="L885" s="295"/>
      <c r="M885" s="295"/>
      <c r="N885" s="295">
        <v>0</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idden="1" outlineLevel="1">
      <c r="A886" s="532"/>
      <c r="B886" s="294" t="s">
        <v>343</v>
      </c>
      <c r="C886" s="291" t="s">
        <v>164</v>
      </c>
      <c r="D886" s="295"/>
      <c r="E886" s="295"/>
      <c r="F886" s="295"/>
      <c r="G886" s="295"/>
      <c r="H886" s="295"/>
      <c r="I886" s="295"/>
      <c r="J886" s="295"/>
      <c r="K886" s="295"/>
      <c r="L886" s="295"/>
      <c r="M886" s="295"/>
      <c r="N886" s="295">
        <f>N885</f>
        <v>0</v>
      </c>
      <c r="O886" s="295"/>
      <c r="P886" s="295"/>
      <c r="Q886" s="295"/>
      <c r="R886" s="295"/>
      <c r="S886" s="295"/>
      <c r="T886" s="295"/>
      <c r="U886" s="295"/>
      <c r="V886" s="295"/>
      <c r="W886" s="295"/>
      <c r="X886" s="295"/>
      <c r="Y886" s="411">
        <f>Y885</f>
        <v>0</v>
      </c>
      <c r="Z886" s="411">
        <f t="shared" ref="Z886" si="2668">Z885</f>
        <v>0</v>
      </c>
      <c r="AA886" s="411">
        <f t="shared" ref="AA886" si="2669">AA885</f>
        <v>0</v>
      </c>
      <c r="AB886" s="411">
        <f t="shared" ref="AB886" si="2670">AB885</f>
        <v>0</v>
      </c>
      <c r="AC886" s="411">
        <f t="shared" ref="AC886" si="2671">AC885</f>
        <v>0</v>
      </c>
      <c r="AD886" s="411">
        <f t="shared" ref="AD886" si="2672">AD885</f>
        <v>0</v>
      </c>
      <c r="AE886" s="411">
        <f t="shared" ref="AE886" si="2673">AE885</f>
        <v>0</v>
      </c>
      <c r="AF886" s="411">
        <f t="shared" ref="AF886" si="2674">AF885</f>
        <v>0</v>
      </c>
      <c r="AG886" s="411">
        <f t="shared" ref="AG886" si="2675">AG885</f>
        <v>0</v>
      </c>
      <c r="AH886" s="411">
        <f t="shared" ref="AH886" si="2676">AH885</f>
        <v>0</v>
      </c>
      <c r="AI886" s="411">
        <f t="shared" ref="AI886" si="2677">AI885</f>
        <v>0</v>
      </c>
      <c r="AJ886" s="411">
        <f t="shared" ref="AJ886" si="2678">AJ885</f>
        <v>0</v>
      </c>
      <c r="AK886" s="411">
        <f t="shared" ref="AK886" si="2679">AK885</f>
        <v>0</v>
      </c>
      <c r="AL886" s="411">
        <f t="shared" ref="AL886" si="2680">AL885</f>
        <v>0</v>
      </c>
      <c r="AM886" s="306"/>
    </row>
    <row r="887" spans="1:39"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130</v>
      </c>
      <c r="C888" s="291" t="s">
        <v>25</v>
      </c>
      <c r="D888" s="295"/>
      <c r="E888" s="295"/>
      <c r="F888" s="295"/>
      <c r="G888" s="295"/>
      <c r="H888" s="295"/>
      <c r="I888" s="295"/>
      <c r="J888" s="295"/>
      <c r="K888" s="295"/>
      <c r="L888" s="295"/>
      <c r="M888" s="295"/>
      <c r="N888" s="295">
        <v>0</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idden="1" outlineLevel="1">
      <c r="A889" s="532"/>
      <c r="B889" s="294" t="s">
        <v>343</v>
      </c>
      <c r="C889" s="291" t="s">
        <v>164</v>
      </c>
      <c r="D889" s="295"/>
      <c r="E889" s="295"/>
      <c r="F889" s="295"/>
      <c r="G889" s="295"/>
      <c r="H889" s="295"/>
      <c r="I889" s="295"/>
      <c r="J889" s="295"/>
      <c r="K889" s="295"/>
      <c r="L889" s="295"/>
      <c r="M889" s="295"/>
      <c r="N889" s="295">
        <f>N888</f>
        <v>0</v>
      </c>
      <c r="O889" s="295"/>
      <c r="P889" s="295"/>
      <c r="Q889" s="295"/>
      <c r="R889" s="295"/>
      <c r="S889" s="295"/>
      <c r="T889" s="295"/>
      <c r="U889" s="295"/>
      <c r="V889" s="295"/>
      <c r="W889" s="295"/>
      <c r="X889" s="295"/>
      <c r="Y889" s="411">
        <f>Y888</f>
        <v>0</v>
      </c>
      <c r="Z889" s="411">
        <f t="shared" ref="Z889" si="2681">Z888</f>
        <v>0</v>
      </c>
      <c r="AA889" s="411">
        <f t="shared" ref="AA889" si="2682">AA888</f>
        <v>0</v>
      </c>
      <c r="AB889" s="411">
        <f t="shared" ref="AB889" si="2683">AB888</f>
        <v>0</v>
      </c>
      <c r="AC889" s="411">
        <f t="shared" ref="AC889" si="2684">AC888</f>
        <v>0</v>
      </c>
      <c r="AD889" s="411">
        <f t="shared" ref="AD889" si="2685">AD888</f>
        <v>0</v>
      </c>
      <c r="AE889" s="411">
        <f t="shared" ref="AE889" si="2686">AE888</f>
        <v>0</v>
      </c>
      <c r="AF889" s="411">
        <f t="shared" ref="AF889" si="2687">AF888</f>
        <v>0</v>
      </c>
      <c r="AG889" s="411">
        <f t="shared" ref="AG889" si="2688">AG888</f>
        <v>0</v>
      </c>
      <c r="AH889" s="411">
        <f t="shared" ref="AH889" si="2689">AH888</f>
        <v>0</v>
      </c>
      <c r="AI889" s="411">
        <f t="shared" ref="AI889" si="2690">AI888</f>
        <v>0</v>
      </c>
      <c r="AJ889" s="411">
        <f t="shared" ref="AJ889" si="2691">AJ888</f>
        <v>0</v>
      </c>
      <c r="AK889" s="411">
        <f t="shared" ref="AK889" si="2692">AK888</f>
        <v>0</v>
      </c>
      <c r="AL889" s="411">
        <f t="shared" ref="AL889" si="2693">AL888</f>
        <v>0</v>
      </c>
      <c r="AM889" s="306"/>
    </row>
    <row r="890" spans="1:39"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idden="1" outlineLevel="1">
      <c r="A891" s="532">
        <v>38</v>
      </c>
      <c r="B891" s="428" t="s">
        <v>131</v>
      </c>
      <c r="C891" s="291" t="s">
        <v>25</v>
      </c>
      <c r="D891" s="295"/>
      <c r="E891" s="295"/>
      <c r="F891" s="295"/>
      <c r="G891" s="295"/>
      <c r="H891" s="295"/>
      <c r="I891" s="295"/>
      <c r="J891" s="295"/>
      <c r="K891" s="295"/>
      <c r="L891" s="295"/>
      <c r="M891" s="295"/>
      <c r="N891" s="295">
        <v>0</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idden="1" outlineLevel="1">
      <c r="A892" s="532"/>
      <c r="B892" s="294" t="s">
        <v>343</v>
      </c>
      <c r="C892" s="291" t="s">
        <v>164</v>
      </c>
      <c r="D892" s="295"/>
      <c r="E892" s="295"/>
      <c r="F892" s="295"/>
      <c r="G892" s="295"/>
      <c r="H892" s="295"/>
      <c r="I892" s="295"/>
      <c r="J892" s="295"/>
      <c r="K892" s="295"/>
      <c r="L892" s="295"/>
      <c r="M892" s="295"/>
      <c r="N892" s="295">
        <f>N891</f>
        <v>0</v>
      </c>
      <c r="O892" s="295"/>
      <c r="P892" s="295"/>
      <c r="Q892" s="295"/>
      <c r="R892" s="295"/>
      <c r="S892" s="295"/>
      <c r="T892" s="295"/>
      <c r="U892" s="295"/>
      <c r="V892" s="295"/>
      <c r="W892" s="295"/>
      <c r="X892" s="295"/>
      <c r="Y892" s="411">
        <f>Y891</f>
        <v>0</v>
      </c>
      <c r="Z892" s="411">
        <f t="shared" ref="Z892" si="2694">Z891</f>
        <v>0</v>
      </c>
      <c r="AA892" s="411">
        <f t="shared" ref="AA892" si="2695">AA891</f>
        <v>0</v>
      </c>
      <c r="AB892" s="411">
        <f t="shared" ref="AB892" si="2696">AB891</f>
        <v>0</v>
      </c>
      <c r="AC892" s="411">
        <f t="shared" ref="AC892" si="2697">AC891</f>
        <v>0</v>
      </c>
      <c r="AD892" s="411">
        <f t="shared" ref="AD892" si="2698">AD891</f>
        <v>0</v>
      </c>
      <c r="AE892" s="411">
        <f t="shared" ref="AE892" si="2699">AE891</f>
        <v>0</v>
      </c>
      <c r="AF892" s="411">
        <f t="shared" ref="AF892" si="2700">AF891</f>
        <v>0</v>
      </c>
      <c r="AG892" s="411">
        <f t="shared" ref="AG892" si="2701">AG891</f>
        <v>0</v>
      </c>
      <c r="AH892" s="411">
        <f t="shared" ref="AH892" si="2702">AH891</f>
        <v>0</v>
      </c>
      <c r="AI892" s="411">
        <f t="shared" ref="AI892" si="2703">AI891</f>
        <v>0</v>
      </c>
      <c r="AJ892" s="411">
        <f t="shared" ref="AJ892" si="2704">AJ891</f>
        <v>0</v>
      </c>
      <c r="AK892" s="411">
        <f t="shared" ref="AK892" si="2705">AK891</f>
        <v>0</v>
      </c>
      <c r="AL892" s="411">
        <f t="shared" ref="AL892" si="2706">AL891</f>
        <v>0</v>
      </c>
      <c r="AM892" s="306"/>
    </row>
    <row r="893" spans="1:39"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132</v>
      </c>
      <c r="C894" s="291" t="s">
        <v>25</v>
      </c>
      <c r="D894" s="295"/>
      <c r="E894" s="295"/>
      <c r="F894" s="295"/>
      <c r="G894" s="295"/>
      <c r="H894" s="295"/>
      <c r="I894" s="295"/>
      <c r="J894" s="295"/>
      <c r="K894" s="295"/>
      <c r="L894" s="295"/>
      <c r="M894" s="295"/>
      <c r="N894" s="295">
        <v>0</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idden="1" outlineLevel="1">
      <c r="A895" s="532"/>
      <c r="B895" s="294" t="s">
        <v>343</v>
      </c>
      <c r="C895" s="291" t="s">
        <v>164</v>
      </c>
      <c r="D895" s="295"/>
      <c r="E895" s="295"/>
      <c r="F895" s="295"/>
      <c r="G895" s="295"/>
      <c r="H895" s="295"/>
      <c r="I895" s="295"/>
      <c r="J895" s="295"/>
      <c r="K895" s="295"/>
      <c r="L895" s="295"/>
      <c r="M895" s="295"/>
      <c r="N895" s="295">
        <f>N894</f>
        <v>0</v>
      </c>
      <c r="O895" s="295"/>
      <c r="P895" s="295"/>
      <c r="Q895" s="295"/>
      <c r="R895" s="295"/>
      <c r="S895" s="295"/>
      <c r="T895" s="295"/>
      <c r="U895" s="295"/>
      <c r="V895" s="295"/>
      <c r="W895" s="295"/>
      <c r="X895" s="295"/>
      <c r="Y895" s="411">
        <f>Y894</f>
        <v>0</v>
      </c>
      <c r="Z895" s="411">
        <f t="shared" ref="Z895" si="2707">Z894</f>
        <v>0</v>
      </c>
      <c r="AA895" s="411">
        <f t="shared" ref="AA895" si="2708">AA894</f>
        <v>0</v>
      </c>
      <c r="AB895" s="411">
        <f t="shared" ref="AB895" si="2709">AB894</f>
        <v>0</v>
      </c>
      <c r="AC895" s="411">
        <f t="shared" ref="AC895" si="2710">AC894</f>
        <v>0</v>
      </c>
      <c r="AD895" s="411">
        <f t="shared" ref="AD895" si="2711">AD894</f>
        <v>0</v>
      </c>
      <c r="AE895" s="411">
        <f t="shared" ref="AE895" si="2712">AE894</f>
        <v>0</v>
      </c>
      <c r="AF895" s="411">
        <f t="shared" ref="AF895" si="2713">AF894</f>
        <v>0</v>
      </c>
      <c r="AG895" s="411">
        <f t="shared" ref="AG895" si="2714">AG894</f>
        <v>0</v>
      </c>
      <c r="AH895" s="411">
        <f t="shared" ref="AH895" si="2715">AH894</f>
        <v>0</v>
      </c>
      <c r="AI895" s="411">
        <f t="shared" ref="AI895" si="2716">AI894</f>
        <v>0</v>
      </c>
      <c r="AJ895" s="411">
        <f t="shared" ref="AJ895" si="2717">AJ894</f>
        <v>0</v>
      </c>
      <c r="AK895" s="411">
        <f t="shared" ref="AK895" si="2718">AK894</f>
        <v>0</v>
      </c>
      <c r="AL895" s="411">
        <f t="shared" ref="AL895" si="2719">AL894</f>
        <v>0</v>
      </c>
      <c r="AM895" s="306"/>
    </row>
    <row r="896" spans="1:39"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133</v>
      </c>
      <c r="C897" s="291" t="s">
        <v>25</v>
      </c>
      <c r="D897" s="295"/>
      <c r="E897" s="295"/>
      <c r="F897" s="295"/>
      <c r="G897" s="295"/>
      <c r="H897" s="295"/>
      <c r="I897" s="295"/>
      <c r="J897" s="295"/>
      <c r="K897" s="295"/>
      <c r="L897" s="295"/>
      <c r="M897" s="295"/>
      <c r="N897" s="295">
        <v>0</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idden="1" outlineLevel="1">
      <c r="A898" s="532"/>
      <c r="B898" s="294" t="s">
        <v>343</v>
      </c>
      <c r="C898" s="291" t="s">
        <v>164</v>
      </c>
      <c r="D898" s="295"/>
      <c r="E898" s="295"/>
      <c r="F898" s="295"/>
      <c r="G898" s="295"/>
      <c r="H898" s="295"/>
      <c r="I898" s="295"/>
      <c r="J898" s="295"/>
      <c r="K898" s="295"/>
      <c r="L898" s="295"/>
      <c r="M898" s="295"/>
      <c r="N898" s="295">
        <f>N897</f>
        <v>0</v>
      </c>
      <c r="O898" s="295"/>
      <c r="P898" s="295"/>
      <c r="Q898" s="295"/>
      <c r="R898" s="295"/>
      <c r="S898" s="295"/>
      <c r="T898" s="295"/>
      <c r="U898" s="295"/>
      <c r="V898" s="295"/>
      <c r="W898" s="295"/>
      <c r="X898" s="295"/>
      <c r="Y898" s="411">
        <f>Y897</f>
        <v>0</v>
      </c>
      <c r="Z898" s="411">
        <f t="shared" ref="Z898" si="2720">Z897</f>
        <v>0</v>
      </c>
      <c r="AA898" s="411">
        <f t="shared" ref="AA898" si="2721">AA897</f>
        <v>0</v>
      </c>
      <c r="AB898" s="411">
        <f t="shared" ref="AB898" si="2722">AB897</f>
        <v>0</v>
      </c>
      <c r="AC898" s="411">
        <f t="shared" ref="AC898" si="2723">AC897</f>
        <v>0</v>
      </c>
      <c r="AD898" s="411">
        <f t="shared" ref="AD898" si="2724">AD897</f>
        <v>0</v>
      </c>
      <c r="AE898" s="411">
        <f t="shared" ref="AE898" si="2725">AE897</f>
        <v>0</v>
      </c>
      <c r="AF898" s="411">
        <f t="shared" ref="AF898" si="2726">AF897</f>
        <v>0</v>
      </c>
      <c r="AG898" s="411">
        <f t="shared" ref="AG898" si="2727">AG897</f>
        <v>0</v>
      </c>
      <c r="AH898" s="411">
        <f t="shared" ref="AH898" si="2728">AH897</f>
        <v>0</v>
      </c>
      <c r="AI898" s="411">
        <f t="shared" ref="AI898" si="2729">AI897</f>
        <v>0</v>
      </c>
      <c r="AJ898" s="411">
        <f t="shared" ref="AJ898" si="2730">AJ897</f>
        <v>0</v>
      </c>
      <c r="AK898" s="411">
        <f t="shared" ref="AK898" si="2731">AK897</f>
        <v>0</v>
      </c>
      <c r="AL898" s="411">
        <f t="shared" ref="AL898" si="2732">AL897</f>
        <v>0</v>
      </c>
      <c r="AM898" s="306"/>
    </row>
    <row r="899" spans="1:39"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134</v>
      </c>
      <c r="C900" s="291" t="s">
        <v>25</v>
      </c>
      <c r="D900" s="295"/>
      <c r="E900" s="295"/>
      <c r="F900" s="295"/>
      <c r="G900" s="295"/>
      <c r="H900" s="295"/>
      <c r="I900" s="295"/>
      <c r="J900" s="295"/>
      <c r="K900" s="295"/>
      <c r="L900" s="295"/>
      <c r="M900" s="295"/>
      <c r="N900" s="295">
        <v>0</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idden="1" outlineLevel="1">
      <c r="A901" s="532"/>
      <c r="B901" s="294" t="s">
        <v>343</v>
      </c>
      <c r="C901" s="291" t="s">
        <v>164</v>
      </c>
      <c r="D901" s="295"/>
      <c r="E901" s="295"/>
      <c r="F901" s="295"/>
      <c r="G901" s="295"/>
      <c r="H901" s="295"/>
      <c r="I901" s="295"/>
      <c r="J901" s="295"/>
      <c r="K901" s="295"/>
      <c r="L901" s="295"/>
      <c r="M901" s="295"/>
      <c r="N901" s="295">
        <f>N900</f>
        <v>0</v>
      </c>
      <c r="O901" s="295"/>
      <c r="P901" s="295"/>
      <c r="Q901" s="295"/>
      <c r="R901" s="295"/>
      <c r="S901" s="295"/>
      <c r="T901" s="295"/>
      <c r="U901" s="295"/>
      <c r="V901" s="295"/>
      <c r="W901" s="295"/>
      <c r="X901" s="295"/>
      <c r="Y901" s="411">
        <f>Y900</f>
        <v>0</v>
      </c>
      <c r="Z901" s="411">
        <f t="shared" ref="Z901" si="2733">Z900</f>
        <v>0</v>
      </c>
      <c r="AA901" s="411">
        <f t="shared" ref="AA901" si="2734">AA900</f>
        <v>0</v>
      </c>
      <c r="AB901" s="411">
        <f t="shared" ref="AB901" si="2735">AB900</f>
        <v>0</v>
      </c>
      <c r="AC901" s="411">
        <f t="shared" ref="AC901" si="2736">AC900</f>
        <v>0</v>
      </c>
      <c r="AD901" s="411">
        <f t="shared" ref="AD901" si="2737">AD900</f>
        <v>0</v>
      </c>
      <c r="AE901" s="411">
        <f t="shared" ref="AE901" si="2738">AE900</f>
        <v>0</v>
      </c>
      <c r="AF901" s="411">
        <f t="shared" ref="AF901" si="2739">AF900</f>
        <v>0</v>
      </c>
      <c r="AG901" s="411">
        <f t="shared" ref="AG901" si="2740">AG900</f>
        <v>0</v>
      </c>
      <c r="AH901" s="411">
        <f t="shared" ref="AH901" si="2741">AH900</f>
        <v>0</v>
      </c>
      <c r="AI901" s="411">
        <f t="shared" ref="AI901" si="2742">AI900</f>
        <v>0</v>
      </c>
      <c r="AJ901" s="411">
        <f t="shared" ref="AJ901" si="2743">AJ900</f>
        <v>0</v>
      </c>
      <c r="AK901" s="411">
        <f t="shared" ref="AK901" si="2744">AK900</f>
        <v>0</v>
      </c>
      <c r="AL901" s="411">
        <f t="shared" ref="AL901" si="2745">AL900</f>
        <v>0</v>
      </c>
      <c r="AM901" s="306"/>
    </row>
    <row r="902" spans="1:39"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hidden="1" outlineLevel="1">
      <c r="A903" s="532">
        <v>42</v>
      </c>
      <c r="B903" s="428" t="s">
        <v>135</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idden="1" outlineLevel="1">
      <c r="A904" s="532"/>
      <c r="B904" s="294" t="s">
        <v>343</v>
      </c>
      <c r="C904" s="291" t="s">
        <v>164</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46">Z903</f>
        <v>0</v>
      </c>
      <c r="AA904" s="411">
        <f t="shared" ref="AA904" si="2747">AA903</f>
        <v>0</v>
      </c>
      <c r="AB904" s="411">
        <f t="shared" ref="AB904" si="2748">AB903</f>
        <v>0</v>
      </c>
      <c r="AC904" s="411">
        <f t="shared" ref="AC904" si="2749">AC903</f>
        <v>0</v>
      </c>
      <c r="AD904" s="411">
        <f t="shared" ref="AD904" si="2750">AD903</f>
        <v>0</v>
      </c>
      <c r="AE904" s="411">
        <f t="shared" ref="AE904" si="2751">AE903</f>
        <v>0</v>
      </c>
      <c r="AF904" s="411">
        <f t="shared" ref="AF904" si="2752">AF903</f>
        <v>0</v>
      </c>
      <c r="AG904" s="411">
        <f t="shared" ref="AG904" si="2753">AG903</f>
        <v>0</v>
      </c>
      <c r="AH904" s="411">
        <f t="shared" ref="AH904" si="2754">AH903</f>
        <v>0</v>
      </c>
      <c r="AI904" s="411">
        <f t="shared" ref="AI904" si="2755">AI903</f>
        <v>0</v>
      </c>
      <c r="AJ904" s="411">
        <f t="shared" ref="AJ904" si="2756">AJ903</f>
        <v>0</v>
      </c>
      <c r="AK904" s="411">
        <f t="shared" ref="AK904" si="2757">AK903</f>
        <v>0</v>
      </c>
      <c r="AL904" s="411">
        <f t="shared" ref="AL904" si="2758">AL903</f>
        <v>0</v>
      </c>
      <c r="AM904" s="306"/>
    </row>
    <row r="905" spans="1:39"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hidden="1" outlineLevel="1">
      <c r="A906" s="532">
        <v>43</v>
      </c>
      <c r="B906" s="428" t="s">
        <v>136</v>
      </c>
      <c r="C906" s="291" t="s">
        <v>25</v>
      </c>
      <c r="D906" s="295"/>
      <c r="E906" s="295"/>
      <c r="F906" s="295"/>
      <c r="G906" s="295"/>
      <c r="H906" s="295"/>
      <c r="I906" s="295"/>
      <c r="J906" s="295"/>
      <c r="K906" s="295"/>
      <c r="L906" s="295"/>
      <c r="M906" s="295"/>
      <c r="N906" s="295">
        <v>0</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idden="1" outlineLevel="1">
      <c r="A907" s="532"/>
      <c r="B907" s="294" t="s">
        <v>343</v>
      </c>
      <c r="C907" s="291" t="s">
        <v>164</v>
      </c>
      <c r="D907" s="295"/>
      <c r="E907" s="295"/>
      <c r="F907" s="295"/>
      <c r="G907" s="295"/>
      <c r="H907" s="295"/>
      <c r="I907" s="295"/>
      <c r="J907" s="295"/>
      <c r="K907" s="295"/>
      <c r="L907" s="295"/>
      <c r="M907" s="295"/>
      <c r="N907" s="295">
        <f>N906</f>
        <v>0</v>
      </c>
      <c r="O907" s="295"/>
      <c r="P907" s="295"/>
      <c r="Q907" s="295"/>
      <c r="R907" s="295"/>
      <c r="S907" s="295"/>
      <c r="T907" s="295"/>
      <c r="U907" s="295"/>
      <c r="V907" s="295"/>
      <c r="W907" s="295"/>
      <c r="X907" s="295"/>
      <c r="Y907" s="411">
        <f>Y906</f>
        <v>0</v>
      </c>
      <c r="Z907" s="411">
        <f t="shared" ref="Z907" si="2759">Z906</f>
        <v>0</v>
      </c>
      <c r="AA907" s="411">
        <f t="shared" ref="AA907" si="2760">AA906</f>
        <v>0</v>
      </c>
      <c r="AB907" s="411">
        <f t="shared" ref="AB907" si="2761">AB906</f>
        <v>0</v>
      </c>
      <c r="AC907" s="411">
        <f t="shared" ref="AC907" si="2762">AC906</f>
        <v>0</v>
      </c>
      <c r="AD907" s="411">
        <f t="shared" ref="AD907" si="2763">AD906</f>
        <v>0</v>
      </c>
      <c r="AE907" s="411">
        <f t="shared" ref="AE907" si="2764">AE906</f>
        <v>0</v>
      </c>
      <c r="AF907" s="411">
        <f t="shared" ref="AF907" si="2765">AF906</f>
        <v>0</v>
      </c>
      <c r="AG907" s="411">
        <f t="shared" ref="AG907" si="2766">AG906</f>
        <v>0</v>
      </c>
      <c r="AH907" s="411">
        <f t="shared" ref="AH907" si="2767">AH906</f>
        <v>0</v>
      </c>
      <c r="AI907" s="411">
        <f t="shared" ref="AI907" si="2768">AI906</f>
        <v>0</v>
      </c>
      <c r="AJ907" s="411">
        <f t="shared" ref="AJ907" si="2769">AJ906</f>
        <v>0</v>
      </c>
      <c r="AK907" s="411">
        <f t="shared" ref="AK907" si="2770">AK906</f>
        <v>0</v>
      </c>
      <c r="AL907" s="411">
        <f t="shared" ref="AL907" si="2771">AL906</f>
        <v>0</v>
      </c>
      <c r="AM907" s="306"/>
    </row>
    <row r="908" spans="1:39"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137</v>
      </c>
      <c r="C909" s="291" t="s">
        <v>25</v>
      </c>
      <c r="D909" s="295"/>
      <c r="E909" s="295"/>
      <c r="F909" s="295"/>
      <c r="G909" s="295"/>
      <c r="H909" s="295"/>
      <c r="I909" s="295"/>
      <c r="J909" s="295"/>
      <c r="K909" s="295"/>
      <c r="L909" s="295"/>
      <c r="M909" s="295"/>
      <c r="N909" s="295">
        <v>0</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idden="1" outlineLevel="1">
      <c r="A910" s="532"/>
      <c r="B910" s="294" t="s">
        <v>343</v>
      </c>
      <c r="C910" s="291" t="s">
        <v>164</v>
      </c>
      <c r="D910" s="295"/>
      <c r="E910" s="295"/>
      <c r="F910" s="295"/>
      <c r="G910" s="295"/>
      <c r="H910" s="295"/>
      <c r="I910" s="295"/>
      <c r="J910" s="295"/>
      <c r="K910" s="295"/>
      <c r="L910" s="295"/>
      <c r="M910" s="295"/>
      <c r="N910" s="295">
        <f>N909</f>
        <v>0</v>
      </c>
      <c r="O910" s="295"/>
      <c r="P910" s="295"/>
      <c r="Q910" s="295"/>
      <c r="R910" s="295"/>
      <c r="S910" s="295"/>
      <c r="T910" s="295"/>
      <c r="U910" s="295"/>
      <c r="V910" s="295"/>
      <c r="W910" s="295"/>
      <c r="X910" s="295"/>
      <c r="Y910" s="411">
        <f>Y909</f>
        <v>0</v>
      </c>
      <c r="Z910" s="411">
        <f t="shared" ref="Z910" si="2772">Z909</f>
        <v>0</v>
      </c>
      <c r="AA910" s="411">
        <f t="shared" ref="AA910" si="2773">AA909</f>
        <v>0</v>
      </c>
      <c r="AB910" s="411">
        <f t="shared" ref="AB910" si="2774">AB909</f>
        <v>0</v>
      </c>
      <c r="AC910" s="411">
        <f t="shared" ref="AC910" si="2775">AC909</f>
        <v>0</v>
      </c>
      <c r="AD910" s="411">
        <f t="shared" ref="AD910" si="2776">AD909</f>
        <v>0</v>
      </c>
      <c r="AE910" s="411">
        <f t="shared" ref="AE910" si="2777">AE909</f>
        <v>0</v>
      </c>
      <c r="AF910" s="411">
        <f t="shared" ref="AF910" si="2778">AF909</f>
        <v>0</v>
      </c>
      <c r="AG910" s="411">
        <f t="shared" ref="AG910" si="2779">AG909</f>
        <v>0</v>
      </c>
      <c r="AH910" s="411">
        <f t="shared" ref="AH910" si="2780">AH909</f>
        <v>0</v>
      </c>
      <c r="AI910" s="411">
        <f t="shared" ref="AI910" si="2781">AI909</f>
        <v>0</v>
      </c>
      <c r="AJ910" s="411">
        <f t="shared" ref="AJ910" si="2782">AJ909</f>
        <v>0</v>
      </c>
      <c r="AK910" s="411">
        <f t="shared" ref="AK910" si="2783">AK909</f>
        <v>0</v>
      </c>
      <c r="AL910" s="411">
        <f t="shared" ref="AL910" si="2784">AL909</f>
        <v>0</v>
      </c>
      <c r="AM910" s="306"/>
    </row>
    <row r="911" spans="1:39"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138</v>
      </c>
      <c r="C912" s="291" t="s">
        <v>25</v>
      </c>
      <c r="D912" s="295"/>
      <c r="E912" s="295"/>
      <c r="F912" s="295"/>
      <c r="G912" s="295"/>
      <c r="H912" s="295"/>
      <c r="I912" s="295"/>
      <c r="J912" s="295"/>
      <c r="K912" s="295"/>
      <c r="L912" s="295"/>
      <c r="M912" s="295"/>
      <c r="N912" s="295">
        <v>0</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idden="1" outlineLevel="1">
      <c r="A913" s="532"/>
      <c r="B913" s="294" t="s">
        <v>343</v>
      </c>
      <c r="C913" s="291" t="s">
        <v>164</v>
      </c>
      <c r="D913" s="295"/>
      <c r="E913" s="295"/>
      <c r="F913" s="295"/>
      <c r="G913" s="295"/>
      <c r="H913" s="295"/>
      <c r="I913" s="295"/>
      <c r="J913" s="295"/>
      <c r="K913" s="295"/>
      <c r="L913" s="295"/>
      <c r="M913" s="295"/>
      <c r="N913" s="295">
        <f>N912</f>
        <v>0</v>
      </c>
      <c r="O913" s="295"/>
      <c r="P913" s="295"/>
      <c r="Q913" s="295"/>
      <c r="R913" s="295"/>
      <c r="S913" s="295"/>
      <c r="T913" s="295"/>
      <c r="U913" s="295"/>
      <c r="V913" s="295"/>
      <c r="W913" s="295"/>
      <c r="X913" s="295"/>
      <c r="Y913" s="411">
        <f>Y912</f>
        <v>0</v>
      </c>
      <c r="Z913" s="411">
        <f t="shared" ref="Z913" si="2785">Z912</f>
        <v>0</v>
      </c>
      <c r="AA913" s="411">
        <f t="shared" ref="AA913" si="2786">AA912</f>
        <v>0</v>
      </c>
      <c r="AB913" s="411">
        <f t="shared" ref="AB913" si="2787">AB912</f>
        <v>0</v>
      </c>
      <c r="AC913" s="411">
        <f t="shared" ref="AC913" si="2788">AC912</f>
        <v>0</v>
      </c>
      <c r="AD913" s="411">
        <f t="shared" ref="AD913" si="2789">AD912</f>
        <v>0</v>
      </c>
      <c r="AE913" s="411">
        <f t="shared" ref="AE913" si="2790">AE912</f>
        <v>0</v>
      </c>
      <c r="AF913" s="411">
        <f t="shared" ref="AF913" si="2791">AF912</f>
        <v>0</v>
      </c>
      <c r="AG913" s="411">
        <f t="shared" ref="AG913" si="2792">AG912</f>
        <v>0</v>
      </c>
      <c r="AH913" s="411">
        <f t="shared" ref="AH913" si="2793">AH912</f>
        <v>0</v>
      </c>
      <c r="AI913" s="411">
        <f t="shared" ref="AI913" si="2794">AI912</f>
        <v>0</v>
      </c>
      <c r="AJ913" s="411">
        <f t="shared" ref="AJ913" si="2795">AJ912</f>
        <v>0</v>
      </c>
      <c r="AK913" s="411">
        <f t="shared" ref="AK913" si="2796">AK912</f>
        <v>0</v>
      </c>
      <c r="AL913" s="411">
        <f t="shared" ref="AL913" si="2797">AL912</f>
        <v>0</v>
      </c>
      <c r="AM913" s="306"/>
    </row>
    <row r="914" spans="1:39"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139</v>
      </c>
      <c r="C915" s="291" t="s">
        <v>25</v>
      </c>
      <c r="D915" s="295"/>
      <c r="E915" s="295"/>
      <c r="F915" s="295"/>
      <c r="G915" s="295"/>
      <c r="H915" s="295"/>
      <c r="I915" s="295"/>
      <c r="J915" s="295"/>
      <c r="K915" s="295"/>
      <c r="L915" s="295"/>
      <c r="M915" s="295"/>
      <c r="N915" s="295">
        <v>0</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idden="1" outlineLevel="1">
      <c r="A916" s="532"/>
      <c r="B916" s="294" t="s">
        <v>343</v>
      </c>
      <c r="C916" s="291" t="s">
        <v>164</v>
      </c>
      <c r="D916" s="295"/>
      <c r="E916" s="295"/>
      <c r="F916" s="295"/>
      <c r="G916" s="295"/>
      <c r="H916" s="295"/>
      <c r="I916" s="295"/>
      <c r="J916" s="295"/>
      <c r="K916" s="295"/>
      <c r="L916" s="295"/>
      <c r="M916" s="295"/>
      <c r="N916" s="295">
        <f>N915</f>
        <v>0</v>
      </c>
      <c r="O916" s="295"/>
      <c r="P916" s="295"/>
      <c r="Q916" s="295"/>
      <c r="R916" s="295"/>
      <c r="S916" s="295"/>
      <c r="T916" s="295"/>
      <c r="U916" s="295"/>
      <c r="V916" s="295"/>
      <c r="W916" s="295"/>
      <c r="X916" s="295"/>
      <c r="Y916" s="411">
        <f>Y915</f>
        <v>0</v>
      </c>
      <c r="Z916" s="411">
        <f t="shared" ref="Z916" si="2798">Z915</f>
        <v>0</v>
      </c>
      <c r="AA916" s="411">
        <f t="shared" ref="AA916" si="2799">AA915</f>
        <v>0</v>
      </c>
      <c r="AB916" s="411">
        <f t="shared" ref="AB916" si="2800">AB915</f>
        <v>0</v>
      </c>
      <c r="AC916" s="411">
        <f t="shared" ref="AC916" si="2801">AC915</f>
        <v>0</v>
      </c>
      <c r="AD916" s="411">
        <f t="shared" ref="AD916" si="2802">AD915</f>
        <v>0</v>
      </c>
      <c r="AE916" s="411">
        <f t="shared" ref="AE916" si="2803">AE915</f>
        <v>0</v>
      </c>
      <c r="AF916" s="411">
        <f t="shared" ref="AF916" si="2804">AF915</f>
        <v>0</v>
      </c>
      <c r="AG916" s="411">
        <f t="shared" ref="AG916" si="2805">AG915</f>
        <v>0</v>
      </c>
      <c r="AH916" s="411">
        <f t="shared" ref="AH916" si="2806">AH915</f>
        <v>0</v>
      </c>
      <c r="AI916" s="411">
        <f t="shared" ref="AI916" si="2807">AI915</f>
        <v>0</v>
      </c>
      <c r="AJ916" s="411">
        <f t="shared" ref="AJ916" si="2808">AJ915</f>
        <v>0</v>
      </c>
      <c r="AK916" s="411">
        <f t="shared" ref="AK916" si="2809">AK915</f>
        <v>0</v>
      </c>
      <c r="AL916" s="411">
        <f t="shared" ref="AL916" si="2810">AL915</f>
        <v>0</v>
      </c>
      <c r="AM916" s="306"/>
    </row>
    <row r="917" spans="1:39"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140</v>
      </c>
      <c r="C918" s="291" t="s">
        <v>25</v>
      </c>
      <c r="D918" s="295"/>
      <c r="E918" s="295"/>
      <c r="F918" s="295"/>
      <c r="G918" s="295"/>
      <c r="H918" s="295"/>
      <c r="I918" s="295"/>
      <c r="J918" s="295"/>
      <c r="K918" s="295"/>
      <c r="L918" s="295"/>
      <c r="M918" s="295"/>
      <c r="N918" s="295">
        <v>0</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idden="1" outlineLevel="1">
      <c r="A919" s="532"/>
      <c r="B919" s="294" t="s">
        <v>343</v>
      </c>
      <c r="C919" s="291" t="s">
        <v>164</v>
      </c>
      <c r="D919" s="295"/>
      <c r="E919" s="295"/>
      <c r="F919" s="295"/>
      <c r="G919" s="295"/>
      <c r="H919" s="295"/>
      <c r="I919" s="295"/>
      <c r="J919" s="295"/>
      <c r="K919" s="295"/>
      <c r="L919" s="295"/>
      <c r="M919" s="295"/>
      <c r="N919" s="295">
        <f>N918</f>
        <v>0</v>
      </c>
      <c r="O919" s="295"/>
      <c r="P919" s="295"/>
      <c r="Q919" s="295"/>
      <c r="R919" s="295"/>
      <c r="S919" s="295"/>
      <c r="T919" s="295"/>
      <c r="U919" s="295"/>
      <c r="V919" s="295"/>
      <c r="W919" s="295"/>
      <c r="X919" s="295"/>
      <c r="Y919" s="411">
        <f>Y918</f>
        <v>0</v>
      </c>
      <c r="Z919" s="411">
        <f t="shared" ref="Z919" si="2811">Z918</f>
        <v>0</v>
      </c>
      <c r="AA919" s="411">
        <f t="shared" ref="AA919" si="2812">AA918</f>
        <v>0</v>
      </c>
      <c r="AB919" s="411">
        <f t="shared" ref="AB919" si="2813">AB918</f>
        <v>0</v>
      </c>
      <c r="AC919" s="411">
        <f t="shared" ref="AC919" si="2814">AC918</f>
        <v>0</v>
      </c>
      <c r="AD919" s="411">
        <f t="shared" ref="AD919" si="2815">AD918</f>
        <v>0</v>
      </c>
      <c r="AE919" s="411">
        <f t="shared" ref="AE919" si="2816">AE918</f>
        <v>0</v>
      </c>
      <c r="AF919" s="411">
        <f t="shared" ref="AF919" si="2817">AF918</f>
        <v>0</v>
      </c>
      <c r="AG919" s="411">
        <f t="shared" ref="AG919" si="2818">AG918</f>
        <v>0</v>
      </c>
      <c r="AH919" s="411">
        <f t="shared" ref="AH919" si="2819">AH918</f>
        <v>0</v>
      </c>
      <c r="AI919" s="411">
        <f t="shared" ref="AI919" si="2820">AI918</f>
        <v>0</v>
      </c>
      <c r="AJ919" s="411">
        <f t="shared" ref="AJ919" si="2821">AJ918</f>
        <v>0</v>
      </c>
      <c r="AK919" s="411">
        <f t="shared" ref="AK919" si="2822">AK918</f>
        <v>0</v>
      </c>
      <c r="AL919" s="411">
        <f t="shared" ref="AL919" si="2823">AL918</f>
        <v>0</v>
      </c>
      <c r="AM919" s="306"/>
    </row>
    <row r="920" spans="1:39"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hidden="1" outlineLevel="1">
      <c r="A921" s="532">
        <v>48</v>
      </c>
      <c r="B921" s="428" t="s">
        <v>141</v>
      </c>
      <c r="C921" s="291" t="s">
        <v>25</v>
      </c>
      <c r="D921" s="295"/>
      <c r="E921" s="295"/>
      <c r="F921" s="295"/>
      <c r="G921" s="295"/>
      <c r="H921" s="295"/>
      <c r="I921" s="295"/>
      <c r="J921" s="295"/>
      <c r="K921" s="295"/>
      <c r="L921" s="295"/>
      <c r="M921" s="295"/>
      <c r="N921" s="295">
        <v>0</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idden="1" outlineLevel="1">
      <c r="A922" s="532"/>
      <c r="B922" s="294" t="s">
        <v>343</v>
      </c>
      <c r="C922" s="291" t="s">
        <v>164</v>
      </c>
      <c r="D922" s="295"/>
      <c r="E922" s="295"/>
      <c r="F922" s="295"/>
      <c r="G922" s="295"/>
      <c r="H922" s="295"/>
      <c r="I922" s="295"/>
      <c r="J922" s="295"/>
      <c r="K922" s="295"/>
      <c r="L922" s="295"/>
      <c r="M922" s="295"/>
      <c r="N922" s="295">
        <f>N921</f>
        <v>0</v>
      </c>
      <c r="O922" s="295"/>
      <c r="P922" s="295"/>
      <c r="Q922" s="295"/>
      <c r="R922" s="295"/>
      <c r="S922" s="295"/>
      <c r="T922" s="295"/>
      <c r="U922" s="295"/>
      <c r="V922" s="295"/>
      <c r="W922" s="295"/>
      <c r="X922" s="295"/>
      <c r="Y922" s="411">
        <f>Y921</f>
        <v>0</v>
      </c>
      <c r="Z922" s="411">
        <f t="shared" ref="Z922" si="2824">Z921</f>
        <v>0</v>
      </c>
      <c r="AA922" s="411">
        <f t="shared" ref="AA922" si="2825">AA921</f>
        <v>0</v>
      </c>
      <c r="AB922" s="411">
        <f t="shared" ref="AB922" si="2826">AB921</f>
        <v>0</v>
      </c>
      <c r="AC922" s="411">
        <f t="shared" ref="AC922" si="2827">AC921</f>
        <v>0</v>
      </c>
      <c r="AD922" s="411">
        <f t="shared" ref="AD922" si="2828">AD921</f>
        <v>0</v>
      </c>
      <c r="AE922" s="411">
        <f t="shared" ref="AE922" si="2829">AE921</f>
        <v>0</v>
      </c>
      <c r="AF922" s="411">
        <f t="shared" ref="AF922" si="2830">AF921</f>
        <v>0</v>
      </c>
      <c r="AG922" s="411">
        <f t="shared" ref="AG922" si="2831">AG921</f>
        <v>0</v>
      </c>
      <c r="AH922" s="411">
        <f t="shared" ref="AH922" si="2832">AH921</f>
        <v>0</v>
      </c>
      <c r="AI922" s="411">
        <f t="shared" ref="AI922" si="2833">AI921</f>
        <v>0</v>
      </c>
      <c r="AJ922" s="411">
        <f t="shared" ref="AJ922" si="2834">AJ921</f>
        <v>0</v>
      </c>
      <c r="AK922" s="411">
        <f t="shared" ref="AK922" si="2835">AK921</f>
        <v>0</v>
      </c>
      <c r="AL922" s="411">
        <f t="shared" ref="AL922" si="2836">AL921</f>
        <v>0</v>
      </c>
      <c r="AM922" s="306"/>
    </row>
    <row r="923" spans="1:39"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142</v>
      </c>
      <c r="C924" s="291" t="s">
        <v>25</v>
      </c>
      <c r="D924" s="295"/>
      <c r="E924" s="295"/>
      <c r="F924" s="295"/>
      <c r="G924" s="295"/>
      <c r="H924" s="295"/>
      <c r="I924" s="295"/>
      <c r="J924" s="295"/>
      <c r="K924" s="295"/>
      <c r="L924" s="295"/>
      <c r="M924" s="295"/>
      <c r="N924" s="295">
        <v>0</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idden="1" outlineLevel="1">
      <c r="A925" s="532"/>
      <c r="B925" s="294" t="s">
        <v>343</v>
      </c>
      <c r="C925" s="291" t="s">
        <v>164</v>
      </c>
      <c r="D925" s="295"/>
      <c r="E925" s="295"/>
      <c r="F925" s="295"/>
      <c r="G925" s="295"/>
      <c r="H925" s="295"/>
      <c r="I925" s="295"/>
      <c r="J925" s="295"/>
      <c r="K925" s="295"/>
      <c r="L925" s="295"/>
      <c r="M925" s="295"/>
      <c r="N925" s="295">
        <f>N924</f>
        <v>0</v>
      </c>
      <c r="O925" s="295"/>
      <c r="P925" s="295"/>
      <c r="Q925" s="295"/>
      <c r="R925" s="295"/>
      <c r="S925" s="295"/>
      <c r="T925" s="295"/>
      <c r="U925" s="295"/>
      <c r="V925" s="295"/>
      <c r="W925" s="295"/>
      <c r="X925" s="295"/>
      <c r="Y925" s="411">
        <f>Y924</f>
        <v>0</v>
      </c>
      <c r="Z925" s="411">
        <f t="shared" ref="Z925" si="2837">Z924</f>
        <v>0</v>
      </c>
      <c r="AA925" s="411">
        <f t="shared" ref="AA925" si="2838">AA924</f>
        <v>0</v>
      </c>
      <c r="AB925" s="411">
        <f t="shared" ref="AB925" si="2839">AB924</f>
        <v>0</v>
      </c>
      <c r="AC925" s="411">
        <f t="shared" ref="AC925" si="2840">AC924</f>
        <v>0</v>
      </c>
      <c r="AD925" s="411">
        <f t="shared" ref="AD925" si="2841">AD924</f>
        <v>0</v>
      </c>
      <c r="AE925" s="411">
        <f t="shared" ref="AE925" si="2842">AE924</f>
        <v>0</v>
      </c>
      <c r="AF925" s="411">
        <f t="shared" ref="AF925" si="2843">AF924</f>
        <v>0</v>
      </c>
      <c r="AG925" s="411">
        <f t="shared" ref="AG925" si="2844">AG924</f>
        <v>0</v>
      </c>
      <c r="AH925" s="411">
        <f t="shared" ref="AH925" si="2845">AH924</f>
        <v>0</v>
      </c>
      <c r="AI925" s="411">
        <f t="shared" ref="AI925" si="2846">AI924</f>
        <v>0</v>
      </c>
      <c r="AJ925" s="411">
        <f t="shared" ref="AJ925" si="2847">AJ924</f>
        <v>0</v>
      </c>
      <c r="AK925" s="411">
        <f t="shared" ref="AK925" si="2848">AK924</f>
        <v>0</v>
      </c>
      <c r="AL925" s="411">
        <f t="shared" ref="AL925" si="2849">AL924</f>
        <v>0</v>
      </c>
      <c r="AM925" s="306"/>
    </row>
    <row r="926" spans="1:39"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ollapsed="1">
      <c r="B927" s="327" t="s">
        <v>329</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330</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331</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332</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50">SUM(Y931:AL931)</f>
        <v>0</v>
      </c>
    </row>
    <row r="932" spans="2:39">
      <c r="B932" s="324" t="s">
        <v>333</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50"/>
        <v>0</v>
      </c>
    </row>
    <row r="933" spans="2:39">
      <c r="B933" s="324" t="s">
        <v>334</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50"/>
        <v>0</v>
      </c>
    </row>
    <row r="934" spans="2:39">
      <c r="B934" s="324" t="s">
        <v>335</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50"/>
        <v>0</v>
      </c>
    </row>
    <row r="935" spans="2:39">
      <c r="B935" s="324" t="s">
        <v>336</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51">Y211*Y930</f>
        <v>0</v>
      </c>
      <c r="Z935" s="378">
        <f t="shared" si="2851"/>
        <v>0</v>
      </c>
      <c r="AA935" s="378">
        <f t="shared" si="2851"/>
        <v>0</v>
      </c>
      <c r="AB935" s="378">
        <f t="shared" si="2851"/>
        <v>0</v>
      </c>
      <c r="AC935" s="378">
        <f t="shared" si="2851"/>
        <v>0</v>
      </c>
      <c r="AD935" s="378">
        <f t="shared" si="2851"/>
        <v>0</v>
      </c>
      <c r="AE935" s="378">
        <f t="shared" si="2851"/>
        <v>0</v>
      </c>
      <c r="AF935" s="378">
        <f t="shared" si="2851"/>
        <v>0</v>
      </c>
      <c r="AG935" s="378">
        <f t="shared" si="2851"/>
        <v>0</v>
      </c>
      <c r="AH935" s="378">
        <f t="shared" si="2851"/>
        <v>0</v>
      </c>
      <c r="AI935" s="378">
        <f t="shared" si="2851"/>
        <v>0</v>
      </c>
      <c r="AJ935" s="378">
        <f t="shared" si="2851"/>
        <v>0</v>
      </c>
      <c r="AK935" s="378">
        <f t="shared" si="2851"/>
        <v>0</v>
      </c>
      <c r="AL935" s="378">
        <f t="shared" si="2851"/>
        <v>0</v>
      </c>
      <c r="AM935" s="629">
        <f t="shared" si="2850"/>
        <v>0</v>
      </c>
    </row>
    <row r="936" spans="2:39">
      <c r="B936" s="324" t="s">
        <v>337</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52">Y394*Y930</f>
        <v>0</v>
      </c>
      <c r="Z936" s="378">
        <f t="shared" si="2852"/>
        <v>0</v>
      </c>
      <c r="AA936" s="378">
        <f t="shared" si="2852"/>
        <v>0</v>
      </c>
      <c r="AB936" s="378">
        <f t="shared" si="2852"/>
        <v>0</v>
      </c>
      <c r="AC936" s="378">
        <f t="shared" si="2852"/>
        <v>0</v>
      </c>
      <c r="AD936" s="378">
        <f t="shared" si="2852"/>
        <v>0</v>
      </c>
      <c r="AE936" s="378">
        <f t="shared" si="2852"/>
        <v>0</v>
      </c>
      <c r="AF936" s="378">
        <f t="shared" si="2852"/>
        <v>0</v>
      </c>
      <c r="AG936" s="378">
        <f t="shared" si="2852"/>
        <v>0</v>
      </c>
      <c r="AH936" s="378">
        <f t="shared" si="2852"/>
        <v>0</v>
      </c>
      <c r="AI936" s="378">
        <f t="shared" si="2852"/>
        <v>0</v>
      </c>
      <c r="AJ936" s="378">
        <f t="shared" si="2852"/>
        <v>0</v>
      </c>
      <c r="AK936" s="378">
        <f t="shared" si="2852"/>
        <v>0</v>
      </c>
      <c r="AL936" s="378">
        <f t="shared" si="2852"/>
        <v>0</v>
      </c>
      <c r="AM936" s="629">
        <f t="shared" si="2850"/>
        <v>0</v>
      </c>
    </row>
    <row r="937" spans="2:39">
      <c r="B937" s="324" t="s">
        <v>338</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53">Y577*Y930</f>
        <v>0</v>
      </c>
      <c r="Z937" s="378">
        <f t="shared" si="2853"/>
        <v>0</v>
      </c>
      <c r="AA937" s="378">
        <f t="shared" si="2853"/>
        <v>0</v>
      </c>
      <c r="AB937" s="378">
        <f t="shared" si="2853"/>
        <v>0</v>
      </c>
      <c r="AC937" s="378">
        <f t="shared" si="2853"/>
        <v>0</v>
      </c>
      <c r="AD937" s="378">
        <f t="shared" si="2853"/>
        <v>0</v>
      </c>
      <c r="AE937" s="378">
        <f t="shared" si="2853"/>
        <v>0</v>
      </c>
      <c r="AF937" s="378">
        <f t="shared" si="2853"/>
        <v>0</v>
      </c>
      <c r="AG937" s="378">
        <f t="shared" si="2853"/>
        <v>0</v>
      </c>
      <c r="AH937" s="378">
        <f t="shared" si="2853"/>
        <v>0</v>
      </c>
      <c r="AI937" s="378">
        <f t="shared" si="2853"/>
        <v>0</v>
      </c>
      <c r="AJ937" s="378">
        <f t="shared" si="2853"/>
        <v>0</v>
      </c>
      <c r="AK937" s="378">
        <f t="shared" si="2853"/>
        <v>0</v>
      </c>
      <c r="AL937" s="378">
        <f t="shared" si="2853"/>
        <v>0</v>
      </c>
      <c r="AM937" s="629">
        <f t="shared" si="2850"/>
        <v>0</v>
      </c>
    </row>
    <row r="938" spans="2:39">
      <c r="B938" s="324" t="s">
        <v>339</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54">Y760*Y930</f>
        <v>0</v>
      </c>
      <c r="Z938" s="378">
        <f t="shared" si="2854"/>
        <v>0</v>
      </c>
      <c r="AA938" s="378">
        <f t="shared" si="2854"/>
        <v>0</v>
      </c>
      <c r="AB938" s="378">
        <f t="shared" si="2854"/>
        <v>0</v>
      </c>
      <c r="AC938" s="378">
        <f t="shared" si="2854"/>
        <v>0</v>
      </c>
      <c r="AD938" s="378">
        <f t="shared" si="2854"/>
        <v>0</v>
      </c>
      <c r="AE938" s="378">
        <f t="shared" si="2854"/>
        <v>0</v>
      </c>
      <c r="AF938" s="378">
        <f t="shared" si="2854"/>
        <v>0</v>
      </c>
      <c r="AG938" s="378">
        <f t="shared" si="2854"/>
        <v>0</v>
      </c>
      <c r="AH938" s="378">
        <f t="shared" si="2854"/>
        <v>0</v>
      </c>
      <c r="AI938" s="378">
        <f t="shared" si="2854"/>
        <v>0</v>
      </c>
      <c r="AJ938" s="378">
        <f t="shared" si="2854"/>
        <v>0</v>
      </c>
      <c r="AK938" s="378">
        <f t="shared" si="2854"/>
        <v>0</v>
      </c>
      <c r="AL938" s="378">
        <f t="shared" si="2854"/>
        <v>0</v>
      </c>
      <c r="AM938" s="629">
        <f t="shared" si="2850"/>
        <v>0</v>
      </c>
    </row>
    <row r="939" spans="2:39">
      <c r="B939" s="324" t="s">
        <v>340</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855">Z927*Z930</f>
        <v>0</v>
      </c>
      <c r="AA939" s="378">
        <f t="shared" si="2855"/>
        <v>0</v>
      </c>
      <c r="AB939" s="378">
        <f t="shared" si="2855"/>
        <v>0</v>
      </c>
      <c r="AC939" s="378">
        <f t="shared" si="2855"/>
        <v>0</v>
      </c>
      <c r="AD939" s="378">
        <f t="shared" si="2855"/>
        <v>0</v>
      </c>
      <c r="AE939" s="378">
        <f t="shared" si="2855"/>
        <v>0</v>
      </c>
      <c r="AF939" s="378">
        <f t="shared" si="2855"/>
        <v>0</v>
      </c>
      <c r="AG939" s="378">
        <f t="shared" si="2855"/>
        <v>0</v>
      </c>
      <c r="AH939" s="378">
        <f t="shared" si="2855"/>
        <v>0</v>
      </c>
      <c r="AI939" s="378">
        <f t="shared" si="2855"/>
        <v>0</v>
      </c>
      <c r="AJ939" s="378">
        <f t="shared" si="2855"/>
        <v>0</v>
      </c>
      <c r="AK939" s="378">
        <f t="shared" si="2855"/>
        <v>0</v>
      </c>
      <c r="AL939" s="378">
        <f t="shared" si="2855"/>
        <v>0</v>
      </c>
      <c r="AM939" s="629">
        <f t="shared" si="2850"/>
        <v>0</v>
      </c>
    </row>
    <row r="940" spans="2:39" ht="15.75">
      <c r="B940" s="349" t="s">
        <v>344</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2856">SUM(Z931:Z939)</f>
        <v>0</v>
      </c>
      <c r="AA940" s="346">
        <f t="shared" si="2856"/>
        <v>0</v>
      </c>
      <c r="AB940" s="346">
        <f t="shared" si="2856"/>
        <v>0</v>
      </c>
      <c r="AC940" s="346">
        <f t="shared" si="2856"/>
        <v>0</v>
      </c>
      <c r="AD940" s="346">
        <f t="shared" si="2856"/>
        <v>0</v>
      </c>
      <c r="AE940" s="346">
        <f t="shared" si="2856"/>
        <v>0</v>
      </c>
      <c r="AF940" s="346">
        <f>SUM(AF931:AF939)</f>
        <v>0</v>
      </c>
      <c r="AG940" s="346">
        <f t="shared" ref="AG940:AL940" si="2857">SUM(AG931:AG939)</f>
        <v>0</v>
      </c>
      <c r="AH940" s="346">
        <f t="shared" si="2857"/>
        <v>0</v>
      </c>
      <c r="AI940" s="346">
        <f t="shared" si="2857"/>
        <v>0</v>
      </c>
      <c r="AJ940" s="346">
        <f t="shared" si="2857"/>
        <v>0</v>
      </c>
      <c r="AK940" s="346">
        <f t="shared" si="2857"/>
        <v>0</v>
      </c>
      <c r="AL940" s="346">
        <f t="shared" si="2857"/>
        <v>0</v>
      </c>
      <c r="AM940" s="407">
        <f>SUM(AM931:AM939)</f>
        <v>0</v>
      </c>
    </row>
    <row r="941" spans="2:39" ht="15.75">
      <c r="B941" s="349" t="s">
        <v>345</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2858">Z928*Z930</f>
        <v>0</v>
      </c>
      <c r="AA941" s="347">
        <f t="shared" si="2858"/>
        <v>0</v>
      </c>
      <c r="AB941" s="347">
        <f t="shared" si="2858"/>
        <v>0</v>
      </c>
      <c r="AC941" s="347">
        <f t="shared" si="2858"/>
        <v>0</v>
      </c>
      <c r="AD941" s="347">
        <f t="shared" si="2858"/>
        <v>0</v>
      </c>
      <c r="AE941" s="347">
        <f t="shared" si="2858"/>
        <v>0</v>
      </c>
      <c r="AF941" s="347">
        <f>AF928*AF930</f>
        <v>0</v>
      </c>
      <c r="AG941" s="347">
        <f t="shared" ref="AG941:AL941" si="2859">AG928*AG930</f>
        <v>0</v>
      </c>
      <c r="AH941" s="347">
        <f t="shared" si="2859"/>
        <v>0</v>
      </c>
      <c r="AI941" s="347">
        <f t="shared" si="2859"/>
        <v>0</v>
      </c>
      <c r="AJ941" s="347">
        <f t="shared" si="2859"/>
        <v>0</v>
      </c>
      <c r="AK941" s="347">
        <f t="shared" si="2859"/>
        <v>0</v>
      </c>
      <c r="AL941" s="347">
        <f t="shared" si="2859"/>
        <v>0</v>
      </c>
      <c r="AM941" s="407">
        <f>SUM(Y941:AL941)</f>
        <v>0</v>
      </c>
    </row>
    <row r="942" spans="2:39" ht="15.75">
      <c r="B942" s="349" t="s">
        <v>346</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341</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860">IF(AA768="kw",SUMPRODUCT($N$770:$N$925,$P$770:$P$925,AA770:AA925),SUMPRODUCT($E$770:$E$925,AA770:AA925))</f>
        <v>0</v>
      </c>
      <c r="AB944" s="326">
        <f t="shared" si="2860"/>
        <v>0</v>
      </c>
      <c r="AC944" s="326">
        <f t="shared" si="2860"/>
        <v>0</v>
      </c>
      <c r="AD944" s="326">
        <f t="shared" si="2860"/>
        <v>0</v>
      </c>
      <c r="AE944" s="326">
        <f t="shared" si="2860"/>
        <v>0</v>
      </c>
      <c r="AF944" s="326">
        <f t="shared" si="2860"/>
        <v>0</v>
      </c>
      <c r="AG944" s="326">
        <f t="shared" si="2860"/>
        <v>0</v>
      </c>
      <c r="AH944" s="326">
        <f t="shared" si="2860"/>
        <v>0</v>
      </c>
      <c r="AI944" s="326">
        <f t="shared" si="2860"/>
        <v>0</v>
      </c>
      <c r="AJ944" s="326">
        <f t="shared" si="2860"/>
        <v>0</v>
      </c>
      <c r="AK944" s="326">
        <f t="shared" si="2860"/>
        <v>0</v>
      </c>
      <c r="AL944" s="326">
        <f t="shared" si="2860"/>
        <v>0</v>
      </c>
      <c r="AM944" s="386"/>
    </row>
    <row r="945" spans="1:39" ht="18.75" customHeight="1">
      <c r="B945" s="368" t="s">
        <v>593</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342</v>
      </c>
      <c r="C948" s="281"/>
      <c r="D948" s="590" t="s">
        <v>527</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28" t="s">
        <v>212</v>
      </c>
      <c r="C949" s="830" t="s">
        <v>33</v>
      </c>
      <c r="D949" s="284" t="s">
        <v>423</v>
      </c>
      <c r="E949" s="832" t="s">
        <v>210</v>
      </c>
      <c r="F949" s="833"/>
      <c r="G949" s="833"/>
      <c r="H949" s="833"/>
      <c r="I949" s="833"/>
      <c r="J949" s="833"/>
      <c r="K949" s="833"/>
      <c r="L949" s="833"/>
      <c r="M949" s="834"/>
      <c r="N949" s="838" t="s">
        <v>214</v>
      </c>
      <c r="O949" s="284" t="s">
        <v>424</v>
      </c>
      <c r="P949" s="832" t="s">
        <v>213</v>
      </c>
      <c r="Q949" s="833"/>
      <c r="R949" s="833"/>
      <c r="S949" s="833"/>
      <c r="T949" s="833"/>
      <c r="U949" s="833"/>
      <c r="V949" s="833"/>
      <c r="W949" s="833"/>
      <c r="X949" s="834"/>
      <c r="Y949" s="835" t="s">
        <v>244</v>
      </c>
      <c r="Z949" s="836"/>
      <c r="AA949" s="836"/>
      <c r="AB949" s="836"/>
      <c r="AC949" s="836"/>
      <c r="AD949" s="836"/>
      <c r="AE949" s="836"/>
      <c r="AF949" s="836"/>
      <c r="AG949" s="836"/>
      <c r="AH949" s="836"/>
      <c r="AI949" s="836"/>
      <c r="AJ949" s="836"/>
      <c r="AK949" s="836"/>
      <c r="AL949" s="836"/>
      <c r="AM949" s="837"/>
    </row>
    <row r="950" spans="1:39" ht="65.25" customHeight="1">
      <c r="B950" s="829"/>
      <c r="C950" s="831"/>
      <c r="D950" s="285">
        <v>2020</v>
      </c>
      <c r="E950" s="285">
        <v>2021</v>
      </c>
      <c r="F950" s="285">
        <v>2022</v>
      </c>
      <c r="G950" s="285">
        <v>2023</v>
      </c>
      <c r="H950" s="285">
        <v>2024</v>
      </c>
      <c r="I950" s="285">
        <v>2025</v>
      </c>
      <c r="J950" s="285">
        <v>2026</v>
      </c>
      <c r="K950" s="285">
        <v>2027</v>
      </c>
      <c r="L950" s="285">
        <v>2028</v>
      </c>
      <c r="M950" s="285">
        <v>2029</v>
      </c>
      <c r="N950" s="839"/>
      <c r="O950" s="285">
        <v>2020</v>
      </c>
      <c r="P950" s="285">
        <v>2021</v>
      </c>
      <c r="Q950" s="285">
        <v>2022</v>
      </c>
      <c r="R950" s="285">
        <v>2023</v>
      </c>
      <c r="S950" s="285">
        <v>2024</v>
      </c>
      <c r="T950" s="285">
        <v>2025</v>
      </c>
      <c r="U950" s="285">
        <v>2026</v>
      </c>
      <c r="V950" s="285">
        <v>2027</v>
      </c>
      <c r="W950" s="285">
        <v>2028</v>
      </c>
      <c r="X950" s="285">
        <v>2029</v>
      </c>
      <c r="Y950" s="285" t="str">
        <f>'1.  LRAMVA Summary'!D50</f>
        <v>Residential</v>
      </c>
      <c r="Z950" s="285" t="str">
        <f>'1.  LRAMVA Summary'!E50</f>
        <v>GS&lt;50 kW</v>
      </c>
      <c r="AA950" s="285" t="str">
        <f>'1.  LRAMVA Summary'!F50</f>
        <v>GS 50 TO 4,999 KW</v>
      </c>
      <c r="AB950" s="285" t="str">
        <f>'1.  LRAMVA Summary'!G50</f>
        <v>Street Lighting</v>
      </c>
      <c r="AC950" s="285" t="str">
        <f>'1.  LRAMVA Summary'!H50</f>
        <v/>
      </c>
      <c r="AD950" s="285" t="str">
        <f>'1.  LRAMVA Summary'!I50</f>
        <v/>
      </c>
      <c r="AE950" s="285" t="str">
        <f>'1.  LRAMVA Summary'!J50</f>
        <v/>
      </c>
      <c r="AF950" s="285" t="str">
        <f>'1.  LRAMVA Summary'!K50</f>
        <v/>
      </c>
      <c r="AG950" s="285" t="str">
        <f>'1.  LRAMVA Summary'!L50</f>
        <v/>
      </c>
      <c r="AH950" s="285" t="str">
        <f>'1.  LRAMVA Summary'!M50</f>
        <v/>
      </c>
      <c r="AI950" s="285" t="str">
        <f>'1.  LRAMVA Summary'!N50</f>
        <v/>
      </c>
      <c r="AJ950" s="285" t="str">
        <f>'1.  LRAMVA Summary'!O50</f>
        <v/>
      </c>
      <c r="AK950" s="285" t="str">
        <f>'1.  LRAMVA Summary'!P50</f>
        <v/>
      </c>
      <c r="AL950" s="285" t="str">
        <f>'1.  LRAMVA Summary'!Q50</f>
        <v/>
      </c>
      <c r="AM950" s="287" t="str">
        <f>'1.  LRAMVA Summary'!R50</f>
        <v>Total</v>
      </c>
    </row>
    <row r="951" spans="1:39" ht="15" customHeight="1">
      <c r="A951" s="532"/>
      <c r="B951" s="518" t="s">
        <v>505</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Summary'!D51</f>
        <v>kWh</v>
      </c>
      <c r="Z951" s="291" t="str">
        <f>'1.  LRAMVA Summary'!E51</f>
        <v>kWh</v>
      </c>
      <c r="AA951" s="291" t="str">
        <f>'1.  LRAMVA Summary'!F51</f>
        <v>kW</v>
      </c>
      <c r="AB951" s="291" t="str">
        <f>'1.  LRAMVA Summary'!G51</f>
        <v>kW</v>
      </c>
      <c r="AC951" s="291">
        <f>'1.  LRAMVA Summary'!H51</f>
        <v>0</v>
      </c>
      <c r="AD951" s="291">
        <f>'1.  LRAMVA Summary'!I51</f>
        <v>0</v>
      </c>
      <c r="AE951" s="291">
        <f>'1.  LRAMVA Summary'!J51</f>
        <v>0</v>
      </c>
      <c r="AF951" s="291">
        <f>'1.  LRAMVA Summary'!K51</f>
        <v>0</v>
      </c>
      <c r="AG951" s="291">
        <f>'1.  LRAMVA Summary'!L51</f>
        <v>0</v>
      </c>
      <c r="AH951" s="291">
        <f>'1.  LRAMVA Summary'!M51</f>
        <v>0</v>
      </c>
      <c r="AI951" s="291">
        <f>'1.  LRAMVA Summary'!N51</f>
        <v>0</v>
      </c>
      <c r="AJ951" s="291">
        <f>'1.  LRAMVA Summary'!O51</f>
        <v>0</v>
      </c>
      <c r="AK951" s="291">
        <f>'1.  LRAMVA Summary'!P51</f>
        <v>0</v>
      </c>
      <c r="AL951" s="291">
        <f>'1.  LRAMVA Summary'!Q51</f>
        <v>0</v>
      </c>
      <c r="AM951" s="292"/>
    </row>
    <row r="952" spans="1:39" ht="15" hidden="1" customHeight="1" outlineLevel="1">
      <c r="A952" s="532"/>
      <c r="B952" s="504" t="s">
        <v>498</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347</v>
      </c>
      <c r="C954" s="291" t="s">
        <v>164</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61">Z953</f>
        <v>0</v>
      </c>
      <c r="AA954" s="411">
        <f t="shared" ref="AA954" si="2862">AA953</f>
        <v>0</v>
      </c>
      <c r="AB954" s="411">
        <f t="shared" ref="AB954" si="2863">AB953</f>
        <v>0</v>
      </c>
      <c r="AC954" s="411">
        <f t="shared" ref="AC954" si="2864">AC953</f>
        <v>0</v>
      </c>
      <c r="AD954" s="411">
        <f t="shared" ref="AD954" si="2865">AD953</f>
        <v>0</v>
      </c>
      <c r="AE954" s="411">
        <f t="shared" ref="AE954" si="2866">AE953</f>
        <v>0</v>
      </c>
      <c r="AF954" s="411">
        <f t="shared" ref="AF954" si="2867">AF953</f>
        <v>0</v>
      </c>
      <c r="AG954" s="411">
        <f t="shared" ref="AG954" si="2868">AG953</f>
        <v>0</v>
      </c>
      <c r="AH954" s="411">
        <f t="shared" ref="AH954" si="2869">AH953</f>
        <v>0</v>
      </c>
      <c r="AI954" s="411">
        <f t="shared" ref="AI954" si="2870">AI953</f>
        <v>0</v>
      </c>
      <c r="AJ954" s="411">
        <f t="shared" ref="AJ954" si="2871">AJ953</f>
        <v>0</v>
      </c>
      <c r="AK954" s="411">
        <f t="shared" ref="AK954" si="2872">AK953</f>
        <v>0</v>
      </c>
      <c r="AL954" s="411">
        <f t="shared" ref="AL954" si="2873">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347</v>
      </c>
      <c r="C957" s="291" t="s">
        <v>164</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74">Z956</f>
        <v>0</v>
      </c>
      <c r="AA957" s="411">
        <f t="shared" ref="AA957" si="2875">AA956</f>
        <v>0</v>
      </c>
      <c r="AB957" s="411">
        <f t="shared" ref="AB957" si="2876">AB956</f>
        <v>0</v>
      </c>
      <c r="AC957" s="411">
        <f t="shared" ref="AC957" si="2877">AC956</f>
        <v>0</v>
      </c>
      <c r="AD957" s="411">
        <f t="shared" ref="AD957" si="2878">AD956</f>
        <v>0</v>
      </c>
      <c r="AE957" s="411">
        <f t="shared" ref="AE957" si="2879">AE956</f>
        <v>0</v>
      </c>
      <c r="AF957" s="411">
        <f t="shared" ref="AF957" si="2880">AF956</f>
        <v>0</v>
      </c>
      <c r="AG957" s="411">
        <f t="shared" ref="AG957" si="2881">AG956</f>
        <v>0</v>
      </c>
      <c r="AH957" s="411">
        <f t="shared" ref="AH957" si="2882">AH956</f>
        <v>0</v>
      </c>
      <c r="AI957" s="411">
        <f t="shared" ref="AI957" si="2883">AI956</f>
        <v>0</v>
      </c>
      <c r="AJ957" s="411">
        <f t="shared" ref="AJ957" si="2884">AJ956</f>
        <v>0</v>
      </c>
      <c r="AK957" s="411">
        <f t="shared" ref="AK957" si="2885">AK956</f>
        <v>0</v>
      </c>
      <c r="AL957" s="411">
        <f t="shared" ref="AL957" si="2886">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347</v>
      </c>
      <c r="C960" s="291" t="s">
        <v>164</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87">Z959</f>
        <v>0</v>
      </c>
      <c r="AA960" s="411">
        <f t="shared" ref="AA960" si="2888">AA959</f>
        <v>0</v>
      </c>
      <c r="AB960" s="411">
        <f t="shared" ref="AB960" si="2889">AB959</f>
        <v>0</v>
      </c>
      <c r="AC960" s="411">
        <f t="shared" ref="AC960" si="2890">AC959</f>
        <v>0</v>
      </c>
      <c r="AD960" s="411">
        <f t="shared" ref="AD960" si="2891">AD959</f>
        <v>0</v>
      </c>
      <c r="AE960" s="411">
        <f t="shared" ref="AE960" si="2892">AE959</f>
        <v>0</v>
      </c>
      <c r="AF960" s="411">
        <f t="shared" ref="AF960" si="2893">AF959</f>
        <v>0</v>
      </c>
      <c r="AG960" s="411">
        <f t="shared" ref="AG960" si="2894">AG959</f>
        <v>0</v>
      </c>
      <c r="AH960" s="411">
        <f t="shared" ref="AH960" si="2895">AH959</f>
        <v>0</v>
      </c>
      <c r="AI960" s="411">
        <f t="shared" ref="AI960" si="2896">AI959</f>
        <v>0</v>
      </c>
      <c r="AJ960" s="411">
        <f t="shared" ref="AJ960" si="2897">AJ959</f>
        <v>0</v>
      </c>
      <c r="AK960" s="411">
        <f t="shared" ref="AK960" si="2898">AK959</f>
        <v>0</v>
      </c>
      <c r="AL960" s="411">
        <f t="shared" ref="AL960" si="2899">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428" t="s">
        <v>98</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347</v>
      </c>
      <c r="C963" s="291" t="s">
        <v>164</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00">Z962</f>
        <v>0</v>
      </c>
      <c r="AA963" s="411">
        <f t="shared" ref="AA963" si="2901">AA962</f>
        <v>0</v>
      </c>
      <c r="AB963" s="411">
        <f t="shared" ref="AB963" si="2902">AB962</f>
        <v>0</v>
      </c>
      <c r="AC963" s="411">
        <f t="shared" ref="AC963" si="2903">AC962</f>
        <v>0</v>
      </c>
      <c r="AD963" s="411">
        <f t="shared" ref="AD963" si="2904">AD962</f>
        <v>0</v>
      </c>
      <c r="AE963" s="411">
        <f t="shared" ref="AE963" si="2905">AE962</f>
        <v>0</v>
      </c>
      <c r="AF963" s="411">
        <f t="shared" ref="AF963" si="2906">AF962</f>
        <v>0</v>
      </c>
      <c r="AG963" s="411">
        <f t="shared" ref="AG963" si="2907">AG962</f>
        <v>0</v>
      </c>
      <c r="AH963" s="411">
        <f t="shared" ref="AH963" si="2908">AH962</f>
        <v>0</v>
      </c>
      <c r="AI963" s="411">
        <f t="shared" ref="AI963" si="2909">AI962</f>
        <v>0</v>
      </c>
      <c r="AJ963" s="411">
        <f t="shared" ref="AJ963" si="2910">AJ962</f>
        <v>0</v>
      </c>
      <c r="AK963" s="411">
        <f t="shared" ref="AK963" si="2911">AK962</f>
        <v>0</v>
      </c>
      <c r="AL963" s="411">
        <f t="shared" ref="AL963" si="2912">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99</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347</v>
      </c>
      <c r="C966" s="291" t="s">
        <v>164</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13">Z965</f>
        <v>0</v>
      </c>
      <c r="AA966" s="411">
        <f t="shared" ref="AA966" si="2914">AA965</f>
        <v>0</v>
      </c>
      <c r="AB966" s="411">
        <f t="shared" ref="AB966" si="2915">AB965</f>
        <v>0</v>
      </c>
      <c r="AC966" s="411">
        <f t="shared" ref="AC966" si="2916">AC965</f>
        <v>0</v>
      </c>
      <c r="AD966" s="411">
        <f t="shared" ref="AD966" si="2917">AD965</f>
        <v>0</v>
      </c>
      <c r="AE966" s="411">
        <f t="shared" ref="AE966" si="2918">AE965</f>
        <v>0</v>
      </c>
      <c r="AF966" s="411">
        <f t="shared" ref="AF966" si="2919">AF965</f>
        <v>0</v>
      </c>
      <c r="AG966" s="411">
        <f t="shared" ref="AG966" si="2920">AG965</f>
        <v>0</v>
      </c>
      <c r="AH966" s="411">
        <f t="shared" ref="AH966" si="2921">AH965</f>
        <v>0</v>
      </c>
      <c r="AI966" s="411">
        <f t="shared" ref="AI966" si="2922">AI965</f>
        <v>0</v>
      </c>
      <c r="AJ966" s="411">
        <f t="shared" ref="AJ966" si="2923">AJ965</f>
        <v>0</v>
      </c>
      <c r="AK966" s="411">
        <f t="shared" ref="AK966" si="2924">AK965</f>
        <v>0</v>
      </c>
      <c r="AL966" s="411">
        <f t="shared" ref="AL966" si="2925">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hidden="1" outlineLevel="1">
      <c r="A968" s="532"/>
      <c r="B968" s="319" t="s">
        <v>499</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100</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347</v>
      </c>
      <c r="C970" s="291" t="s">
        <v>164</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26">Z969</f>
        <v>0</v>
      </c>
      <c r="AA970" s="411">
        <f t="shared" ref="AA970" si="2927">AA969</f>
        <v>0</v>
      </c>
      <c r="AB970" s="411">
        <f t="shared" ref="AB970" si="2928">AB969</f>
        <v>0</v>
      </c>
      <c r="AC970" s="411">
        <f t="shared" ref="AC970" si="2929">AC969</f>
        <v>0</v>
      </c>
      <c r="AD970" s="411">
        <f t="shared" ref="AD970" si="2930">AD969</f>
        <v>0</v>
      </c>
      <c r="AE970" s="411">
        <f t="shared" ref="AE970" si="2931">AE969</f>
        <v>0</v>
      </c>
      <c r="AF970" s="411">
        <f t="shared" ref="AF970" si="2932">AF969</f>
        <v>0</v>
      </c>
      <c r="AG970" s="411">
        <f t="shared" ref="AG970" si="2933">AG969</f>
        <v>0</v>
      </c>
      <c r="AH970" s="411">
        <f t="shared" ref="AH970" si="2934">AH969</f>
        <v>0</v>
      </c>
      <c r="AI970" s="411">
        <f t="shared" ref="AI970" si="2935">AI969</f>
        <v>0</v>
      </c>
      <c r="AJ970" s="411">
        <f t="shared" ref="AJ970" si="2936">AJ969</f>
        <v>0</v>
      </c>
      <c r="AK970" s="411">
        <f t="shared" ref="AK970" si="2937">AK969</f>
        <v>0</v>
      </c>
      <c r="AL970" s="411">
        <f t="shared" ref="AL970" si="2938">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101</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347</v>
      </c>
      <c r="C973" s="291" t="s">
        <v>164</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39">Z972</f>
        <v>0</v>
      </c>
      <c r="AA973" s="411">
        <f t="shared" ref="AA973" si="2940">AA972</f>
        <v>0</v>
      </c>
      <c r="AB973" s="411">
        <f t="shared" ref="AB973" si="2941">AB972</f>
        <v>0</v>
      </c>
      <c r="AC973" s="411">
        <f t="shared" ref="AC973" si="2942">AC972</f>
        <v>0</v>
      </c>
      <c r="AD973" s="411">
        <f t="shared" ref="AD973" si="2943">AD972</f>
        <v>0</v>
      </c>
      <c r="AE973" s="411">
        <f t="shared" ref="AE973" si="2944">AE972</f>
        <v>0</v>
      </c>
      <c r="AF973" s="411">
        <f t="shared" ref="AF973" si="2945">AF972</f>
        <v>0</v>
      </c>
      <c r="AG973" s="411">
        <f t="shared" ref="AG973" si="2946">AG972</f>
        <v>0</v>
      </c>
      <c r="AH973" s="411">
        <f t="shared" ref="AH973" si="2947">AH972</f>
        <v>0</v>
      </c>
      <c r="AI973" s="411">
        <f t="shared" ref="AI973" si="2948">AI972</f>
        <v>0</v>
      </c>
      <c r="AJ973" s="411">
        <f t="shared" ref="AJ973" si="2949">AJ972</f>
        <v>0</v>
      </c>
      <c r="AK973" s="411">
        <f t="shared" ref="AK973" si="2950">AK972</f>
        <v>0</v>
      </c>
      <c r="AL973" s="411">
        <f t="shared" ref="AL973" si="2951">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102</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347</v>
      </c>
      <c r="C976" s="291" t="s">
        <v>164</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52">Z975</f>
        <v>0</v>
      </c>
      <c r="AA976" s="411">
        <f t="shared" ref="AA976" si="2953">AA975</f>
        <v>0</v>
      </c>
      <c r="AB976" s="411">
        <f t="shared" ref="AB976" si="2954">AB975</f>
        <v>0</v>
      </c>
      <c r="AC976" s="411">
        <f t="shared" ref="AC976" si="2955">AC975</f>
        <v>0</v>
      </c>
      <c r="AD976" s="411">
        <f t="shared" ref="AD976" si="2956">AD975</f>
        <v>0</v>
      </c>
      <c r="AE976" s="411">
        <f t="shared" ref="AE976" si="2957">AE975</f>
        <v>0</v>
      </c>
      <c r="AF976" s="411">
        <f t="shared" ref="AF976" si="2958">AF975</f>
        <v>0</v>
      </c>
      <c r="AG976" s="411">
        <f t="shared" ref="AG976" si="2959">AG975</f>
        <v>0</v>
      </c>
      <c r="AH976" s="411">
        <f t="shared" ref="AH976" si="2960">AH975</f>
        <v>0</v>
      </c>
      <c r="AI976" s="411">
        <f t="shared" ref="AI976" si="2961">AI975</f>
        <v>0</v>
      </c>
      <c r="AJ976" s="411">
        <f t="shared" ref="AJ976" si="2962">AJ975</f>
        <v>0</v>
      </c>
      <c r="AK976" s="411">
        <f t="shared" ref="AK976" si="2963">AK975</f>
        <v>0</v>
      </c>
      <c r="AL976" s="411">
        <f t="shared" ref="AL976" si="2964">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103</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347</v>
      </c>
      <c r="C979" s="291" t="s">
        <v>164</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65">Z978</f>
        <v>0</v>
      </c>
      <c r="AA979" s="411">
        <f t="shared" ref="AA979" si="2966">AA978</f>
        <v>0</v>
      </c>
      <c r="AB979" s="411">
        <f t="shared" ref="AB979" si="2967">AB978</f>
        <v>0</v>
      </c>
      <c r="AC979" s="411">
        <f t="shared" ref="AC979" si="2968">AC978</f>
        <v>0</v>
      </c>
      <c r="AD979" s="411">
        <f t="shared" ref="AD979" si="2969">AD978</f>
        <v>0</v>
      </c>
      <c r="AE979" s="411">
        <f t="shared" ref="AE979" si="2970">AE978</f>
        <v>0</v>
      </c>
      <c r="AF979" s="411">
        <f t="shared" ref="AF979" si="2971">AF978</f>
        <v>0</v>
      </c>
      <c r="AG979" s="411">
        <f t="shared" ref="AG979" si="2972">AG978</f>
        <v>0</v>
      </c>
      <c r="AH979" s="411">
        <f t="shared" ref="AH979" si="2973">AH978</f>
        <v>0</v>
      </c>
      <c r="AI979" s="411">
        <f t="shared" ref="AI979" si="2974">AI978</f>
        <v>0</v>
      </c>
      <c r="AJ979" s="411">
        <f t="shared" ref="AJ979" si="2975">AJ978</f>
        <v>0</v>
      </c>
      <c r="AK979" s="411">
        <f t="shared" ref="AK979" si="2976">AK978</f>
        <v>0</v>
      </c>
      <c r="AL979" s="411">
        <f t="shared" ref="AL979" si="2977">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104</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347</v>
      </c>
      <c r="C982" s="291" t="s">
        <v>164</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78">Z981</f>
        <v>0</v>
      </c>
      <c r="AA982" s="411">
        <f t="shared" ref="AA982" si="2979">AA981</f>
        <v>0</v>
      </c>
      <c r="AB982" s="411">
        <f t="shared" ref="AB982" si="2980">AB981</f>
        <v>0</v>
      </c>
      <c r="AC982" s="411">
        <f t="shared" ref="AC982" si="2981">AC981</f>
        <v>0</v>
      </c>
      <c r="AD982" s="411">
        <f t="shared" ref="AD982" si="2982">AD981</f>
        <v>0</v>
      </c>
      <c r="AE982" s="411">
        <f t="shared" ref="AE982" si="2983">AE981</f>
        <v>0</v>
      </c>
      <c r="AF982" s="411">
        <f t="shared" ref="AF982" si="2984">AF981</f>
        <v>0</v>
      </c>
      <c r="AG982" s="411">
        <f t="shared" ref="AG982" si="2985">AG981</f>
        <v>0</v>
      </c>
      <c r="AH982" s="411">
        <f t="shared" ref="AH982" si="2986">AH981</f>
        <v>0</v>
      </c>
      <c r="AI982" s="411">
        <f t="shared" ref="AI982" si="2987">AI981</f>
        <v>0</v>
      </c>
      <c r="AJ982" s="411">
        <f t="shared" ref="AJ982" si="2988">AJ981</f>
        <v>0</v>
      </c>
      <c r="AK982" s="411">
        <f t="shared" ref="AK982" si="2989">AK981</f>
        <v>0</v>
      </c>
      <c r="AL982" s="411">
        <f t="shared" ref="AL982" si="2990">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105</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347</v>
      </c>
      <c r="C986" s="291" t="s">
        <v>164</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91">Z985</f>
        <v>0</v>
      </c>
      <c r="AA986" s="411">
        <f t="shared" ref="AA986" si="2992">AA985</f>
        <v>0</v>
      </c>
      <c r="AB986" s="411">
        <f t="shared" ref="AB986" si="2993">AB985</f>
        <v>0</v>
      </c>
      <c r="AC986" s="411">
        <f t="shared" ref="AC986" si="2994">AC985</f>
        <v>0</v>
      </c>
      <c r="AD986" s="411">
        <f t="shared" ref="AD986" si="2995">AD985</f>
        <v>0</v>
      </c>
      <c r="AE986" s="411">
        <f t="shared" ref="AE986" si="2996">AE985</f>
        <v>0</v>
      </c>
      <c r="AF986" s="411">
        <f t="shared" ref="AF986" si="2997">AF985</f>
        <v>0</v>
      </c>
      <c r="AG986" s="411">
        <f t="shared" ref="AG986" si="2998">AG985</f>
        <v>0</v>
      </c>
      <c r="AH986" s="411">
        <f t="shared" ref="AH986" si="2999">AH985</f>
        <v>0</v>
      </c>
      <c r="AI986" s="411">
        <f t="shared" ref="AI986" si="3000">AI985</f>
        <v>0</v>
      </c>
      <c r="AJ986" s="411">
        <f t="shared" ref="AJ986" si="3001">AJ985</f>
        <v>0</v>
      </c>
      <c r="AK986" s="411">
        <f t="shared" ref="AK986" si="3002">AK985</f>
        <v>0</v>
      </c>
      <c r="AL986" s="411">
        <f t="shared" ref="AL986" si="3003">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106</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347</v>
      </c>
      <c r="C989" s="291" t="s">
        <v>164</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04">Z988</f>
        <v>0</v>
      </c>
      <c r="AA989" s="411">
        <f t="shared" ref="AA989" si="3005">AA988</f>
        <v>0</v>
      </c>
      <c r="AB989" s="411">
        <f t="shared" ref="AB989" si="3006">AB988</f>
        <v>0</v>
      </c>
      <c r="AC989" s="411">
        <f t="shared" ref="AC989" si="3007">AC988</f>
        <v>0</v>
      </c>
      <c r="AD989" s="411">
        <f t="shared" ref="AD989" si="3008">AD988</f>
        <v>0</v>
      </c>
      <c r="AE989" s="411">
        <f t="shared" ref="AE989" si="3009">AE988</f>
        <v>0</v>
      </c>
      <c r="AF989" s="411">
        <f t="shared" ref="AF989" si="3010">AF988</f>
        <v>0</v>
      </c>
      <c r="AG989" s="411">
        <f t="shared" ref="AG989" si="3011">AG988</f>
        <v>0</v>
      </c>
      <c r="AH989" s="411">
        <f t="shared" ref="AH989" si="3012">AH988</f>
        <v>0</v>
      </c>
      <c r="AI989" s="411">
        <f t="shared" ref="AI989" si="3013">AI988</f>
        <v>0</v>
      </c>
      <c r="AJ989" s="411">
        <f t="shared" ref="AJ989" si="3014">AJ988</f>
        <v>0</v>
      </c>
      <c r="AK989" s="411">
        <f t="shared" ref="AK989" si="3015">AK988</f>
        <v>0</v>
      </c>
      <c r="AL989" s="411">
        <f t="shared" ref="AL989" si="3016">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107</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347</v>
      </c>
      <c r="C992" s="291" t="s">
        <v>164</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17">Z991</f>
        <v>0</v>
      </c>
      <c r="AA992" s="411">
        <f t="shared" ref="AA992" si="3018">AA991</f>
        <v>0</v>
      </c>
      <c r="AB992" s="411">
        <f t="shared" ref="AB992" si="3019">AB991</f>
        <v>0</v>
      </c>
      <c r="AC992" s="411">
        <f t="shared" ref="AC992" si="3020">AC991</f>
        <v>0</v>
      </c>
      <c r="AD992" s="411">
        <f t="shared" ref="AD992" si="3021">AD991</f>
        <v>0</v>
      </c>
      <c r="AE992" s="411">
        <f t="shared" ref="AE992" si="3022">AE991</f>
        <v>0</v>
      </c>
      <c r="AF992" s="411">
        <f t="shared" ref="AF992" si="3023">AF991</f>
        <v>0</v>
      </c>
      <c r="AG992" s="411">
        <f t="shared" ref="AG992" si="3024">AG991</f>
        <v>0</v>
      </c>
      <c r="AH992" s="411">
        <f t="shared" ref="AH992" si="3025">AH991</f>
        <v>0</v>
      </c>
      <c r="AI992" s="411">
        <f t="shared" ref="AI992" si="3026">AI991</f>
        <v>0</v>
      </c>
      <c r="AJ992" s="411">
        <f t="shared" ref="AJ992" si="3027">AJ991</f>
        <v>0</v>
      </c>
      <c r="AK992" s="411">
        <f t="shared" ref="AK992" si="3028">AK991</f>
        <v>0</v>
      </c>
      <c r="AL992" s="411">
        <f t="shared" ref="AL992" si="3029">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108</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109</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347</v>
      </c>
      <c r="C996" s="291" t="s">
        <v>164</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30">Z995</f>
        <v>0</v>
      </c>
      <c r="AA996" s="411">
        <f t="shared" ref="AA996" si="3031">AA995</f>
        <v>0</v>
      </c>
      <c r="AB996" s="411">
        <f t="shared" ref="AB996" si="3032">AB995</f>
        <v>0</v>
      </c>
      <c r="AC996" s="411">
        <f t="shared" ref="AC996" si="3033">AC995</f>
        <v>0</v>
      </c>
      <c r="AD996" s="411">
        <f t="shared" ref="AD996" si="3034">AD995</f>
        <v>0</v>
      </c>
      <c r="AE996" s="411">
        <f t="shared" ref="AE996" si="3035">AE995</f>
        <v>0</v>
      </c>
      <c r="AF996" s="411">
        <f t="shared" ref="AF996" si="3036">AF995</f>
        <v>0</v>
      </c>
      <c r="AG996" s="411">
        <f t="shared" ref="AG996" si="3037">AG995</f>
        <v>0</v>
      </c>
      <c r="AH996" s="411">
        <f t="shared" ref="AH996" si="3038">AH995</f>
        <v>0</v>
      </c>
      <c r="AI996" s="411">
        <f t="shared" ref="AI996" si="3039">AI995</f>
        <v>0</v>
      </c>
      <c r="AJ996" s="411">
        <f t="shared" ref="AJ996" si="3040">AJ995</f>
        <v>0</v>
      </c>
      <c r="AK996" s="411">
        <f t="shared" ref="AK996" si="3041">AK995</f>
        <v>0</v>
      </c>
      <c r="AL996" s="411">
        <f t="shared" ref="AL996" si="3042">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75" hidden="1" outlineLevel="1">
      <c r="A998" s="532"/>
      <c r="B998" s="288" t="s">
        <v>491</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idden="1" outlineLevel="1">
      <c r="A999" s="532">
        <v>15</v>
      </c>
      <c r="B999" s="294" t="s">
        <v>496</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idden="1" outlineLevel="1">
      <c r="A1000" s="532"/>
      <c r="B1000" s="294" t="s">
        <v>343</v>
      </c>
      <c r="C1000" s="291" t="s">
        <v>164</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43">AA999</f>
        <v>0</v>
      </c>
      <c r="AB1000" s="411">
        <f t="shared" si="3043"/>
        <v>0</v>
      </c>
      <c r="AC1000" s="411">
        <f t="shared" si="3043"/>
        <v>0</v>
      </c>
      <c r="AD1000" s="411">
        <f>AD999</f>
        <v>0</v>
      </c>
      <c r="AE1000" s="411">
        <f t="shared" si="3043"/>
        <v>0</v>
      </c>
      <c r="AF1000" s="411">
        <f t="shared" si="3043"/>
        <v>0</v>
      </c>
      <c r="AG1000" s="411">
        <f t="shared" si="3043"/>
        <v>0</v>
      </c>
      <c r="AH1000" s="411">
        <f t="shared" si="3043"/>
        <v>0</v>
      </c>
      <c r="AI1000" s="411">
        <f t="shared" si="3043"/>
        <v>0</v>
      </c>
      <c r="AJ1000" s="411">
        <f t="shared" si="3043"/>
        <v>0</v>
      </c>
      <c r="AK1000" s="411">
        <f t="shared" si="3043"/>
        <v>0</v>
      </c>
      <c r="AL1000" s="411">
        <f t="shared" si="3043"/>
        <v>0</v>
      </c>
      <c r="AM1000" s="297"/>
    </row>
    <row r="1001" spans="1:40"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idden="1" outlineLevel="1">
      <c r="A1002" s="532">
        <v>16</v>
      </c>
      <c r="B1002" s="324" t="s">
        <v>492</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idden="1" outlineLevel="1">
      <c r="A1003" s="532"/>
      <c r="B1003" s="294" t="s">
        <v>343</v>
      </c>
      <c r="C1003" s="291" t="s">
        <v>164</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44">Z1002</f>
        <v>0</v>
      </c>
      <c r="AA1003" s="411">
        <f t="shared" si="3044"/>
        <v>0</v>
      </c>
      <c r="AB1003" s="411">
        <f t="shared" si="3044"/>
        <v>0</v>
      </c>
      <c r="AC1003" s="411">
        <f t="shared" si="3044"/>
        <v>0</v>
      </c>
      <c r="AD1003" s="411">
        <f t="shared" si="3044"/>
        <v>0</v>
      </c>
      <c r="AE1003" s="411">
        <f t="shared" si="3044"/>
        <v>0</v>
      </c>
      <c r="AF1003" s="411">
        <f t="shared" si="3044"/>
        <v>0</v>
      </c>
      <c r="AG1003" s="411">
        <f t="shared" si="3044"/>
        <v>0</v>
      </c>
      <c r="AH1003" s="411">
        <f t="shared" si="3044"/>
        <v>0</v>
      </c>
      <c r="AI1003" s="411">
        <f t="shared" si="3044"/>
        <v>0</v>
      </c>
      <c r="AJ1003" s="411">
        <f t="shared" si="3044"/>
        <v>0</v>
      </c>
      <c r="AK1003" s="411">
        <f t="shared" si="3044"/>
        <v>0</v>
      </c>
      <c r="AL1003" s="411">
        <f>AL1002</f>
        <v>0</v>
      </c>
      <c r="AM1003" s="297"/>
    </row>
    <row r="1004" spans="1:40" s="283" customFormat="1"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hidden="1" outlineLevel="1">
      <c r="A1005" s="532"/>
      <c r="B1005" s="519" t="s">
        <v>497</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idden="1" outlineLevel="1">
      <c r="A1006" s="532">
        <v>17</v>
      </c>
      <c r="B1006" s="428" t="s">
        <v>113</v>
      </c>
      <c r="C1006" s="291" t="s">
        <v>25</v>
      </c>
      <c r="D1006" s="295"/>
      <c r="E1006" s="295"/>
      <c r="F1006" s="295"/>
      <c r="G1006" s="295"/>
      <c r="H1006" s="295"/>
      <c r="I1006" s="295"/>
      <c r="J1006" s="295"/>
      <c r="K1006" s="295"/>
      <c r="L1006" s="295"/>
      <c r="M1006" s="295"/>
      <c r="N1006" s="295">
        <v>0</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idden="1" outlineLevel="1">
      <c r="A1007" s="532"/>
      <c r="B1007" s="294" t="s">
        <v>343</v>
      </c>
      <c r="C1007" s="291" t="s">
        <v>164</v>
      </c>
      <c r="D1007" s="295"/>
      <c r="E1007" s="295"/>
      <c r="F1007" s="295"/>
      <c r="G1007" s="295"/>
      <c r="H1007" s="295"/>
      <c r="I1007" s="295"/>
      <c r="J1007" s="295"/>
      <c r="K1007" s="295"/>
      <c r="L1007" s="295"/>
      <c r="M1007" s="295"/>
      <c r="N1007" s="295">
        <f>N1006</f>
        <v>0</v>
      </c>
      <c r="O1007" s="295"/>
      <c r="P1007" s="295"/>
      <c r="Q1007" s="295"/>
      <c r="R1007" s="295"/>
      <c r="S1007" s="295"/>
      <c r="T1007" s="295"/>
      <c r="U1007" s="295"/>
      <c r="V1007" s="295"/>
      <c r="W1007" s="295"/>
      <c r="X1007" s="295"/>
      <c r="Y1007" s="411">
        <f>Y1006</f>
        <v>0</v>
      </c>
      <c r="Z1007" s="411">
        <f t="shared" ref="Z1007:AL1007" si="3045">Z1006</f>
        <v>0</v>
      </c>
      <c r="AA1007" s="411">
        <f t="shared" si="3045"/>
        <v>0</v>
      </c>
      <c r="AB1007" s="411">
        <f t="shared" si="3045"/>
        <v>0</v>
      </c>
      <c r="AC1007" s="411">
        <f t="shared" si="3045"/>
        <v>0</v>
      </c>
      <c r="AD1007" s="411">
        <f t="shared" si="3045"/>
        <v>0</v>
      </c>
      <c r="AE1007" s="411">
        <f t="shared" si="3045"/>
        <v>0</v>
      </c>
      <c r="AF1007" s="411">
        <f t="shared" si="3045"/>
        <v>0</v>
      </c>
      <c r="AG1007" s="411">
        <f t="shared" si="3045"/>
        <v>0</v>
      </c>
      <c r="AH1007" s="411">
        <f t="shared" si="3045"/>
        <v>0</v>
      </c>
      <c r="AI1007" s="411">
        <f t="shared" si="3045"/>
        <v>0</v>
      </c>
      <c r="AJ1007" s="411">
        <f t="shared" si="3045"/>
        <v>0</v>
      </c>
      <c r="AK1007" s="411">
        <f t="shared" si="3045"/>
        <v>0</v>
      </c>
      <c r="AL1007" s="411">
        <f t="shared" si="3045"/>
        <v>0</v>
      </c>
      <c r="AM1007" s="306"/>
    </row>
    <row r="1008" spans="1:40"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idden="1" outlineLevel="1">
      <c r="A1009" s="532">
        <v>18</v>
      </c>
      <c r="B1009" s="428" t="s">
        <v>110</v>
      </c>
      <c r="C1009" s="291" t="s">
        <v>25</v>
      </c>
      <c r="D1009" s="295"/>
      <c r="E1009" s="295"/>
      <c r="F1009" s="295"/>
      <c r="G1009" s="295"/>
      <c r="H1009" s="295"/>
      <c r="I1009" s="295"/>
      <c r="J1009" s="295"/>
      <c r="K1009" s="295"/>
      <c r="L1009" s="295"/>
      <c r="M1009" s="295"/>
      <c r="N1009" s="295">
        <v>0</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idden="1" outlineLevel="1">
      <c r="A1010" s="532"/>
      <c r="B1010" s="294" t="s">
        <v>343</v>
      </c>
      <c r="C1010" s="291" t="s">
        <v>164</v>
      </c>
      <c r="D1010" s="295"/>
      <c r="E1010" s="295"/>
      <c r="F1010" s="295"/>
      <c r="G1010" s="295"/>
      <c r="H1010" s="295"/>
      <c r="I1010" s="295"/>
      <c r="J1010" s="295"/>
      <c r="K1010" s="295"/>
      <c r="L1010" s="295"/>
      <c r="M1010" s="295"/>
      <c r="N1010" s="295">
        <f>N1009</f>
        <v>0</v>
      </c>
      <c r="O1010" s="295"/>
      <c r="P1010" s="295"/>
      <c r="Q1010" s="295"/>
      <c r="R1010" s="295"/>
      <c r="S1010" s="295"/>
      <c r="T1010" s="295"/>
      <c r="U1010" s="295"/>
      <c r="V1010" s="295"/>
      <c r="W1010" s="295"/>
      <c r="X1010" s="295"/>
      <c r="Y1010" s="411">
        <f>Y1009</f>
        <v>0</v>
      </c>
      <c r="Z1010" s="411">
        <f t="shared" ref="Z1010:AL1010" si="3046">Z1009</f>
        <v>0</v>
      </c>
      <c r="AA1010" s="411">
        <f t="shared" si="3046"/>
        <v>0</v>
      </c>
      <c r="AB1010" s="411">
        <f t="shared" si="3046"/>
        <v>0</v>
      </c>
      <c r="AC1010" s="411">
        <f t="shared" si="3046"/>
        <v>0</v>
      </c>
      <c r="AD1010" s="411">
        <f t="shared" si="3046"/>
        <v>0</v>
      </c>
      <c r="AE1010" s="411">
        <f t="shared" si="3046"/>
        <v>0</v>
      </c>
      <c r="AF1010" s="411">
        <f t="shared" si="3046"/>
        <v>0</v>
      </c>
      <c r="AG1010" s="411">
        <f t="shared" si="3046"/>
        <v>0</v>
      </c>
      <c r="AH1010" s="411">
        <f t="shared" si="3046"/>
        <v>0</v>
      </c>
      <c r="AI1010" s="411">
        <f t="shared" si="3046"/>
        <v>0</v>
      </c>
      <c r="AJ1010" s="411">
        <f t="shared" si="3046"/>
        <v>0</v>
      </c>
      <c r="AK1010" s="411">
        <f t="shared" si="3046"/>
        <v>0</v>
      </c>
      <c r="AL1010" s="411">
        <f t="shared" si="3046"/>
        <v>0</v>
      </c>
      <c r="AM1010" s="306"/>
    </row>
    <row r="1011" spans="1:39"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idden="1" outlineLevel="1">
      <c r="A1012" s="532">
        <v>19</v>
      </c>
      <c r="B1012" s="428" t="s">
        <v>112</v>
      </c>
      <c r="C1012" s="291" t="s">
        <v>25</v>
      </c>
      <c r="D1012" s="295"/>
      <c r="E1012" s="295"/>
      <c r="F1012" s="295"/>
      <c r="G1012" s="295"/>
      <c r="H1012" s="295"/>
      <c r="I1012" s="295"/>
      <c r="J1012" s="295"/>
      <c r="K1012" s="295"/>
      <c r="L1012" s="295"/>
      <c r="M1012" s="295"/>
      <c r="N1012" s="295">
        <v>0</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idden="1" outlineLevel="1">
      <c r="A1013" s="532"/>
      <c r="B1013" s="294" t="s">
        <v>343</v>
      </c>
      <c r="C1013" s="291" t="s">
        <v>164</v>
      </c>
      <c r="D1013" s="295"/>
      <c r="E1013" s="295"/>
      <c r="F1013" s="295"/>
      <c r="G1013" s="295"/>
      <c r="H1013" s="295"/>
      <c r="I1013" s="295"/>
      <c r="J1013" s="295"/>
      <c r="K1013" s="295"/>
      <c r="L1013" s="295"/>
      <c r="M1013" s="295"/>
      <c r="N1013" s="295">
        <f>N1012</f>
        <v>0</v>
      </c>
      <c r="O1013" s="295"/>
      <c r="P1013" s="295"/>
      <c r="Q1013" s="295"/>
      <c r="R1013" s="295"/>
      <c r="S1013" s="295"/>
      <c r="T1013" s="295"/>
      <c r="U1013" s="295"/>
      <c r="V1013" s="295"/>
      <c r="W1013" s="295"/>
      <c r="X1013" s="295"/>
      <c r="Y1013" s="411">
        <f>Y1012</f>
        <v>0</v>
      </c>
      <c r="Z1013" s="411">
        <f t="shared" ref="Z1013:AL1013" si="3047">Z1012</f>
        <v>0</v>
      </c>
      <c r="AA1013" s="411">
        <f t="shared" si="3047"/>
        <v>0</v>
      </c>
      <c r="AB1013" s="411">
        <f t="shared" si="3047"/>
        <v>0</v>
      </c>
      <c r="AC1013" s="411">
        <f t="shared" si="3047"/>
        <v>0</v>
      </c>
      <c r="AD1013" s="411">
        <f t="shared" si="3047"/>
        <v>0</v>
      </c>
      <c r="AE1013" s="411">
        <f t="shared" si="3047"/>
        <v>0</v>
      </c>
      <c r="AF1013" s="411">
        <f t="shared" si="3047"/>
        <v>0</v>
      </c>
      <c r="AG1013" s="411">
        <f t="shared" si="3047"/>
        <v>0</v>
      </c>
      <c r="AH1013" s="411">
        <f t="shared" si="3047"/>
        <v>0</v>
      </c>
      <c r="AI1013" s="411">
        <f t="shared" si="3047"/>
        <v>0</v>
      </c>
      <c r="AJ1013" s="411">
        <f t="shared" si="3047"/>
        <v>0</v>
      </c>
      <c r="AK1013" s="411">
        <f t="shared" si="3047"/>
        <v>0</v>
      </c>
      <c r="AL1013" s="411">
        <f t="shared" si="3047"/>
        <v>0</v>
      </c>
      <c r="AM1013" s="297"/>
    </row>
    <row r="1014" spans="1:39"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idden="1" outlineLevel="1">
      <c r="A1015" s="532">
        <v>20</v>
      </c>
      <c r="B1015" s="428" t="s">
        <v>111</v>
      </c>
      <c r="C1015" s="291" t="s">
        <v>25</v>
      </c>
      <c r="D1015" s="295"/>
      <c r="E1015" s="295"/>
      <c r="F1015" s="295"/>
      <c r="G1015" s="295"/>
      <c r="H1015" s="295"/>
      <c r="I1015" s="295"/>
      <c r="J1015" s="295"/>
      <c r="K1015" s="295"/>
      <c r="L1015" s="295"/>
      <c r="M1015" s="295"/>
      <c r="N1015" s="295">
        <v>0</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idden="1" outlineLevel="1">
      <c r="A1016" s="532"/>
      <c r="B1016" s="294" t="s">
        <v>343</v>
      </c>
      <c r="C1016" s="291" t="s">
        <v>164</v>
      </c>
      <c r="D1016" s="295"/>
      <c r="E1016" s="295"/>
      <c r="F1016" s="295"/>
      <c r="G1016" s="295"/>
      <c r="H1016" s="295"/>
      <c r="I1016" s="295"/>
      <c r="J1016" s="295"/>
      <c r="K1016" s="295"/>
      <c r="L1016" s="295"/>
      <c r="M1016" s="295"/>
      <c r="N1016" s="295">
        <f>N1015</f>
        <v>0</v>
      </c>
      <c r="O1016" s="295"/>
      <c r="P1016" s="295"/>
      <c r="Q1016" s="295"/>
      <c r="R1016" s="295"/>
      <c r="S1016" s="295"/>
      <c r="T1016" s="295"/>
      <c r="U1016" s="295"/>
      <c r="V1016" s="295"/>
      <c r="W1016" s="295"/>
      <c r="X1016" s="295"/>
      <c r="Y1016" s="411">
        <f t="shared" ref="Y1016:AL1016" si="3048">Y1015</f>
        <v>0</v>
      </c>
      <c r="Z1016" s="411">
        <f t="shared" si="3048"/>
        <v>0</v>
      </c>
      <c r="AA1016" s="411">
        <f t="shared" si="3048"/>
        <v>0</v>
      </c>
      <c r="AB1016" s="411">
        <f t="shared" si="3048"/>
        <v>0</v>
      </c>
      <c r="AC1016" s="411">
        <f t="shared" si="3048"/>
        <v>0</v>
      </c>
      <c r="AD1016" s="411">
        <f t="shared" si="3048"/>
        <v>0</v>
      </c>
      <c r="AE1016" s="411">
        <f t="shared" si="3048"/>
        <v>0</v>
      </c>
      <c r="AF1016" s="411">
        <f t="shared" si="3048"/>
        <v>0</v>
      </c>
      <c r="AG1016" s="411">
        <f t="shared" si="3048"/>
        <v>0</v>
      </c>
      <c r="AH1016" s="411">
        <f t="shared" si="3048"/>
        <v>0</v>
      </c>
      <c r="AI1016" s="411">
        <f t="shared" si="3048"/>
        <v>0</v>
      </c>
      <c r="AJ1016" s="411">
        <f t="shared" si="3048"/>
        <v>0</v>
      </c>
      <c r="AK1016" s="411">
        <f t="shared" si="3048"/>
        <v>0</v>
      </c>
      <c r="AL1016" s="411">
        <f t="shared" si="3048"/>
        <v>0</v>
      </c>
      <c r="AM1016" s="306"/>
    </row>
    <row r="1017" spans="1:39" ht="15.75"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hidden="1" outlineLevel="1">
      <c r="A1018" s="532"/>
      <c r="B1018" s="518" t="s">
        <v>504</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hidden="1" outlineLevel="1">
      <c r="A1019" s="532"/>
      <c r="B1019" s="504" t="s">
        <v>500</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114</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347</v>
      </c>
      <c r="C1021" s="291" t="s">
        <v>164</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49">Z1020</f>
        <v>0</v>
      </c>
      <c r="AA1021" s="411">
        <f t="shared" ref="AA1021" si="3050">AA1020</f>
        <v>0</v>
      </c>
      <c r="AB1021" s="411">
        <f t="shared" ref="AB1021" si="3051">AB1020</f>
        <v>0</v>
      </c>
      <c r="AC1021" s="411">
        <f t="shared" ref="AC1021" si="3052">AC1020</f>
        <v>0</v>
      </c>
      <c r="AD1021" s="411">
        <f t="shared" ref="AD1021" si="3053">AD1020</f>
        <v>0</v>
      </c>
      <c r="AE1021" s="411">
        <f t="shared" ref="AE1021" si="3054">AE1020</f>
        <v>0</v>
      </c>
      <c r="AF1021" s="411">
        <f t="shared" ref="AF1021" si="3055">AF1020</f>
        <v>0</v>
      </c>
      <c r="AG1021" s="411">
        <f t="shared" ref="AG1021" si="3056">AG1020</f>
        <v>0</v>
      </c>
      <c r="AH1021" s="411">
        <f t="shared" ref="AH1021" si="3057">AH1020</f>
        <v>0</v>
      </c>
      <c r="AI1021" s="411">
        <f t="shared" ref="AI1021" si="3058">AI1020</f>
        <v>0</v>
      </c>
      <c r="AJ1021" s="411">
        <f t="shared" ref="AJ1021" si="3059">AJ1020</f>
        <v>0</v>
      </c>
      <c r="AK1021" s="411">
        <f t="shared" ref="AK1021" si="3060">AK1020</f>
        <v>0</v>
      </c>
      <c r="AL1021" s="411">
        <f t="shared" ref="AL1021" si="3061">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115</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347</v>
      </c>
      <c r="C1024" s="291" t="s">
        <v>164</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62">Z1023</f>
        <v>0</v>
      </c>
      <c r="AA1024" s="411">
        <f t="shared" ref="AA1024" si="3063">AA1023</f>
        <v>0</v>
      </c>
      <c r="AB1024" s="411">
        <f t="shared" ref="AB1024" si="3064">AB1023</f>
        <v>0</v>
      </c>
      <c r="AC1024" s="411">
        <f t="shared" ref="AC1024" si="3065">AC1023</f>
        <v>0</v>
      </c>
      <c r="AD1024" s="411">
        <f t="shared" ref="AD1024" si="3066">AD1023</f>
        <v>0</v>
      </c>
      <c r="AE1024" s="411">
        <f t="shared" ref="AE1024" si="3067">AE1023</f>
        <v>0</v>
      </c>
      <c r="AF1024" s="411">
        <f t="shared" ref="AF1024" si="3068">AF1023</f>
        <v>0</v>
      </c>
      <c r="AG1024" s="411">
        <f t="shared" ref="AG1024" si="3069">AG1023</f>
        <v>0</v>
      </c>
      <c r="AH1024" s="411">
        <f t="shared" ref="AH1024" si="3070">AH1023</f>
        <v>0</v>
      </c>
      <c r="AI1024" s="411">
        <f t="shared" ref="AI1024" si="3071">AI1023</f>
        <v>0</v>
      </c>
      <c r="AJ1024" s="411">
        <f t="shared" ref="AJ1024" si="3072">AJ1023</f>
        <v>0</v>
      </c>
      <c r="AK1024" s="411">
        <f t="shared" ref="AK1024" si="3073">AK1023</f>
        <v>0</v>
      </c>
      <c r="AL1024" s="411">
        <f t="shared" ref="AL1024" si="3074">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116</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347</v>
      </c>
      <c r="C1027" s="291" t="s">
        <v>164</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75">Z1026</f>
        <v>0</v>
      </c>
      <c r="AA1027" s="411">
        <f t="shared" ref="AA1027" si="3076">AA1026</f>
        <v>0</v>
      </c>
      <c r="AB1027" s="411">
        <f t="shared" ref="AB1027" si="3077">AB1026</f>
        <v>0</v>
      </c>
      <c r="AC1027" s="411">
        <f t="shared" ref="AC1027" si="3078">AC1026</f>
        <v>0</v>
      </c>
      <c r="AD1027" s="411">
        <f t="shared" ref="AD1027" si="3079">AD1026</f>
        <v>0</v>
      </c>
      <c r="AE1027" s="411">
        <f t="shared" ref="AE1027" si="3080">AE1026</f>
        <v>0</v>
      </c>
      <c r="AF1027" s="411">
        <f t="shared" ref="AF1027" si="3081">AF1026</f>
        <v>0</v>
      </c>
      <c r="AG1027" s="411">
        <f t="shared" ref="AG1027" si="3082">AG1026</f>
        <v>0</v>
      </c>
      <c r="AH1027" s="411">
        <f t="shared" ref="AH1027" si="3083">AH1026</f>
        <v>0</v>
      </c>
      <c r="AI1027" s="411">
        <f t="shared" ref="AI1027" si="3084">AI1026</f>
        <v>0</v>
      </c>
      <c r="AJ1027" s="411">
        <f t="shared" ref="AJ1027" si="3085">AJ1026</f>
        <v>0</v>
      </c>
      <c r="AK1027" s="411">
        <f t="shared" ref="AK1027" si="3086">AK1026</f>
        <v>0</v>
      </c>
      <c r="AL1027" s="411">
        <f t="shared" ref="AL1027" si="3087">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117</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347</v>
      </c>
      <c r="C1030" s="291" t="s">
        <v>164</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88">Z1029</f>
        <v>0</v>
      </c>
      <c r="AA1030" s="411">
        <f t="shared" ref="AA1030" si="3089">AA1029</f>
        <v>0</v>
      </c>
      <c r="AB1030" s="411">
        <f t="shared" ref="AB1030" si="3090">AB1029</f>
        <v>0</v>
      </c>
      <c r="AC1030" s="411">
        <f t="shared" ref="AC1030" si="3091">AC1029</f>
        <v>0</v>
      </c>
      <c r="AD1030" s="411">
        <f t="shared" ref="AD1030" si="3092">AD1029</f>
        <v>0</v>
      </c>
      <c r="AE1030" s="411">
        <f t="shared" ref="AE1030" si="3093">AE1029</f>
        <v>0</v>
      </c>
      <c r="AF1030" s="411">
        <f t="shared" ref="AF1030" si="3094">AF1029</f>
        <v>0</v>
      </c>
      <c r="AG1030" s="411">
        <f t="shared" ref="AG1030" si="3095">AG1029</f>
        <v>0</v>
      </c>
      <c r="AH1030" s="411">
        <f t="shared" ref="AH1030" si="3096">AH1029</f>
        <v>0</v>
      </c>
      <c r="AI1030" s="411">
        <f t="shared" ref="AI1030" si="3097">AI1029</f>
        <v>0</v>
      </c>
      <c r="AJ1030" s="411">
        <f t="shared" ref="AJ1030" si="3098">AJ1029</f>
        <v>0</v>
      </c>
      <c r="AK1030" s="411">
        <f t="shared" ref="AK1030" si="3099">AK1029</f>
        <v>0</v>
      </c>
      <c r="AL1030" s="411">
        <f t="shared" ref="AL1030" si="3100">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501</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118</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347</v>
      </c>
      <c r="C1034" s="291" t="s">
        <v>164</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01">Z1033</f>
        <v>0</v>
      </c>
      <c r="AA1034" s="411">
        <f t="shared" ref="AA1034" si="3102">AA1033</f>
        <v>0</v>
      </c>
      <c r="AB1034" s="411">
        <f t="shared" ref="AB1034" si="3103">AB1033</f>
        <v>0</v>
      </c>
      <c r="AC1034" s="411">
        <f t="shared" ref="AC1034" si="3104">AC1033</f>
        <v>0</v>
      </c>
      <c r="AD1034" s="411">
        <f t="shared" ref="AD1034" si="3105">AD1033</f>
        <v>0</v>
      </c>
      <c r="AE1034" s="411">
        <f t="shared" ref="AE1034" si="3106">AE1033</f>
        <v>0</v>
      </c>
      <c r="AF1034" s="411">
        <f t="shared" ref="AF1034" si="3107">AF1033</f>
        <v>0</v>
      </c>
      <c r="AG1034" s="411">
        <f t="shared" ref="AG1034" si="3108">AG1033</f>
        <v>0</v>
      </c>
      <c r="AH1034" s="411">
        <f t="shared" ref="AH1034" si="3109">AH1033</f>
        <v>0</v>
      </c>
      <c r="AI1034" s="411">
        <f t="shared" ref="AI1034" si="3110">AI1033</f>
        <v>0</v>
      </c>
      <c r="AJ1034" s="411">
        <f t="shared" ref="AJ1034" si="3111">AJ1033</f>
        <v>0</v>
      </c>
      <c r="AK1034" s="411">
        <f t="shared" ref="AK1034" si="3112">AK1033</f>
        <v>0</v>
      </c>
      <c r="AL1034" s="411">
        <f t="shared" ref="AL1034" si="3113">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119</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347</v>
      </c>
      <c r="C1037" s="291" t="s">
        <v>164</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14">Z1036</f>
        <v>0</v>
      </c>
      <c r="AA1037" s="411">
        <f t="shared" ref="AA1037" si="3115">AA1036</f>
        <v>0</v>
      </c>
      <c r="AB1037" s="411">
        <f t="shared" ref="AB1037" si="3116">AB1036</f>
        <v>0</v>
      </c>
      <c r="AC1037" s="411">
        <f t="shared" ref="AC1037" si="3117">AC1036</f>
        <v>0</v>
      </c>
      <c r="AD1037" s="411">
        <f t="shared" ref="AD1037" si="3118">AD1036</f>
        <v>0</v>
      </c>
      <c r="AE1037" s="411">
        <f t="shared" ref="AE1037" si="3119">AE1036</f>
        <v>0</v>
      </c>
      <c r="AF1037" s="411">
        <f t="shared" ref="AF1037" si="3120">AF1036</f>
        <v>0</v>
      </c>
      <c r="AG1037" s="411">
        <f t="shared" ref="AG1037" si="3121">AG1036</f>
        <v>0</v>
      </c>
      <c r="AH1037" s="411">
        <f t="shared" ref="AH1037" si="3122">AH1036</f>
        <v>0</v>
      </c>
      <c r="AI1037" s="411">
        <f t="shared" ref="AI1037" si="3123">AI1036</f>
        <v>0</v>
      </c>
      <c r="AJ1037" s="411">
        <f t="shared" ref="AJ1037" si="3124">AJ1036</f>
        <v>0</v>
      </c>
      <c r="AK1037" s="411">
        <f t="shared" ref="AK1037" si="3125">AK1036</f>
        <v>0</v>
      </c>
      <c r="AL1037" s="411">
        <f t="shared" ref="AL1037" si="3126">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120</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347</v>
      </c>
      <c r="C1040" s="291" t="s">
        <v>164</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27">Z1039</f>
        <v>0</v>
      </c>
      <c r="AA1040" s="411">
        <f t="shared" ref="AA1040" si="3128">AA1039</f>
        <v>0</v>
      </c>
      <c r="AB1040" s="411">
        <f t="shared" ref="AB1040" si="3129">AB1039</f>
        <v>0</v>
      </c>
      <c r="AC1040" s="411">
        <f t="shared" ref="AC1040" si="3130">AC1039</f>
        <v>0</v>
      </c>
      <c r="AD1040" s="411">
        <f t="shared" ref="AD1040" si="3131">AD1039</f>
        <v>0</v>
      </c>
      <c r="AE1040" s="411">
        <f t="shared" ref="AE1040" si="3132">AE1039</f>
        <v>0</v>
      </c>
      <c r="AF1040" s="411">
        <f t="shared" ref="AF1040" si="3133">AF1039</f>
        <v>0</v>
      </c>
      <c r="AG1040" s="411">
        <f t="shared" ref="AG1040" si="3134">AG1039</f>
        <v>0</v>
      </c>
      <c r="AH1040" s="411">
        <f t="shared" ref="AH1040" si="3135">AH1039</f>
        <v>0</v>
      </c>
      <c r="AI1040" s="411">
        <f t="shared" ref="AI1040" si="3136">AI1039</f>
        <v>0</v>
      </c>
      <c r="AJ1040" s="411">
        <f t="shared" ref="AJ1040" si="3137">AJ1039</f>
        <v>0</v>
      </c>
      <c r="AK1040" s="411">
        <f t="shared" ref="AK1040" si="3138">AK1039</f>
        <v>0</v>
      </c>
      <c r="AL1040" s="411">
        <f t="shared" ref="AL1040" si="3139">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121</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347</v>
      </c>
      <c r="C1043" s="291" t="s">
        <v>164</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40">AA1042</f>
        <v>0</v>
      </c>
      <c r="AB1043" s="411">
        <f t="shared" ref="AB1043" si="3141">AB1042</f>
        <v>0</v>
      </c>
      <c r="AC1043" s="411">
        <f t="shared" ref="AC1043" si="3142">AC1042</f>
        <v>0</v>
      </c>
      <c r="AD1043" s="411">
        <f t="shared" ref="AD1043" si="3143">AD1042</f>
        <v>0</v>
      </c>
      <c r="AE1043" s="411">
        <f>AE1042</f>
        <v>0</v>
      </c>
      <c r="AF1043" s="411">
        <f t="shared" ref="AF1043" si="3144">AF1042</f>
        <v>0</v>
      </c>
      <c r="AG1043" s="411">
        <f t="shared" ref="AG1043" si="3145">AG1042</f>
        <v>0</v>
      </c>
      <c r="AH1043" s="411">
        <f t="shared" ref="AH1043" si="3146">AH1042</f>
        <v>0</v>
      </c>
      <c r="AI1043" s="411">
        <f t="shared" ref="AI1043" si="3147">AI1042</f>
        <v>0</v>
      </c>
      <c r="AJ1043" s="411">
        <f t="shared" ref="AJ1043" si="3148">AJ1042</f>
        <v>0</v>
      </c>
      <c r="AK1043" s="411">
        <f t="shared" ref="AK1043" si="3149">AK1042</f>
        <v>0</v>
      </c>
      <c r="AL1043" s="411">
        <f t="shared" ref="AL1043" si="3150">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122</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347</v>
      </c>
      <c r="C1046" s="291" t="s">
        <v>164</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51">Z1045</f>
        <v>0</v>
      </c>
      <c r="AA1046" s="411">
        <f t="shared" ref="AA1046" si="3152">AA1045</f>
        <v>0</v>
      </c>
      <c r="AB1046" s="411">
        <f t="shared" ref="AB1046" si="3153">AB1045</f>
        <v>0</v>
      </c>
      <c r="AC1046" s="411">
        <f t="shared" ref="AC1046" si="3154">AC1045</f>
        <v>0</v>
      </c>
      <c r="AD1046" s="411">
        <f t="shared" ref="AD1046" si="3155">AD1045</f>
        <v>0</v>
      </c>
      <c r="AE1046" s="411">
        <f t="shared" ref="AE1046" si="3156">AE1045</f>
        <v>0</v>
      </c>
      <c r="AF1046" s="411">
        <f t="shared" ref="AF1046" si="3157">AF1045</f>
        <v>0</v>
      </c>
      <c r="AG1046" s="411">
        <f t="shared" ref="AG1046" si="3158">AG1045</f>
        <v>0</v>
      </c>
      <c r="AH1046" s="411">
        <f t="shared" ref="AH1046" si="3159">AH1045</f>
        <v>0</v>
      </c>
      <c r="AI1046" s="411">
        <f t="shared" ref="AI1046" si="3160">AI1045</f>
        <v>0</v>
      </c>
      <c r="AJ1046" s="411">
        <f t="shared" ref="AJ1046" si="3161">AJ1045</f>
        <v>0</v>
      </c>
      <c r="AK1046" s="411">
        <f t="shared" ref="AK1046" si="3162">AK1045</f>
        <v>0</v>
      </c>
      <c r="AL1046" s="411">
        <f t="shared" ref="AL1046" si="3163">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123</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347</v>
      </c>
      <c r="C1049" s="291" t="s">
        <v>164</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64">Z1048</f>
        <v>0</v>
      </c>
      <c r="AA1049" s="411">
        <f t="shared" ref="AA1049" si="3165">AA1048</f>
        <v>0</v>
      </c>
      <c r="AB1049" s="411">
        <f t="shared" ref="AB1049" si="3166">AB1048</f>
        <v>0</v>
      </c>
      <c r="AC1049" s="411">
        <f t="shared" ref="AC1049" si="3167">AC1048</f>
        <v>0</v>
      </c>
      <c r="AD1049" s="411">
        <f t="shared" ref="AD1049" si="3168">AD1048</f>
        <v>0</v>
      </c>
      <c r="AE1049" s="411">
        <f t="shared" ref="AE1049" si="3169">AE1048</f>
        <v>0</v>
      </c>
      <c r="AF1049" s="411">
        <f t="shared" ref="AF1049" si="3170">AF1048</f>
        <v>0</v>
      </c>
      <c r="AG1049" s="411">
        <f t="shared" ref="AG1049" si="3171">AG1048</f>
        <v>0</v>
      </c>
      <c r="AH1049" s="411">
        <f t="shared" ref="AH1049" si="3172">AH1048</f>
        <v>0</v>
      </c>
      <c r="AI1049" s="411">
        <f t="shared" ref="AI1049" si="3173">AI1048</f>
        <v>0</v>
      </c>
      <c r="AJ1049" s="411">
        <f t="shared" ref="AJ1049" si="3174">AJ1048</f>
        <v>0</v>
      </c>
      <c r="AK1049" s="411">
        <f t="shared" ref="AK1049" si="3175">AK1048</f>
        <v>0</v>
      </c>
      <c r="AL1049" s="411">
        <f t="shared" ref="AL1049" si="3176">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124</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347</v>
      </c>
      <c r="C1052" s="291" t="s">
        <v>164</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77">Z1051</f>
        <v>0</v>
      </c>
      <c r="AA1052" s="411">
        <f t="shared" ref="AA1052" si="3178">AA1051</f>
        <v>0</v>
      </c>
      <c r="AB1052" s="411">
        <f t="shared" ref="AB1052" si="3179">AB1051</f>
        <v>0</v>
      </c>
      <c r="AC1052" s="411">
        <f t="shared" ref="AC1052" si="3180">AC1051</f>
        <v>0</v>
      </c>
      <c r="AD1052" s="411">
        <f t="shared" ref="AD1052" si="3181">AD1051</f>
        <v>0</v>
      </c>
      <c r="AE1052" s="411">
        <f t="shared" ref="AE1052" si="3182">AE1051</f>
        <v>0</v>
      </c>
      <c r="AF1052" s="411">
        <f t="shared" ref="AF1052" si="3183">AF1051</f>
        <v>0</v>
      </c>
      <c r="AG1052" s="411">
        <f t="shared" ref="AG1052" si="3184">AG1051</f>
        <v>0</v>
      </c>
      <c r="AH1052" s="411">
        <f t="shared" ref="AH1052" si="3185">AH1051</f>
        <v>0</v>
      </c>
      <c r="AI1052" s="411">
        <f t="shared" ref="AI1052" si="3186">AI1051</f>
        <v>0</v>
      </c>
      <c r="AJ1052" s="411">
        <f t="shared" ref="AJ1052" si="3187">AJ1051</f>
        <v>0</v>
      </c>
      <c r="AK1052" s="411">
        <f t="shared" ref="AK1052" si="3188">AK1051</f>
        <v>0</v>
      </c>
      <c r="AL1052" s="411">
        <f t="shared" ref="AL1052" si="3189">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125</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347</v>
      </c>
      <c r="C1055" s="291" t="s">
        <v>164</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90">Z1054</f>
        <v>0</v>
      </c>
      <c r="AA1055" s="411">
        <f t="shared" ref="AA1055" si="3191">AA1054</f>
        <v>0</v>
      </c>
      <c r="AB1055" s="411">
        <f t="shared" ref="AB1055" si="3192">AB1054</f>
        <v>0</v>
      </c>
      <c r="AC1055" s="411">
        <f t="shared" ref="AC1055" si="3193">AC1054</f>
        <v>0</v>
      </c>
      <c r="AD1055" s="411">
        <f t="shared" ref="AD1055" si="3194">AD1054</f>
        <v>0</v>
      </c>
      <c r="AE1055" s="411">
        <f t="shared" ref="AE1055" si="3195">AE1054</f>
        <v>0</v>
      </c>
      <c r="AF1055" s="411">
        <f t="shared" ref="AF1055" si="3196">AF1054</f>
        <v>0</v>
      </c>
      <c r="AG1055" s="411">
        <f t="shared" ref="AG1055" si="3197">AG1054</f>
        <v>0</v>
      </c>
      <c r="AH1055" s="411">
        <f t="shared" ref="AH1055" si="3198">AH1054</f>
        <v>0</v>
      </c>
      <c r="AI1055" s="411">
        <f t="shared" ref="AI1055" si="3199">AI1054</f>
        <v>0</v>
      </c>
      <c r="AJ1055" s="411">
        <f t="shared" ref="AJ1055" si="3200">AJ1054</f>
        <v>0</v>
      </c>
      <c r="AK1055" s="411">
        <f t="shared" ref="AK1055" si="3201">AK1054</f>
        <v>0</v>
      </c>
      <c r="AL1055" s="411">
        <f t="shared" ref="AL1055" si="3202">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502</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126</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347</v>
      </c>
      <c r="C1059" s="291" t="s">
        <v>164</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03">Z1058</f>
        <v>0</v>
      </c>
      <c r="AA1059" s="411">
        <f t="shared" ref="AA1059" si="3204">AA1058</f>
        <v>0</v>
      </c>
      <c r="AB1059" s="411">
        <f t="shared" ref="AB1059" si="3205">AB1058</f>
        <v>0</v>
      </c>
      <c r="AC1059" s="411">
        <f t="shared" ref="AC1059" si="3206">AC1058</f>
        <v>0</v>
      </c>
      <c r="AD1059" s="411">
        <f t="shared" ref="AD1059" si="3207">AD1058</f>
        <v>0</v>
      </c>
      <c r="AE1059" s="411">
        <f t="shared" ref="AE1059" si="3208">AE1058</f>
        <v>0</v>
      </c>
      <c r="AF1059" s="411">
        <f t="shared" ref="AF1059" si="3209">AF1058</f>
        <v>0</v>
      </c>
      <c r="AG1059" s="411">
        <f t="shared" ref="AG1059" si="3210">AG1058</f>
        <v>0</v>
      </c>
      <c r="AH1059" s="411">
        <f t="shared" ref="AH1059" si="3211">AH1058</f>
        <v>0</v>
      </c>
      <c r="AI1059" s="411">
        <f t="shared" ref="AI1059" si="3212">AI1058</f>
        <v>0</v>
      </c>
      <c r="AJ1059" s="411">
        <f t="shared" ref="AJ1059" si="3213">AJ1058</f>
        <v>0</v>
      </c>
      <c r="AK1059" s="411">
        <f t="shared" ref="AK1059" si="3214">AK1058</f>
        <v>0</v>
      </c>
      <c r="AL1059" s="411">
        <f t="shared" ref="AL1059" si="3215">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127</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347</v>
      </c>
      <c r="C1062" s="291" t="s">
        <v>164</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16">Z1061</f>
        <v>0</v>
      </c>
      <c r="AA1062" s="411">
        <f t="shared" ref="AA1062" si="3217">AA1061</f>
        <v>0</v>
      </c>
      <c r="AB1062" s="411">
        <f t="shared" ref="AB1062" si="3218">AB1061</f>
        <v>0</v>
      </c>
      <c r="AC1062" s="411">
        <f t="shared" ref="AC1062" si="3219">AC1061</f>
        <v>0</v>
      </c>
      <c r="AD1062" s="411">
        <f t="shared" ref="AD1062" si="3220">AD1061</f>
        <v>0</v>
      </c>
      <c r="AE1062" s="411">
        <f t="shared" ref="AE1062" si="3221">AE1061</f>
        <v>0</v>
      </c>
      <c r="AF1062" s="411">
        <f t="shared" ref="AF1062" si="3222">AF1061</f>
        <v>0</v>
      </c>
      <c r="AG1062" s="411">
        <f t="shared" ref="AG1062" si="3223">AG1061</f>
        <v>0</v>
      </c>
      <c r="AH1062" s="411">
        <f t="shared" ref="AH1062" si="3224">AH1061</f>
        <v>0</v>
      </c>
      <c r="AI1062" s="411">
        <f t="shared" ref="AI1062" si="3225">AI1061</f>
        <v>0</v>
      </c>
      <c r="AJ1062" s="411">
        <f t="shared" ref="AJ1062" si="3226">AJ1061</f>
        <v>0</v>
      </c>
      <c r="AK1062" s="411">
        <f t="shared" ref="AK1062" si="3227">AK1061</f>
        <v>0</v>
      </c>
      <c r="AL1062" s="411">
        <f t="shared" ref="AL1062" si="3228">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128</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347</v>
      </c>
      <c r="C1065" s="291" t="s">
        <v>164</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29">Z1064</f>
        <v>0</v>
      </c>
      <c r="AA1065" s="411">
        <f t="shared" ref="AA1065" si="3230">AA1064</f>
        <v>0</v>
      </c>
      <c r="AB1065" s="411">
        <f t="shared" ref="AB1065" si="3231">AB1064</f>
        <v>0</v>
      </c>
      <c r="AC1065" s="411">
        <f t="shared" ref="AC1065" si="3232">AC1064</f>
        <v>0</v>
      </c>
      <c r="AD1065" s="411">
        <f t="shared" ref="AD1065" si="3233">AD1064</f>
        <v>0</v>
      </c>
      <c r="AE1065" s="411">
        <f t="shared" ref="AE1065" si="3234">AE1064</f>
        <v>0</v>
      </c>
      <c r="AF1065" s="411">
        <f t="shared" ref="AF1065" si="3235">AF1064</f>
        <v>0</v>
      </c>
      <c r="AG1065" s="411">
        <f t="shared" ref="AG1065" si="3236">AG1064</f>
        <v>0</v>
      </c>
      <c r="AH1065" s="411">
        <f t="shared" ref="AH1065" si="3237">AH1064</f>
        <v>0</v>
      </c>
      <c r="AI1065" s="411">
        <f t="shared" ref="AI1065" si="3238">AI1064</f>
        <v>0</v>
      </c>
      <c r="AJ1065" s="411">
        <f t="shared" ref="AJ1065" si="3239">AJ1064</f>
        <v>0</v>
      </c>
      <c r="AK1065" s="411">
        <f t="shared" ref="AK1065" si="3240">AK1064</f>
        <v>0</v>
      </c>
      <c r="AL1065" s="411">
        <f t="shared" ref="AL1065" si="3241">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503</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129</v>
      </c>
      <c r="C1068" s="291" t="s">
        <v>25</v>
      </c>
      <c r="D1068" s="295"/>
      <c r="E1068" s="295"/>
      <c r="F1068" s="295"/>
      <c r="G1068" s="295"/>
      <c r="H1068" s="295"/>
      <c r="I1068" s="295"/>
      <c r="J1068" s="295"/>
      <c r="K1068" s="295"/>
      <c r="L1068" s="295"/>
      <c r="M1068" s="295"/>
      <c r="N1068" s="295">
        <v>0</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347</v>
      </c>
      <c r="C1069" s="291" t="s">
        <v>164</v>
      </c>
      <c r="D1069" s="295"/>
      <c r="E1069" s="295"/>
      <c r="F1069" s="295"/>
      <c r="G1069" s="295"/>
      <c r="H1069" s="295"/>
      <c r="I1069" s="295"/>
      <c r="J1069" s="295"/>
      <c r="K1069" s="295"/>
      <c r="L1069" s="295"/>
      <c r="M1069" s="295"/>
      <c r="N1069" s="295">
        <f>N1068</f>
        <v>0</v>
      </c>
      <c r="O1069" s="295"/>
      <c r="P1069" s="295"/>
      <c r="Q1069" s="295"/>
      <c r="R1069" s="295"/>
      <c r="S1069" s="295"/>
      <c r="T1069" s="295"/>
      <c r="U1069" s="295"/>
      <c r="V1069" s="295"/>
      <c r="W1069" s="295"/>
      <c r="X1069" s="295"/>
      <c r="Y1069" s="411">
        <f>Y1068</f>
        <v>0</v>
      </c>
      <c r="Z1069" s="411">
        <f t="shared" ref="Z1069" si="3242">Z1068</f>
        <v>0</v>
      </c>
      <c r="AA1069" s="411">
        <f t="shared" ref="AA1069" si="3243">AA1068</f>
        <v>0</v>
      </c>
      <c r="AB1069" s="411">
        <f t="shared" ref="AB1069" si="3244">AB1068</f>
        <v>0</v>
      </c>
      <c r="AC1069" s="411">
        <f t="shared" ref="AC1069" si="3245">AC1068</f>
        <v>0</v>
      </c>
      <c r="AD1069" s="411">
        <f t="shared" ref="AD1069" si="3246">AD1068</f>
        <v>0</v>
      </c>
      <c r="AE1069" s="411">
        <f t="shared" ref="AE1069" si="3247">AE1068</f>
        <v>0</v>
      </c>
      <c r="AF1069" s="411">
        <f t="shared" ref="AF1069" si="3248">AF1068</f>
        <v>0</v>
      </c>
      <c r="AG1069" s="411">
        <f t="shared" ref="AG1069" si="3249">AG1068</f>
        <v>0</v>
      </c>
      <c r="AH1069" s="411">
        <f t="shared" ref="AH1069" si="3250">AH1068</f>
        <v>0</v>
      </c>
      <c r="AI1069" s="411">
        <f t="shared" ref="AI1069" si="3251">AI1068</f>
        <v>0</v>
      </c>
      <c r="AJ1069" s="411">
        <f t="shared" ref="AJ1069" si="3252">AJ1068</f>
        <v>0</v>
      </c>
      <c r="AK1069" s="411">
        <f t="shared" ref="AK1069" si="3253">AK1068</f>
        <v>0</v>
      </c>
      <c r="AL1069" s="411">
        <f t="shared" ref="AL1069" si="3254">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130</v>
      </c>
      <c r="C1071" s="291" t="s">
        <v>25</v>
      </c>
      <c r="D1071" s="295"/>
      <c r="E1071" s="295"/>
      <c r="F1071" s="295"/>
      <c r="G1071" s="295"/>
      <c r="H1071" s="295"/>
      <c r="I1071" s="295"/>
      <c r="J1071" s="295"/>
      <c r="K1071" s="295"/>
      <c r="L1071" s="295"/>
      <c r="M1071" s="295"/>
      <c r="N1071" s="295">
        <v>0</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347</v>
      </c>
      <c r="C1072" s="291" t="s">
        <v>164</v>
      </c>
      <c r="D1072" s="295"/>
      <c r="E1072" s="295"/>
      <c r="F1072" s="295"/>
      <c r="G1072" s="295"/>
      <c r="H1072" s="295"/>
      <c r="I1072" s="295"/>
      <c r="J1072" s="295"/>
      <c r="K1072" s="295"/>
      <c r="L1072" s="295"/>
      <c r="M1072" s="295"/>
      <c r="N1072" s="295">
        <f>N1071</f>
        <v>0</v>
      </c>
      <c r="O1072" s="295"/>
      <c r="P1072" s="295"/>
      <c r="Q1072" s="295"/>
      <c r="R1072" s="295"/>
      <c r="S1072" s="295"/>
      <c r="T1072" s="295"/>
      <c r="U1072" s="295"/>
      <c r="V1072" s="295"/>
      <c r="W1072" s="295"/>
      <c r="X1072" s="295"/>
      <c r="Y1072" s="411">
        <f>Y1071</f>
        <v>0</v>
      </c>
      <c r="Z1072" s="411">
        <f t="shared" ref="Z1072" si="3255">Z1071</f>
        <v>0</v>
      </c>
      <c r="AA1072" s="411">
        <f t="shared" ref="AA1072" si="3256">AA1071</f>
        <v>0</v>
      </c>
      <c r="AB1072" s="411">
        <f t="shared" ref="AB1072" si="3257">AB1071</f>
        <v>0</v>
      </c>
      <c r="AC1072" s="411">
        <f t="shared" ref="AC1072" si="3258">AC1071</f>
        <v>0</v>
      </c>
      <c r="AD1072" s="411">
        <f t="shared" ref="AD1072" si="3259">AD1071</f>
        <v>0</v>
      </c>
      <c r="AE1072" s="411">
        <f t="shared" ref="AE1072" si="3260">AE1071</f>
        <v>0</v>
      </c>
      <c r="AF1072" s="411">
        <f t="shared" ref="AF1072" si="3261">AF1071</f>
        <v>0</v>
      </c>
      <c r="AG1072" s="411">
        <f t="shared" ref="AG1072" si="3262">AG1071</f>
        <v>0</v>
      </c>
      <c r="AH1072" s="411">
        <f t="shared" ref="AH1072" si="3263">AH1071</f>
        <v>0</v>
      </c>
      <c r="AI1072" s="411">
        <f t="shared" ref="AI1072" si="3264">AI1071</f>
        <v>0</v>
      </c>
      <c r="AJ1072" s="411">
        <f t="shared" ref="AJ1072" si="3265">AJ1071</f>
        <v>0</v>
      </c>
      <c r="AK1072" s="411">
        <f t="shared" ref="AK1072" si="3266">AK1071</f>
        <v>0</v>
      </c>
      <c r="AL1072" s="411">
        <f t="shared" ref="AL1072" si="3267">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131</v>
      </c>
      <c r="C1074" s="291" t="s">
        <v>25</v>
      </c>
      <c r="D1074" s="295"/>
      <c r="E1074" s="295"/>
      <c r="F1074" s="295"/>
      <c r="G1074" s="295"/>
      <c r="H1074" s="295"/>
      <c r="I1074" s="295"/>
      <c r="J1074" s="295"/>
      <c r="K1074" s="295"/>
      <c r="L1074" s="295"/>
      <c r="M1074" s="295"/>
      <c r="N1074" s="295">
        <v>0</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347</v>
      </c>
      <c r="C1075" s="291" t="s">
        <v>164</v>
      </c>
      <c r="D1075" s="295"/>
      <c r="E1075" s="295"/>
      <c r="F1075" s="295"/>
      <c r="G1075" s="295"/>
      <c r="H1075" s="295"/>
      <c r="I1075" s="295"/>
      <c r="J1075" s="295"/>
      <c r="K1075" s="295"/>
      <c r="L1075" s="295"/>
      <c r="M1075" s="295"/>
      <c r="N1075" s="295">
        <f>N1074</f>
        <v>0</v>
      </c>
      <c r="O1075" s="295"/>
      <c r="P1075" s="295"/>
      <c r="Q1075" s="295"/>
      <c r="R1075" s="295"/>
      <c r="S1075" s="295"/>
      <c r="T1075" s="295"/>
      <c r="U1075" s="295"/>
      <c r="V1075" s="295"/>
      <c r="W1075" s="295"/>
      <c r="X1075" s="295"/>
      <c r="Y1075" s="411">
        <f>Y1074</f>
        <v>0</v>
      </c>
      <c r="Z1075" s="411">
        <f t="shared" ref="Z1075" si="3268">Z1074</f>
        <v>0</v>
      </c>
      <c r="AA1075" s="411">
        <f t="shared" ref="AA1075" si="3269">AA1074</f>
        <v>0</v>
      </c>
      <c r="AB1075" s="411">
        <f t="shared" ref="AB1075" si="3270">AB1074</f>
        <v>0</v>
      </c>
      <c r="AC1075" s="411">
        <f t="shared" ref="AC1075" si="3271">AC1074</f>
        <v>0</v>
      </c>
      <c r="AD1075" s="411">
        <f t="shared" ref="AD1075" si="3272">AD1074</f>
        <v>0</v>
      </c>
      <c r="AE1075" s="411">
        <f t="shared" ref="AE1075" si="3273">AE1074</f>
        <v>0</v>
      </c>
      <c r="AF1075" s="411">
        <f t="shared" ref="AF1075" si="3274">AF1074</f>
        <v>0</v>
      </c>
      <c r="AG1075" s="411">
        <f t="shared" ref="AG1075" si="3275">AG1074</f>
        <v>0</v>
      </c>
      <c r="AH1075" s="411">
        <f t="shared" ref="AH1075" si="3276">AH1074</f>
        <v>0</v>
      </c>
      <c r="AI1075" s="411">
        <f t="shared" ref="AI1075" si="3277">AI1074</f>
        <v>0</v>
      </c>
      <c r="AJ1075" s="411">
        <f t="shared" ref="AJ1075" si="3278">AJ1074</f>
        <v>0</v>
      </c>
      <c r="AK1075" s="411">
        <f t="shared" ref="AK1075" si="3279">AK1074</f>
        <v>0</v>
      </c>
      <c r="AL1075" s="411">
        <f t="shared" ref="AL1075" si="3280">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132</v>
      </c>
      <c r="C1077" s="291" t="s">
        <v>25</v>
      </c>
      <c r="D1077" s="295"/>
      <c r="E1077" s="295"/>
      <c r="F1077" s="295"/>
      <c r="G1077" s="295"/>
      <c r="H1077" s="295"/>
      <c r="I1077" s="295"/>
      <c r="J1077" s="295"/>
      <c r="K1077" s="295"/>
      <c r="L1077" s="295"/>
      <c r="M1077" s="295"/>
      <c r="N1077" s="295">
        <v>0</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347</v>
      </c>
      <c r="C1078" s="291" t="s">
        <v>164</v>
      </c>
      <c r="D1078" s="295"/>
      <c r="E1078" s="295"/>
      <c r="F1078" s="295"/>
      <c r="G1078" s="295"/>
      <c r="H1078" s="295"/>
      <c r="I1078" s="295"/>
      <c r="J1078" s="295"/>
      <c r="K1078" s="295"/>
      <c r="L1078" s="295"/>
      <c r="M1078" s="295"/>
      <c r="N1078" s="295">
        <f>N1077</f>
        <v>0</v>
      </c>
      <c r="O1078" s="295"/>
      <c r="P1078" s="295"/>
      <c r="Q1078" s="295"/>
      <c r="R1078" s="295"/>
      <c r="S1078" s="295"/>
      <c r="T1078" s="295"/>
      <c r="U1078" s="295"/>
      <c r="V1078" s="295"/>
      <c r="W1078" s="295"/>
      <c r="X1078" s="295"/>
      <c r="Y1078" s="411">
        <f>Y1077</f>
        <v>0</v>
      </c>
      <c r="Z1078" s="411">
        <f t="shared" ref="Z1078" si="3281">Z1077</f>
        <v>0</v>
      </c>
      <c r="AA1078" s="411">
        <f t="shared" ref="AA1078" si="3282">AA1077</f>
        <v>0</v>
      </c>
      <c r="AB1078" s="411">
        <f t="shared" ref="AB1078" si="3283">AB1077</f>
        <v>0</v>
      </c>
      <c r="AC1078" s="411">
        <f t="shared" ref="AC1078" si="3284">AC1077</f>
        <v>0</v>
      </c>
      <c r="AD1078" s="411">
        <f t="shared" ref="AD1078" si="3285">AD1077</f>
        <v>0</v>
      </c>
      <c r="AE1078" s="411">
        <f t="shared" ref="AE1078" si="3286">AE1077</f>
        <v>0</v>
      </c>
      <c r="AF1078" s="411">
        <f t="shared" ref="AF1078" si="3287">AF1077</f>
        <v>0</v>
      </c>
      <c r="AG1078" s="411">
        <f t="shared" ref="AG1078" si="3288">AG1077</f>
        <v>0</v>
      </c>
      <c r="AH1078" s="411">
        <f t="shared" ref="AH1078" si="3289">AH1077</f>
        <v>0</v>
      </c>
      <c r="AI1078" s="411">
        <f t="shared" ref="AI1078" si="3290">AI1077</f>
        <v>0</v>
      </c>
      <c r="AJ1078" s="411">
        <f t="shared" ref="AJ1078" si="3291">AJ1077</f>
        <v>0</v>
      </c>
      <c r="AK1078" s="411">
        <f t="shared" ref="AK1078" si="3292">AK1077</f>
        <v>0</v>
      </c>
      <c r="AL1078" s="411">
        <f t="shared" ref="AL1078" si="3293">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133</v>
      </c>
      <c r="C1080" s="291" t="s">
        <v>25</v>
      </c>
      <c r="D1080" s="295"/>
      <c r="E1080" s="295"/>
      <c r="F1080" s="295"/>
      <c r="G1080" s="295"/>
      <c r="H1080" s="295"/>
      <c r="I1080" s="295"/>
      <c r="J1080" s="295"/>
      <c r="K1080" s="295"/>
      <c r="L1080" s="295"/>
      <c r="M1080" s="295"/>
      <c r="N1080" s="295">
        <v>0</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347</v>
      </c>
      <c r="C1081" s="291" t="s">
        <v>164</v>
      </c>
      <c r="D1081" s="295"/>
      <c r="E1081" s="295"/>
      <c r="F1081" s="295"/>
      <c r="G1081" s="295"/>
      <c r="H1081" s="295"/>
      <c r="I1081" s="295"/>
      <c r="J1081" s="295"/>
      <c r="K1081" s="295"/>
      <c r="L1081" s="295"/>
      <c r="M1081" s="295"/>
      <c r="N1081" s="295">
        <f>N1080</f>
        <v>0</v>
      </c>
      <c r="O1081" s="295"/>
      <c r="P1081" s="295"/>
      <c r="Q1081" s="295"/>
      <c r="R1081" s="295"/>
      <c r="S1081" s="295"/>
      <c r="T1081" s="295"/>
      <c r="U1081" s="295"/>
      <c r="V1081" s="295"/>
      <c r="W1081" s="295"/>
      <c r="X1081" s="295"/>
      <c r="Y1081" s="411">
        <f>Y1080</f>
        <v>0</v>
      </c>
      <c r="Z1081" s="411">
        <f t="shared" ref="Z1081" si="3294">Z1080</f>
        <v>0</v>
      </c>
      <c r="AA1081" s="411">
        <f t="shared" ref="AA1081" si="3295">AA1080</f>
        <v>0</v>
      </c>
      <c r="AB1081" s="411">
        <f t="shared" ref="AB1081" si="3296">AB1080</f>
        <v>0</v>
      </c>
      <c r="AC1081" s="411">
        <f t="shared" ref="AC1081" si="3297">AC1080</f>
        <v>0</v>
      </c>
      <c r="AD1081" s="411">
        <f t="shared" ref="AD1081" si="3298">AD1080</f>
        <v>0</v>
      </c>
      <c r="AE1081" s="411">
        <f t="shared" ref="AE1081" si="3299">AE1080</f>
        <v>0</v>
      </c>
      <c r="AF1081" s="411">
        <f t="shared" ref="AF1081" si="3300">AF1080</f>
        <v>0</v>
      </c>
      <c r="AG1081" s="411">
        <f t="shared" ref="AG1081" si="3301">AG1080</f>
        <v>0</v>
      </c>
      <c r="AH1081" s="411">
        <f t="shared" ref="AH1081" si="3302">AH1080</f>
        <v>0</v>
      </c>
      <c r="AI1081" s="411">
        <f t="shared" ref="AI1081" si="3303">AI1080</f>
        <v>0</v>
      </c>
      <c r="AJ1081" s="411">
        <f t="shared" ref="AJ1081" si="3304">AJ1080</f>
        <v>0</v>
      </c>
      <c r="AK1081" s="411">
        <f t="shared" ref="AK1081" si="3305">AK1080</f>
        <v>0</v>
      </c>
      <c r="AL1081" s="411">
        <f t="shared" ref="AL1081" si="3306">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134</v>
      </c>
      <c r="C1083" s="291" t="s">
        <v>25</v>
      </c>
      <c r="D1083" s="295"/>
      <c r="E1083" s="295"/>
      <c r="F1083" s="295"/>
      <c r="G1083" s="295"/>
      <c r="H1083" s="295"/>
      <c r="I1083" s="295"/>
      <c r="J1083" s="295"/>
      <c r="K1083" s="295"/>
      <c r="L1083" s="295"/>
      <c r="M1083" s="295"/>
      <c r="N1083" s="295">
        <v>0</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347</v>
      </c>
      <c r="C1084" s="291" t="s">
        <v>164</v>
      </c>
      <c r="D1084" s="295"/>
      <c r="E1084" s="295"/>
      <c r="F1084" s="295"/>
      <c r="G1084" s="295"/>
      <c r="H1084" s="295"/>
      <c r="I1084" s="295"/>
      <c r="J1084" s="295"/>
      <c r="K1084" s="295"/>
      <c r="L1084" s="295"/>
      <c r="M1084" s="295"/>
      <c r="N1084" s="295">
        <f>N1083</f>
        <v>0</v>
      </c>
      <c r="O1084" s="295"/>
      <c r="P1084" s="295"/>
      <c r="Q1084" s="295"/>
      <c r="R1084" s="295"/>
      <c r="S1084" s="295"/>
      <c r="T1084" s="295"/>
      <c r="U1084" s="295"/>
      <c r="V1084" s="295"/>
      <c r="W1084" s="295"/>
      <c r="X1084" s="295"/>
      <c r="Y1084" s="411">
        <f>Y1083</f>
        <v>0</v>
      </c>
      <c r="Z1084" s="411">
        <f t="shared" ref="Z1084" si="3307">Z1083</f>
        <v>0</v>
      </c>
      <c r="AA1084" s="411">
        <f t="shared" ref="AA1084" si="3308">AA1083</f>
        <v>0</v>
      </c>
      <c r="AB1084" s="411">
        <f t="shared" ref="AB1084" si="3309">AB1083</f>
        <v>0</v>
      </c>
      <c r="AC1084" s="411">
        <f t="shared" ref="AC1084" si="3310">AC1083</f>
        <v>0</v>
      </c>
      <c r="AD1084" s="411">
        <f t="shared" ref="AD1084" si="3311">AD1083</f>
        <v>0</v>
      </c>
      <c r="AE1084" s="411">
        <f t="shared" ref="AE1084" si="3312">AE1083</f>
        <v>0</v>
      </c>
      <c r="AF1084" s="411">
        <f t="shared" ref="AF1084" si="3313">AF1083</f>
        <v>0</v>
      </c>
      <c r="AG1084" s="411">
        <f t="shared" ref="AG1084" si="3314">AG1083</f>
        <v>0</v>
      </c>
      <c r="AH1084" s="411">
        <f t="shared" ref="AH1084" si="3315">AH1083</f>
        <v>0</v>
      </c>
      <c r="AI1084" s="411">
        <f t="shared" ref="AI1084" si="3316">AI1083</f>
        <v>0</v>
      </c>
      <c r="AJ1084" s="411">
        <f t="shared" ref="AJ1084" si="3317">AJ1083</f>
        <v>0</v>
      </c>
      <c r="AK1084" s="411">
        <f t="shared" ref="AK1084" si="3318">AK1083</f>
        <v>0</v>
      </c>
      <c r="AL1084" s="411">
        <f t="shared" ref="AL1084" si="3319">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135</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347</v>
      </c>
      <c r="C1087" s="291" t="s">
        <v>164</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20">Z1086</f>
        <v>0</v>
      </c>
      <c r="AA1087" s="411">
        <f t="shared" ref="AA1087" si="3321">AA1086</f>
        <v>0</v>
      </c>
      <c r="AB1087" s="411">
        <f t="shared" ref="AB1087" si="3322">AB1086</f>
        <v>0</v>
      </c>
      <c r="AC1087" s="411">
        <f t="shared" ref="AC1087" si="3323">AC1086</f>
        <v>0</v>
      </c>
      <c r="AD1087" s="411">
        <f t="shared" ref="AD1087" si="3324">AD1086</f>
        <v>0</v>
      </c>
      <c r="AE1087" s="411">
        <f t="shared" ref="AE1087" si="3325">AE1086</f>
        <v>0</v>
      </c>
      <c r="AF1087" s="411">
        <f t="shared" ref="AF1087" si="3326">AF1086</f>
        <v>0</v>
      </c>
      <c r="AG1087" s="411">
        <f t="shared" ref="AG1087" si="3327">AG1086</f>
        <v>0</v>
      </c>
      <c r="AH1087" s="411">
        <f t="shared" ref="AH1087" si="3328">AH1086</f>
        <v>0</v>
      </c>
      <c r="AI1087" s="411">
        <f t="shared" ref="AI1087" si="3329">AI1086</f>
        <v>0</v>
      </c>
      <c r="AJ1087" s="411">
        <f t="shared" ref="AJ1087" si="3330">AJ1086</f>
        <v>0</v>
      </c>
      <c r="AK1087" s="411">
        <f t="shared" ref="AK1087" si="3331">AK1086</f>
        <v>0</v>
      </c>
      <c r="AL1087" s="411">
        <f t="shared" ref="AL1087" si="3332">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136</v>
      </c>
      <c r="C1089" s="291" t="s">
        <v>25</v>
      </c>
      <c r="D1089" s="295"/>
      <c r="E1089" s="295"/>
      <c r="F1089" s="295"/>
      <c r="G1089" s="295"/>
      <c r="H1089" s="295"/>
      <c r="I1089" s="295"/>
      <c r="J1089" s="295"/>
      <c r="K1089" s="295"/>
      <c r="L1089" s="295"/>
      <c r="M1089" s="295"/>
      <c r="N1089" s="295">
        <v>0</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347</v>
      </c>
      <c r="C1090" s="291" t="s">
        <v>164</v>
      </c>
      <c r="D1090" s="295"/>
      <c r="E1090" s="295"/>
      <c r="F1090" s="295"/>
      <c r="G1090" s="295"/>
      <c r="H1090" s="295"/>
      <c r="I1090" s="295"/>
      <c r="J1090" s="295"/>
      <c r="K1090" s="295"/>
      <c r="L1090" s="295"/>
      <c r="M1090" s="295"/>
      <c r="N1090" s="295">
        <f>N1089</f>
        <v>0</v>
      </c>
      <c r="O1090" s="295"/>
      <c r="P1090" s="295"/>
      <c r="Q1090" s="295"/>
      <c r="R1090" s="295"/>
      <c r="S1090" s="295"/>
      <c r="T1090" s="295"/>
      <c r="U1090" s="295"/>
      <c r="V1090" s="295"/>
      <c r="W1090" s="295"/>
      <c r="X1090" s="295"/>
      <c r="Y1090" s="411">
        <f>Y1089</f>
        <v>0</v>
      </c>
      <c r="Z1090" s="411">
        <f t="shared" ref="Z1090" si="3333">Z1089</f>
        <v>0</v>
      </c>
      <c r="AA1090" s="411">
        <f t="shared" ref="AA1090" si="3334">AA1089</f>
        <v>0</v>
      </c>
      <c r="AB1090" s="411">
        <f t="shared" ref="AB1090" si="3335">AB1089</f>
        <v>0</v>
      </c>
      <c r="AC1090" s="411">
        <f t="shared" ref="AC1090" si="3336">AC1089</f>
        <v>0</v>
      </c>
      <c r="AD1090" s="411">
        <f t="shared" ref="AD1090" si="3337">AD1089</f>
        <v>0</v>
      </c>
      <c r="AE1090" s="411">
        <f t="shared" ref="AE1090" si="3338">AE1089</f>
        <v>0</v>
      </c>
      <c r="AF1090" s="411">
        <f t="shared" ref="AF1090" si="3339">AF1089</f>
        <v>0</v>
      </c>
      <c r="AG1090" s="411">
        <f t="shared" ref="AG1090" si="3340">AG1089</f>
        <v>0</v>
      </c>
      <c r="AH1090" s="411">
        <f t="shared" ref="AH1090" si="3341">AH1089</f>
        <v>0</v>
      </c>
      <c r="AI1090" s="411">
        <f t="shared" ref="AI1090" si="3342">AI1089</f>
        <v>0</v>
      </c>
      <c r="AJ1090" s="411">
        <f t="shared" ref="AJ1090" si="3343">AJ1089</f>
        <v>0</v>
      </c>
      <c r="AK1090" s="411">
        <f t="shared" ref="AK1090" si="3344">AK1089</f>
        <v>0</v>
      </c>
      <c r="AL1090" s="411">
        <f t="shared" ref="AL1090" si="3345">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137</v>
      </c>
      <c r="C1092" s="291" t="s">
        <v>25</v>
      </c>
      <c r="D1092" s="295"/>
      <c r="E1092" s="295"/>
      <c r="F1092" s="295"/>
      <c r="G1092" s="295"/>
      <c r="H1092" s="295"/>
      <c r="I1092" s="295"/>
      <c r="J1092" s="295"/>
      <c r="K1092" s="295"/>
      <c r="L1092" s="295"/>
      <c r="M1092" s="295"/>
      <c r="N1092" s="295">
        <v>0</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347</v>
      </c>
      <c r="C1093" s="291" t="s">
        <v>164</v>
      </c>
      <c r="D1093" s="295"/>
      <c r="E1093" s="295"/>
      <c r="F1093" s="295"/>
      <c r="G1093" s="295"/>
      <c r="H1093" s="295"/>
      <c r="I1093" s="295"/>
      <c r="J1093" s="295"/>
      <c r="K1093" s="295"/>
      <c r="L1093" s="295"/>
      <c r="M1093" s="295"/>
      <c r="N1093" s="295">
        <f>N1092</f>
        <v>0</v>
      </c>
      <c r="O1093" s="295"/>
      <c r="P1093" s="295"/>
      <c r="Q1093" s="295"/>
      <c r="R1093" s="295"/>
      <c r="S1093" s="295"/>
      <c r="T1093" s="295"/>
      <c r="U1093" s="295"/>
      <c r="V1093" s="295"/>
      <c r="W1093" s="295"/>
      <c r="X1093" s="295"/>
      <c r="Y1093" s="411">
        <f>Y1092</f>
        <v>0</v>
      </c>
      <c r="Z1093" s="411">
        <f t="shared" ref="Z1093" si="3346">Z1092</f>
        <v>0</v>
      </c>
      <c r="AA1093" s="411">
        <f t="shared" ref="AA1093" si="3347">AA1092</f>
        <v>0</v>
      </c>
      <c r="AB1093" s="411">
        <f t="shared" ref="AB1093" si="3348">AB1092</f>
        <v>0</v>
      </c>
      <c r="AC1093" s="411">
        <f t="shared" ref="AC1093" si="3349">AC1092</f>
        <v>0</v>
      </c>
      <c r="AD1093" s="411">
        <f t="shared" ref="AD1093" si="3350">AD1092</f>
        <v>0</v>
      </c>
      <c r="AE1093" s="411">
        <f t="shared" ref="AE1093" si="3351">AE1092</f>
        <v>0</v>
      </c>
      <c r="AF1093" s="411">
        <f t="shared" ref="AF1093" si="3352">AF1092</f>
        <v>0</v>
      </c>
      <c r="AG1093" s="411">
        <f t="shared" ref="AG1093" si="3353">AG1092</f>
        <v>0</v>
      </c>
      <c r="AH1093" s="411">
        <f t="shared" ref="AH1093" si="3354">AH1092</f>
        <v>0</v>
      </c>
      <c r="AI1093" s="411">
        <f t="shared" ref="AI1093" si="3355">AI1092</f>
        <v>0</v>
      </c>
      <c r="AJ1093" s="411">
        <f t="shared" ref="AJ1093" si="3356">AJ1092</f>
        <v>0</v>
      </c>
      <c r="AK1093" s="411">
        <f t="shared" ref="AK1093" si="3357">AK1092</f>
        <v>0</v>
      </c>
      <c r="AL1093" s="411">
        <f t="shared" ref="AL1093" si="3358">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15" hidden="1" customHeight="1" outlineLevel="1">
      <c r="A1095" s="532">
        <v>45</v>
      </c>
      <c r="B1095" s="428" t="s">
        <v>138</v>
      </c>
      <c r="C1095" s="291" t="s">
        <v>25</v>
      </c>
      <c r="D1095" s="295"/>
      <c r="E1095" s="295"/>
      <c r="F1095" s="295"/>
      <c r="G1095" s="295"/>
      <c r="H1095" s="295"/>
      <c r="I1095" s="295"/>
      <c r="J1095" s="295"/>
      <c r="K1095" s="295"/>
      <c r="L1095" s="295"/>
      <c r="M1095" s="295"/>
      <c r="N1095" s="295">
        <v>0</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347</v>
      </c>
      <c r="C1096" s="291" t="s">
        <v>164</v>
      </c>
      <c r="D1096" s="295"/>
      <c r="E1096" s="295"/>
      <c r="F1096" s="295"/>
      <c r="G1096" s="295"/>
      <c r="H1096" s="295"/>
      <c r="I1096" s="295"/>
      <c r="J1096" s="295"/>
      <c r="K1096" s="295"/>
      <c r="L1096" s="295"/>
      <c r="M1096" s="295"/>
      <c r="N1096" s="295">
        <f>N1095</f>
        <v>0</v>
      </c>
      <c r="O1096" s="295"/>
      <c r="P1096" s="295"/>
      <c r="Q1096" s="295"/>
      <c r="R1096" s="295"/>
      <c r="S1096" s="295"/>
      <c r="T1096" s="295"/>
      <c r="U1096" s="295"/>
      <c r="V1096" s="295"/>
      <c r="W1096" s="295"/>
      <c r="X1096" s="295"/>
      <c r="Y1096" s="411">
        <f>Y1095</f>
        <v>0</v>
      </c>
      <c r="Z1096" s="411">
        <f t="shared" ref="Z1096" si="3359">Z1095</f>
        <v>0</v>
      </c>
      <c r="AA1096" s="411">
        <f t="shared" ref="AA1096" si="3360">AA1095</f>
        <v>0</v>
      </c>
      <c r="AB1096" s="411">
        <f t="shared" ref="AB1096" si="3361">AB1095</f>
        <v>0</v>
      </c>
      <c r="AC1096" s="411">
        <f t="shared" ref="AC1096" si="3362">AC1095</f>
        <v>0</v>
      </c>
      <c r="AD1096" s="411">
        <f t="shared" ref="AD1096" si="3363">AD1095</f>
        <v>0</v>
      </c>
      <c r="AE1096" s="411">
        <f t="shared" ref="AE1096" si="3364">AE1095</f>
        <v>0</v>
      </c>
      <c r="AF1096" s="411">
        <f t="shared" ref="AF1096" si="3365">AF1095</f>
        <v>0</v>
      </c>
      <c r="AG1096" s="411">
        <f t="shared" ref="AG1096" si="3366">AG1095</f>
        <v>0</v>
      </c>
      <c r="AH1096" s="411">
        <f t="shared" ref="AH1096" si="3367">AH1095</f>
        <v>0</v>
      </c>
      <c r="AI1096" s="411">
        <f t="shared" ref="AI1096" si="3368">AI1095</f>
        <v>0</v>
      </c>
      <c r="AJ1096" s="411">
        <f t="shared" ref="AJ1096" si="3369">AJ1095</f>
        <v>0</v>
      </c>
      <c r="AK1096" s="411">
        <f t="shared" ref="AK1096" si="3370">AK1095</f>
        <v>0</v>
      </c>
      <c r="AL1096" s="411">
        <f t="shared" ref="AL1096" si="3371">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15" hidden="1" customHeight="1" outlineLevel="1">
      <c r="A1098" s="532">
        <v>46</v>
      </c>
      <c r="B1098" s="428" t="s">
        <v>139</v>
      </c>
      <c r="C1098" s="291" t="s">
        <v>25</v>
      </c>
      <c r="D1098" s="295"/>
      <c r="E1098" s="295"/>
      <c r="F1098" s="295"/>
      <c r="G1098" s="295"/>
      <c r="H1098" s="295"/>
      <c r="I1098" s="295"/>
      <c r="J1098" s="295"/>
      <c r="K1098" s="295"/>
      <c r="L1098" s="295"/>
      <c r="M1098" s="295"/>
      <c r="N1098" s="295">
        <v>0</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v>0.1</v>
      </c>
      <c r="AJ1098" s="415"/>
      <c r="AK1098" s="415"/>
      <c r="AL1098" s="415"/>
      <c r="AM1098" s="296">
        <f>SUM(Y1098:AL1098)</f>
        <v>0.1</v>
      </c>
    </row>
    <row r="1099" spans="1:39" ht="15" hidden="1" customHeight="1" outlineLevel="1">
      <c r="A1099" s="532"/>
      <c r="B1099" s="294" t="s">
        <v>347</v>
      </c>
      <c r="C1099" s="291" t="s">
        <v>164</v>
      </c>
      <c r="D1099" s="295"/>
      <c r="E1099" s="295"/>
      <c r="F1099" s="295"/>
      <c r="G1099" s="295"/>
      <c r="H1099" s="295"/>
      <c r="I1099" s="295"/>
      <c r="J1099" s="295"/>
      <c r="K1099" s="295"/>
      <c r="L1099" s="295"/>
      <c r="M1099" s="295"/>
      <c r="N1099" s="295">
        <f>N1098</f>
        <v>0</v>
      </c>
      <c r="O1099" s="295"/>
      <c r="P1099" s="295"/>
      <c r="Q1099" s="295"/>
      <c r="R1099" s="295"/>
      <c r="S1099" s="295"/>
      <c r="T1099" s="295"/>
      <c r="U1099" s="295"/>
      <c r="V1099" s="295"/>
      <c r="W1099" s="295"/>
      <c r="X1099" s="295"/>
      <c r="Y1099" s="411">
        <f>Y1098</f>
        <v>0</v>
      </c>
      <c r="Z1099" s="411">
        <f t="shared" ref="Z1099" si="3372">Z1098</f>
        <v>0</v>
      </c>
      <c r="AA1099" s="411">
        <f t="shared" ref="AA1099" si="3373">AA1098</f>
        <v>0</v>
      </c>
      <c r="AB1099" s="411">
        <f t="shared" ref="AB1099" si="3374">AB1098</f>
        <v>0</v>
      </c>
      <c r="AC1099" s="411">
        <f t="shared" ref="AC1099" si="3375">AC1098</f>
        <v>0</v>
      </c>
      <c r="AD1099" s="411">
        <f t="shared" ref="AD1099" si="3376">AD1098</f>
        <v>0</v>
      </c>
      <c r="AE1099" s="411">
        <f t="shared" ref="AE1099" si="3377">AE1098</f>
        <v>0</v>
      </c>
      <c r="AF1099" s="411">
        <f t="shared" ref="AF1099" si="3378">AF1098</f>
        <v>0</v>
      </c>
      <c r="AG1099" s="411">
        <f t="shared" ref="AG1099" si="3379">AG1098</f>
        <v>0</v>
      </c>
      <c r="AH1099" s="411">
        <f t="shared" ref="AH1099" si="3380">AH1098</f>
        <v>0</v>
      </c>
      <c r="AI1099" s="411">
        <f t="shared" ref="AI1099" si="3381">AI1098</f>
        <v>0.1</v>
      </c>
      <c r="AJ1099" s="411">
        <f t="shared" ref="AJ1099" si="3382">AJ1098</f>
        <v>0</v>
      </c>
      <c r="AK1099" s="411">
        <f t="shared" ref="AK1099" si="3383">AK1098</f>
        <v>0</v>
      </c>
      <c r="AL1099" s="411">
        <f t="shared" ref="AL1099" si="3384">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28.5" hidden="1" customHeight="1" outlineLevel="1">
      <c r="A1101" s="532">
        <v>47</v>
      </c>
      <c r="B1101" s="428" t="s">
        <v>140</v>
      </c>
      <c r="C1101" s="291" t="s">
        <v>25</v>
      </c>
      <c r="D1101" s="295"/>
      <c r="E1101" s="295"/>
      <c r="F1101" s="295"/>
      <c r="G1101" s="295"/>
      <c r="H1101" s="295"/>
      <c r="I1101" s="295"/>
      <c r="J1101" s="295"/>
      <c r="K1101" s="295"/>
      <c r="L1101" s="295"/>
      <c r="M1101" s="295"/>
      <c r="N1101" s="295">
        <v>0</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347</v>
      </c>
      <c r="C1102" s="291" t="s">
        <v>164</v>
      </c>
      <c r="D1102" s="295"/>
      <c r="E1102" s="295"/>
      <c r="F1102" s="295"/>
      <c r="G1102" s="295"/>
      <c r="H1102" s="295"/>
      <c r="I1102" s="295"/>
      <c r="J1102" s="295"/>
      <c r="K1102" s="295"/>
      <c r="L1102" s="295"/>
      <c r="M1102" s="295"/>
      <c r="N1102" s="295">
        <f>N1101</f>
        <v>0</v>
      </c>
      <c r="O1102" s="295"/>
      <c r="P1102" s="295"/>
      <c r="Q1102" s="295"/>
      <c r="R1102" s="295"/>
      <c r="S1102" s="295"/>
      <c r="T1102" s="295"/>
      <c r="U1102" s="295"/>
      <c r="V1102" s="295"/>
      <c r="W1102" s="295"/>
      <c r="X1102" s="295"/>
      <c r="Y1102" s="411">
        <f>Y1101</f>
        <v>0</v>
      </c>
      <c r="Z1102" s="411">
        <f t="shared" ref="Z1102" si="3385">Z1101</f>
        <v>0</v>
      </c>
      <c r="AA1102" s="411">
        <f t="shared" ref="AA1102" si="3386">AA1101</f>
        <v>0</v>
      </c>
      <c r="AB1102" s="411">
        <f t="shared" ref="AB1102" si="3387">AB1101</f>
        <v>0</v>
      </c>
      <c r="AC1102" s="411">
        <f t="shared" ref="AC1102" si="3388">AC1101</f>
        <v>0</v>
      </c>
      <c r="AD1102" s="411">
        <f t="shared" ref="AD1102" si="3389">AD1101</f>
        <v>0</v>
      </c>
      <c r="AE1102" s="411">
        <f t="shared" ref="AE1102" si="3390">AE1101</f>
        <v>0</v>
      </c>
      <c r="AF1102" s="411">
        <f t="shared" ref="AF1102" si="3391">AF1101</f>
        <v>0</v>
      </c>
      <c r="AG1102" s="411">
        <f t="shared" ref="AG1102" si="3392">AG1101</f>
        <v>0</v>
      </c>
      <c r="AH1102" s="411">
        <f t="shared" ref="AH1102" si="3393">AH1101</f>
        <v>0</v>
      </c>
      <c r="AI1102" s="411">
        <f t="shared" ref="AI1102" si="3394">AI1101</f>
        <v>0</v>
      </c>
      <c r="AJ1102" s="411">
        <f t="shared" ref="AJ1102" si="3395">AJ1101</f>
        <v>0</v>
      </c>
      <c r="AK1102" s="411">
        <f t="shared" ref="AK1102" si="3396">AK1101</f>
        <v>0</v>
      </c>
      <c r="AL1102" s="411">
        <f t="shared" ref="AL1102" si="3397">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28.5" hidden="1" customHeight="1" outlineLevel="1">
      <c r="A1104" s="532">
        <v>48</v>
      </c>
      <c r="B1104" s="428" t="s">
        <v>141</v>
      </c>
      <c r="C1104" s="291" t="s">
        <v>25</v>
      </c>
      <c r="D1104" s="295"/>
      <c r="E1104" s="295"/>
      <c r="F1104" s="295"/>
      <c r="G1104" s="295"/>
      <c r="H1104" s="295"/>
      <c r="I1104" s="295"/>
      <c r="J1104" s="295"/>
      <c r="K1104" s="295"/>
      <c r="L1104" s="295"/>
      <c r="M1104" s="295"/>
      <c r="N1104" s="295">
        <v>0</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347</v>
      </c>
      <c r="C1105" s="291" t="s">
        <v>164</v>
      </c>
      <c r="D1105" s="295"/>
      <c r="E1105" s="295"/>
      <c r="F1105" s="295"/>
      <c r="G1105" s="295"/>
      <c r="H1105" s="295"/>
      <c r="I1105" s="295"/>
      <c r="J1105" s="295"/>
      <c r="K1105" s="295"/>
      <c r="L1105" s="295"/>
      <c r="M1105" s="295"/>
      <c r="N1105" s="295">
        <f>N1104</f>
        <v>0</v>
      </c>
      <c r="O1105" s="295"/>
      <c r="P1105" s="295"/>
      <c r="Q1105" s="295"/>
      <c r="R1105" s="295"/>
      <c r="S1105" s="295"/>
      <c r="T1105" s="295"/>
      <c r="U1105" s="295"/>
      <c r="V1105" s="295"/>
      <c r="W1105" s="295"/>
      <c r="X1105" s="295"/>
      <c r="Y1105" s="411">
        <f>Y1104</f>
        <v>0</v>
      </c>
      <c r="Z1105" s="411">
        <f t="shared" ref="Z1105" si="3398">Z1104</f>
        <v>0</v>
      </c>
      <c r="AA1105" s="411">
        <f t="shared" ref="AA1105" si="3399">AA1104</f>
        <v>0</v>
      </c>
      <c r="AB1105" s="411">
        <f t="shared" ref="AB1105" si="3400">AB1104</f>
        <v>0</v>
      </c>
      <c r="AC1105" s="411">
        <f t="shared" ref="AC1105" si="3401">AC1104</f>
        <v>0</v>
      </c>
      <c r="AD1105" s="411">
        <f t="shared" ref="AD1105" si="3402">AD1104</f>
        <v>0</v>
      </c>
      <c r="AE1105" s="411">
        <f t="shared" ref="AE1105" si="3403">AE1104</f>
        <v>0</v>
      </c>
      <c r="AF1105" s="411">
        <f t="shared" ref="AF1105" si="3404">AF1104</f>
        <v>0</v>
      </c>
      <c r="AG1105" s="411">
        <f t="shared" ref="AG1105" si="3405">AG1104</f>
        <v>0</v>
      </c>
      <c r="AH1105" s="411">
        <f t="shared" ref="AH1105" si="3406">AH1104</f>
        <v>0</v>
      </c>
      <c r="AI1105" s="411">
        <f t="shared" ref="AI1105" si="3407">AI1104</f>
        <v>0</v>
      </c>
      <c r="AJ1105" s="411">
        <f t="shared" ref="AJ1105" si="3408">AJ1104</f>
        <v>0</v>
      </c>
      <c r="AK1105" s="411">
        <f t="shared" ref="AK1105" si="3409">AK1104</f>
        <v>0</v>
      </c>
      <c r="AL1105" s="411">
        <f t="shared" ref="AL1105" si="3410">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15" hidden="1" customHeight="1" outlineLevel="1">
      <c r="A1107" s="532">
        <v>49</v>
      </c>
      <c r="B1107" s="428" t="s">
        <v>142</v>
      </c>
      <c r="C1107" s="291" t="s">
        <v>25</v>
      </c>
      <c r="D1107" s="295"/>
      <c r="E1107" s="295"/>
      <c r="F1107" s="295"/>
      <c r="G1107" s="295"/>
      <c r="H1107" s="295"/>
      <c r="I1107" s="295"/>
      <c r="J1107" s="295"/>
      <c r="K1107" s="295"/>
      <c r="L1107" s="295"/>
      <c r="M1107" s="295"/>
      <c r="N1107" s="295">
        <v>0</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347</v>
      </c>
      <c r="C1108" s="291" t="s">
        <v>164</v>
      </c>
      <c r="D1108" s="295"/>
      <c r="E1108" s="295"/>
      <c r="F1108" s="295"/>
      <c r="G1108" s="295"/>
      <c r="H1108" s="295"/>
      <c r="I1108" s="295"/>
      <c r="J1108" s="295"/>
      <c r="K1108" s="295"/>
      <c r="L1108" s="295"/>
      <c r="M1108" s="295"/>
      <c r="N1108" s="295">
        <f>N1107</f>
        <v>0</v>
      </c>
      <c r="O1108" s="295"/>
      <c r="P1108" s="295"/>
      <c r="Q1108" s="295"/>
      <c r="R1108" s="295"/>
      <c r="S1108" s="295"/>
      <c r="T1108" s="295"/>
      <c r="U1108" s="295"/>
      <c r="V1108" s="295"/>
      <c r="W1108" s="295"/>
      <c r="X1108" s="295"/>
      <c r="Y1108" s="411">
        <f>Y1107</f>
        <v>0</v>
      </c>
      <c r="Z1108" s="411">
        <f t="shared" ref="Z1108" si="3411">Z1107</f>
        <v>0</v>
      </c>
      <c r="AA1108" s="411">
        <f t="shared" ref="AA1108" si="3412">AA1107</f>
        <v>0</v>
      </c>
      <c r="AB1108" s="411">
        <f t="shared" ref="AB1108" si="3413">AB1107</f>
        <v>0</v>
      </c>
      <c r="AC1108" s="411">
        <f t="shared" ref="AC1108" si="3414">AC1107</f>
        <v>0</v>
      </c>
      <c r="AD1108" s="411">
        <f t="shared" ref="AD1108" si="3415">AD1107</f>
        <v>0</v>
      </c>
      <c r="AE1108" s="411">
        <f t="shared" ref="AE1108" si="3416">AE1107</f>
        <v>0</v>
      </c>
      <c r="AF1108" s="411">
        <f t="shared" ref="AF1108" si="3417">AF1107</f>
        <v>0</v>
      </c>
      <c r="AG1108" s="411">
        <f t="shared" ref="AG1108" si="3418">AG1107</f>
        <v>0</v>
      </c>
      <c r="AH1108" s="411">
        <f t="shared" ref="AH1108" si="3419">AH1107</f>
        <v>0</v>
      </c>
      <c r="AI1108" s="411">
        <f t="shared" ref="AI1108" si="3420">AI1107</f>
        <v>0</v>
      </c>
      <c r="AJ1108" s="411">
        <f t="shared" ref="AJ1108" si="3421">AJ1107</f>
        <v>0</v>
      </c>
      <c r="AK1108" s="411">
        <f t="shared" ref="AK1108" si="3422">AK1107</f>
        <v>0</v>
      </c>
      <c r="AL1108" s="411">
        <f t="shared" ref="AL1108" si="3423">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ollapsed="1">
      <c r="B1110" s="327" t="s">
        <v>348</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349</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350</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354</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24">SUM(Y1114:AL1114)</f>
        <v>0</v>
      </c>
    </row>
    <row r="1115" spans="1:39">
      <c r="B1115" s="324" t="s">
        <v>355</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24"/>
        <v>0</v>
      </c>
    </row>
    <row r="1116" spans="1:39">
      <c r="B1116" s="324" t="s">
        <v>356</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24"/>
        <v>0</v>
      </c>
    </row>
    <row r="1117" spans="1:39">
      <c r="B1117" s="324" t="s">
        <v>357</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24"/>
        <v>0</v>
      </c>
    </row>
    <row r="1118" spans="1:39">
      <c r="B1118" s="324" t="s">
        <v>358</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25">Y212*Y1113</f>
        <v>0</v>
      </c>
      <c r="Z1118" s="378">
        <f t="shared" si="3425"/>
        <v>0</v>
      </c>
      <c r="AA1118" s="378">
        <f t="shared" si="3425"/>
        <v>0</v>
      </c>
      <c r="AB1118" s="378">
        <f t="shared" si="3425"/>
        <v>0</v>
      </c>
      <c r="AC1118" s="378">
        <f t="shared" si="3425"/>
        <v>0</v>
      </c>
      <c r="AD1118" s="378">
        <f t="shared" si="3425"/>
        <v>0</v>
      </c>
      <c r="AE1118" s="378">
        <f t="shared" si="3425"/>
        <v>0</v>
      </c>
      <c r="AF1118" s="378">
        <f t="shared" si="3425"/>
        <v>0</v>
      </c>
      <c r="AG1118" s="378">
        <f t="shared" si="3425"/>
        <v>0</v>
      </c>
      <c r="AH1118" s="378">
        <f t="shared" si="3425"/>
        <v>0</v>
      </c>
      <c r="AI1118" s="378">
        <f t="shared" si="3425"/>
        <v>0</v>
      </c>
      <c r="AJ1118" s="378">
        <f t="shared" si="3425"/>
        <v>0</v>
      </c>
      <c r="AK1118" s="378">
        <f t="shared" si="3425"/>
        <v>0</v>
      </c>
      <c r="AL1118" s="378">
        <f t="shared" si="3425"/>
        <v>0</v>
      </c>
      <c r="AM1118" s="629">
        <f t="shared" si="3424"/>
        <v>0</v>
      </c>
    </row>
    <row r="1119" spans="1:39">
      <c r="B1119" s="324" t="s">
        <v>359</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3426">Y395*Y1113</f>
        <v>0</v>
      </c>
      <c r="Z1119" s="378">
        <f t="shared" si="3426"/>
        <v>0</v>
      </c>
      <c r="AA1119" s="378">
        <f t="shared" si="3426"/>
        <v>0</v>
      </c>
      <c r="AB1119" s="378">
        <f t="shared" si="3426"/>
        <v>0</v>
      </c>
      <c r="AC1119" s="378">
        <f t="shared" si="3426"/>
        <v>0</v>
      </c>
      <c r="AD1119" s="378">
        <f t="shared" si="3426"/>
        <v>0</v>
      </c>
      <c r="AE1119" s="378">
        <f t="shared" si="3426"/>
        <v>0</v>
      </c>
      <c r="AF1119" s="378">
        <f t="shared" si="3426"/>
        <v>0</v>
      </c>
      <c r="AG1119" s="378">
        <f t="shared" si="3426"/>
        <v>0</v>
      </c>
      <c r="AH1119" s="378">
        <f t="shared" si="3426"/>
        <v>0</v>
      </c>
      <c r="AI1119" s="378">
        <f t="shared" si="3426"/>
        <v>0</v>
      </c>
      <c r="AJ1119" s="378">
        <f t="shared" si="3426"/>
        <v>0</v>
      </c>
      <c r="AK1119" s="378">
        <f t="shared" si="3426"/>
        <v>0</v>
      </c>
      <c r="AL1119" s="378">
        <f t="shared" si="3426"/>
        <v>0</v>
      </c>
      <c r="AM1119" s="629">
        <f t="shared" si="3424"/>
        <v>0</v>
      </c>
    </row>
    <row r="1120" spans="1:39">
      <c r="B1120" s="324" t="s">
        <v>360</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27">Y578*Y1113</f>
        <v>0</v>
      </c>
      <c r="Z1120" s="378">
        <f t="shared" si="3427"/>
        <v>0</v>
      </c>
      <c r="AA1120" s="378">
        <f t="shared" si="3427"/>
        <v>0</v>
      </c>
      <c r="AB1120" s="378">
        <f t="shared" si="3427"/>
        <v>0</v>
      </c>
      <c r="AC1120" s="378">
        <f t="shared" si="3427"/>
        <v>0</v>
      </c>
      <c r="AD1120" s="378">
        <f t="shared" si="3427"/>
        <v>0</v>
      </c>
      <c r="AE1120" s="378">
        <f t="shared" si="3427"/>
        <v>0</v>
      </c>
      <c r="AF1120" s="378">
        <f t="shared" si="3427"/>
        <v>0</v>
      </c>
      <c r="AG1120" s="378">
        <f t="shared" si="3427"/>
        <v>0</v>
      </c>
      <c r="AH1120" s="378">
        <f t="shared" si="3427"/>
        <v>0</v>
      </c>
      <c r="AI1120" s="378">
        <f t="shared" si="3427"/>
        <v>0</v>
      </c>
      <c r="AJ1120" s="378">
        <f t="shared" si="3427"/>
        <v>0</v>
      </c>
      <c r="AK1120" s="378">
        <f t="shared" si="3427"/>
        <v>0</v>
      </c>
      <c r="AL1120" s="378">
        <f t="shared" si="3427"/>
        <v>0</v>
      </c>
      <c r="AM1120" s="629">
        <f t="shared" si="3424"/>
        <v>0</v>
      </c>
    </row>
    <row r="1121" spans="2:39">
      <c r="B1121" s="324" t="s">
        <v>361</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28">Y761*Y1113</f>
        <v>0</v>
      </c>
      <c r="Z1121" s="378">
        <f t="shared" si="3428"/>
        <v>0</v>
      </c>
      <c r="AA1121" s="378">
        <f t="shared" si="3428"/>
        <v>0</v>
      </c>
      <c r="AB1121" s="378">
        <f t="shared" si="3428"/>
        <v>0</v>
      </c>
      <c r="AC1121" s="378">
        <f t="shared" si="3428"/>
        <v>0</v>
      </c>
      <c r="AD1121" s="378">
        <f t="shared" si="3428"/>
        <v>0</v>
      </c>
      <c r="AE1121" s="378">
        <f t="shared" si="3428"/>
        <v>0</v>
      </c>
      <c r="AF1121" s="378">
        <f t="shared" si="3428"/>
        <v>0</v>
      </c>
      <c r="AG1121" s="378">
        <f t="shared" si="3428"/>
        <v>0</v>
      </c>
      <c r="AH1121" s="378">
        <f t="shared" si="3428"/>
        <v>0</v>
      </c>
      <c r="AI1121" s="378">
        <f t="shared" si="3428"/>
        <v>0</v>
      </c>
      <c r="AJ1121" s="378">
        <f t="shared" si="3428"/>
        <v>0</v>
      </c>
      <c r="AK1121" s="378">
        <f t="shared" si="3428"/>
        <v>0</v>
      </c>
      <c r="AL1121" s="378">
        <f t="shared" si="3428"/>
        <v>0</v>
      </c>
      <c r="AM1121" s="629">
        <f t="shared" si="3424"/>
        <v>0</v>
      </c>
    </row>
    <row r="1122" spans="2:39">
      <c r="B1122" s="324" t="s">
        <v>362</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29">Y944*Y1113</f>
        <v>0</v>
      </c>
      <c r="Z1122" s="378">
        <f t="shared" si="3429"/>
        <v>0</v>
      </c>
      <c r="AA1122" s="378">
        <f t="shared" si="3429"/>
        <v>0</v>
      </c>
      <c r="AB1122" s="378">
        <f t="shared" si="3429"/>
        <v>0</v>
      </c>
      <c r="AC1122" s="378">
        <f t="shared" si="3429"/>
        <v>0</v>
      </c>
      <c r="AD1122" s="378">
        <f t="shared" si="3429"/>
        <v>0</v>
      </c>
      <c r="AE1122" s="378">
        <f t="shared" si="3429"/>
        <v>0</v>
      </c>
      <c r="AF1122" s="378">
        <f t="shared" si="3429"/>
        <v>0</v>
      </c>
      <c r="AG1122" s="378">
        <f t="shared" si="3429"/>
        <v>0</v>
      </c>
      <c r="AH1122" s="378">
        <f t="shared" si="3429"/>
        <v>0</v>
      </c>
      <c r="AI1122" s="378">
        <f t="shared" si="3429"/>
        <v>0</v>
      </c>
      <c r="AJ1122" s="378">
        <f t="shared" si="3429"/>
        <v>0</v>
      </c>
      <c r="AK1122" s="378">
        <f t="shared" si="3429"/>
        <v>0</v>
      </c>
      <c r="AL1122" s="378">
        <f t="shared" si="3429"/>
        <v>0</v>
      </c>
      <c r="AM1122" s="629">
        <f t="shared" si="3424"/>
        <v>0</v>
      </c>
    </row>
    <row r="1123" spans="2:39">
      <c r="B1123" s="324" t="s">
        <v>363</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30">AA1110*AA1113</f>
        <v>0</v>
      </c>
      <c r="AB1123" s="378">
        <f t="shared" si="3430"/>
        <v>0</v>
      </c>
      <c r="AC1123" s="378">
        <f t="shared" si="3430"/>
        <v>0</v>
      </c>
      <c r="AD1123" s="378">
        <f t="shared" si="3430"/>
        <v>0</v>
      </c>
      <c r="AE1123" s="378">
        <f t="shared" si="3430"/>
        <v>0</v>
      </c>
      <c r="AF1123" s="378">
        <f t="shared" si="3430"/>
        <v>0</v>
      </c>
      <c r="AG1123" s="378">
        <f t="shared" si="3430"/>
        <v>0</v>
      </c>
      <c r="AH1123" s="378">
        <f t="shared" si="3430"/>
        <v>0</v>
      </c>
      <c r="AI1123" s="378">
        <f t="shared" si="3430"/>
        <v>0</v>
      </c>
      <c r="AJ1123" s="378">
        <f t="shared" si="3430"/>
        <v>0</v>
      </c>
      <c r="AK1123" s="378">
        <f t="shared" si="3430"/>
        <v>0</v>
      </c>
      <c r="AL1123" s="378">
        <f t="shared" si="3430"/>
        <v>0</v>
      </c>
      <c r="AM1123" s="629">
        <f t="shared" si="3424"/>
        <v>0</v>
      </c>
    </row>
    <row r="1124" spans="2:39" ht="15.75">
      <c r="B1124" s="349" t="s">
        <v>353</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31">SUM(Z1114:Z1123)</f>
        <v>0</v>
      </c>
      <c r="AA1124" s="346">
        <f t="shared" si="3431"/>
        <v>0</v>
      </c>
      <c r="AB1124" s="346">
        <f t="shared" si="3431"/>
        <v>0</v>
      </c>
      <c r="AC1124" s="346">
        <f t="shared" si="3431"/>
        <v>0</v>
      </c>
      <c r="AD1124" s="346">
        <f t="shared" si="3431"/>
        <v>0</v>
      </c>
      <c r="AE1124" s="346">
        <f t="shared" si="3431"/>
        <v>0</v>
      </c>
      <c r="AF1124" s="346">
        <f>SUM(AF1114:AF1123)</f>
        <v>0</v>
      </c>
      <c r="AG1124" s="346">
        <f t="shared" ref="AG1124:AL1124" si="3432">SUM(AG1114:AG1123)</f>
        <v>0</v>
      </c>
      <c r="AH1124" s="346">
        <f t="shared" si="3432"/>
        <v>0</v>
      </c>
      <c r="AI1124" s="346">
        <f t="shared" si="3432"/>
        <v>0</v>
      </c>
      <c r="AJ1124" s="346">
        <f t="shared" si="3432"/>
        <v>0</v>
      </c>
      <c r="AK1124" s="346">
        <f t="shared" si="3432"/>
        <v>0</v>
      </c>
      <c r="AL1124" s="346">
        <f t="shared" si="3432"/>
        <v>0</v>
      </c>
      <c r="AM1124" s="407">
        <f>SUM(AM1114:AM1123)</f>
        <v>0</v>
      </c>
    </row>
    <row r="1125" spans="2:39" ht="15.75">
      <c r="B1125" s="349" t="s">
        <v>352</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33">Z1111*Z1113</f>
        <v>0</v>
      </c>
      <c r="AA1125" s="347">
        <f>AA1111*AA1113</f>
        <v>0</v>
      </c>
      <c r="AB1125" s="347">
        <f t="shared" si="3433"/>
        <v>0</v>
      </c>
      <c r="AC1125" s="347">
        <f t="shared" si="3433"/>
        <v>0</v>
      </c>
      <c r="AD1125" s="347">
        <f t="shared" si="3433"/>
        <v>0</v>
      </c>
      <c r="AE1125" s="347">
        <f t="shared" si="3433"/>
        <v>0</v>
      </c>
      <c r="AF1125" s="347">
        <f t="shared" ref="AF1125:AL1125" si="3434">AF1111*AF1113</f>
        <v>0</v>
      </c>
      <c r="AG1125" s="347">
        <f t="shared" si="3434"/>
        <v>0</v>
      </c>
      <c r="AH1125" s="347">
        <f t="shared" si="3434"/>
        <v>0</v>
      </c>
      <c r="AI1125" s="347">
        <f t="shared" si="3434"/>
        <v>0</v>
      </c>
      <c r="AJ1125" s="347">
        <f t="shared" si="3434"/>
        <v>0</v>
      </c>
      <c r="AK1125" s="347">
        <f t="shared" si="3434"/>
        <v>0</v>
      </c>
      <c r="AL1125" s="347">
        <f t="shared" si="3434"/>
        <v>0</v>
      </c>
      <c r="AM1125" s="407">
        <f>SUM(Y1125:AL1125)</f>
        <v>0</v>
      </c>
    </row>
    <row r="1126" spans="2:39" ht="15.75">
      <c r="B1126" s="349" t="s">
        <v>351</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593</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527</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22" fitToHeight="0" orientation="landscape" r:id="rId1"/>
  <headerFooter>
    <oddFooter>&amp;R&amp;P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L115" zoomScale="90" zoomScaleNormal="90" workbookViewId="0">
      <selection activeCell="W134" sqref="W134"/>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8"/>
      <c r="D3" s="58"/>
      <c r="E3" s="59"/>
      <c r="F3" s="59"/>
      <c r="G3" s="59"/>
      <c r="H3" s="59"/>
      <c r="I3" s="59"/>
      <c r="J3" s="59"/>
      <c r="K3" s="59"/>
      <c r="L3" s="59"/>
      <c r="M3" s="59"/>
      <c r="N3" s="59"/>
      <c r="O3" s="59"/>
      <c r="P3" s="59"/>
      <c r="Q3" s="59"/>
      <c r="R3" s="59"/>
      <c r="S3" s="59"/>
      <c r="T3" s="59"/>
      <c r="U3" s="59"/>
      <c r="V3" s="59"/>
      <c r="W3" s="59"/>
      <c r="Z3" s="2"/>
    </row>
    <row r="4" spans="1:28" s="9" customFormat="1" ht="30" customHeight="1" thickBot="1">
      <c r="B4" s="121" t="s">
        <v>172</v>
      </c>
      <c r="C4" s="128" t="s">
        <v>176</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9"/>
      <c r="C5" s="131" t="s">
        <v>173</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90"/>
      <c r="C6" s="610" t="s">
        <v>552</v>
      </c>
      <c r="D6" s="177"/>
      <c r="E6" s="177"/>
      <c r="F6" s="17"/>
      <c r="G6" s="177"/>
      <c r="H6" s="178"/>
      <c r="I6" s="179"/>
      <c r="J6" s="179"/>
      <c r="K6" s="179"/>
      <c r="L6" s="179"/>
      <c r="M6" s="179"/>
      <c r="N6" s="177"/>
      <c r="O6" s="177"/>
      <c r="P6" s="177"/>
      <c r="Q6" s="177"/>
      <c r="R6" s="177"/>
      <c r="S6" s="177"/>
      <c r="T6" s="177"/>
      <c r="U6" s="177"/>
      <c r="V6" s="177"/>
      <c r="W6" s="17"/>
    </row>
    <row r="7" spans="1:28" s="9" customFormat="1" ht="18.75" customHeight="1">
      <c r="B7" s="90"/>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8" t="s">
        <v>506</v>
      </c>
      <c r="C8" s="841" t="s">
        <v>678</v>
      </c>
      <c r="D8" s="841"/>
      <c r="E8" s="841"/>
      <c r="F8" s="841"/>
      <c r="G8" s="841"/>
      <c r="H8" s="841"/>
      <c r="I8" s="841"/>
      <c r="J8" s="841"/>
      <c r="K8" s="841"/>
      <c r="L8" s="841"/>
      <c r="M8" s="841"/>
      <c r="N8" s="841"/>
      <c r="O8" s="841"/>
      <c r="P8" s="841"/>
      <c r="Q8" s="841"/>
      <c r="R8" s="841"/>
      <c r="S8" s="841"/>
      <c r="T8" s="107"/>
      <c r="U8" s="107"/>
      <c r="V8" s="107"/>
      <c r="W8" s="107"/>
    </row>
    <row r="9" spans="1:28" s="9" customFormat="1" ht="45" customHeight="1">
      <c r="B9" s="57"/>
      <c r="C9" s="841" t="s">
        <v>565</v>
      </c>
      <c r="D9" s="841"/>
      <c r="E9" s="841"/>
      <c r="F9" s="841"/>
      <c r="G9" s="841"/>
      <c r="H9" s="841"/>
      <c r="I9" s="841"/>
      <c r="J9" s="841"/>
      <c r="K9" s="841"/>
      <c r="L9" s="841"/>
      <c r="M9" s="841"/>
      <c r="N9" s="841"/>
      <c r="O9" s="841"/>
      <c r="P9" s="841"/>
      <c r="Q9" s="841"/>
      <c r="R9" s="841"/>
      <c r="S9" s="841"/>
      <c r="T9" s="107"/>
      <c r="U9" s="107"/>
      <c r="V9" s="107"/>
      <c r="W9" s="107"/>
    </row>
    <row r="10" spans="1:28" s="9" customFormat="1" ht="18.75" customHeight="1">
      <c r="B10" s="90"/>
      <c r="C10" s="90"/>
      <c r="D10" s="54"/>
      <c r="E10" s="90"/>
      <c r="F10" s="90"/>
      <c r="G10" s="90"/>
      <c r="H10" s="57"/>
      <c r="I10" s="43"/>
      <c r="J10" s="43"/>
      <c r="K10" s="43"/>
      <c r="L10" s="43"/>
      <c r="M10" s="43"/>
      <c r="N10" s="90"/>
      <c r="O10" s="90"/>
      <c r="P10" s="90"/>
      <c r="Q10" s="90"/>
      <c r="R10" s="90"/>
      <c r="S10" s="90"/>
      <c r="T10" s="90"/>
      <c r="U10" s="90"/>
      <c r="V10" s="90"/>
    </row>
    <row r="11" spans="1:28" ht="15" customHeight="1">
      <c r="B11" s="23"/>
      <c r="C11" s="23"/>
      <c r="D11" s="46"/>
      <c r="E11" s="24"/>
      <c r="F11" s="24"/>
      <c r="G11" s="24"/>
      <c r="H11" s="59"/>
      <c r="I11" s="44"/>
      <c r="J11" s="44"/>
      <c r="K11" s="44"/>
      <c r="L11" s="44"/>
      <c r="M11" s="44"/>
      <c r="N11" s="24"/>
      <c r="O11" s="24"/>
      <c r="P11" s="24"/>
      <c r="Q11" s="24"/>
      <c r="R11" s="24"/>
      <c r="S11" s="24"/>
      <c r="T11" s="24"/>
      <c r="U11" s="24"/>
      <c r="V11" s="24"/>
      <c r="W11" s="24"/>
      <c r="Y11" s="9"/>
      <c r="Z11" s="9"/>
      <c r="AA11" s="9"/>
      <c r="AB11" s="9"/>
    </row>
    <row r="12" spans="1:28" s="51" customFormat="1" ht="17.25" customHeight="1">
      <c r="B12" s="840" t="s">
        <v>236</v>
      </c>
      <c r="C12" s="840"/>
      <c r="D12" s="181"/>
      <c r="E12" s="182" t="s">
        <v>237</v>
      </c>
      <c r="F12" s="52"/>
      <c r="G12" s="52"/>
      <c r="H12" s="45"/>
      <c r="I12" s="52"/>
      <c r="K12" s="592" t="s">
        <v>536</v>
      </c>
      <c r="L12" s="53"/>
      <c r="M12" s="53"/>
      <c r="N12" s="53"/>
      <c r="O12" s="53"/>
      <c r="P12" s="53"/>
      <c r="Q12" s="53"/>
      <c r="R12" s="53"/>
      <c r="S12" s="53"/>
      <c r="T12" s="53"/>
      <c r="U12" s="53"/>
      <c r="V12" s="53"/>
      <c r="W12" s="53"/>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473</v>
      </c>
      <c r="D14" s="203"/>
      <c r="E14" s="204" t="s">
        <v>62</v>
      </c>
      <c r="F14" s="204" t="s">
        <v>495</v>
      </c>
      <c r="G14" s="204" t="s">
        <v>63</v>
      </c>
      <c r="H14" s="204" t="s">
        <v>64</v>
      </c>
      <c r="I14" s="204" t="str">
        <f>'1.  LRAMVA Summary'!D50</f>
        <v>Residential</v>
      </c>
      <c r="J14" s="204" t="str">
        <f>'1.  LRAMVA Summary'!E50</f>
        <v>GS&lt;50 kW</v>
      </c>
      <c r="K14" s="204" t="str">
        <f>'1.  LRAMVA Summary'!F50</f>
        <v>GS 50 TO 4,999 KW</v>
      </c>
      <c r="L14" s="204" t="str">
        <f>'1.  LRAMVA Summary'!G50</f>
        <v>Street Lighting</v>
      </c>
      <c r="M14" s="204" t="str">
        <f>'1.  LRAMVA Summary'!H50</f>
        <v/>
      </c>
      <c r="N14" s="204" t="str">
        <f>'1.  LRAMVA Summary'!I50</f>
        <v/>
      </c>
      <c r="O14" s="204" t="str">
        <f>'1.  LRAMVA Summary'!J50</f>
        <v/>
      </c>
      <c r="P14" s="204" t="str">
        <f>'1.  LRAMVA Summary'!K50</f>
        <v/>
      </c>
      <c r="Q14" s="204" t="str">
        <f>'1.  LRAMVA Summary'!L50</f>
        <v/>
      </c>
      <c r="R14" s="204" t="str">
        <f>'1.  LRAMVA Summary'!M50</f>
        <v/>
      </c>
      <c r="S14" s="204" t="str">
        <f>'1.  LRAMVA Summary'!N50</f>
        <v/>
      </c>
      <c r="T14" s="204" t="str">
        <f>'1.  LRAMVA Summary'!O50</f>
        <v/>
      </c>
      <c r="U14" s="204" t="str">
        <f>'1.  LRAMVA Summary'!P50</f>
        <v/>
      </c>
      <c r="V14" s="204" t="str">
        <f>'1.  LRAMVA Summary'!Q50</f>
        <v/>
      </c>
      <c r="W14" s="204" t="str">
        <f>'1.  LRAMVA Summary'!R50</f>
        <v>Total</v>
      </c>
    </row>
    <row r="15" spans="1:28" s="9" customFormat="1">
      <c r="B15" s="205" t="s">
        <v>44</v>
      </c>
      <c r="C15" s="205">
        <v>1.47E-2</v>
      </c>
      <c r="D15" s="206"/>
      <c r="E15" s="207">
        <v>40544</v>
      </c>
      <c r="F15" s="208">
        <v>2011</v>
      </c>
      <c r="G15" s="209" t="s">
        <v>65</v>
      </c>
      <c r="H15" s="210">
        <f>C$15/12</f>
        <v>1.225E-3</v>
      </c>
      <c r="I15" s="211">
        <f>SUM('1.  LRAMVA Summary'!D$52:D$53)*(MONTH($E15)-1)/12*$H15</f>
        <v>0</v>
      </c>
      <c r="J15" s="211">
        <f>SUM('1.  LRAMVA Summary'!E$52:E$53)*(MONTH($E15)-1)/12*$H15</f>
        <v>0</v>
      </c>
      <c r="K15" s="211">
        <f>SUM('1.  LRAMVA Summary'!F$52:F$53)*(MONTH($E15)-1)/12*$H15</f>
        <v>0</v>
      </c>
      <c r="L15" s="211">
        <f>SUM('1.  LRAMVA Summary'!G$52:G$53)*(MONTH($E15)-1)/12*$H15</f>
        <v>0</v>
      </c>
      <c r="M15" s="211">
        <f>SUM('1.  LRAMVA Summary'!H$52:H$53)*(MONTH($E15)-1)/12*$H15</f>
        <v>0</v>
      </c>
      <c r="N15" s="211">
        <f>SUM('1.  LRAMVA Summary'!I$52:I$53)*(MONTH($E15)-1)/12*$H15</f>
        <v>0</v>
      </c>
      <c r="O15" s="211">
        <f>SUM('1.  LRAMVA Summary'!J$52:J$53)*(MONTH($E15)-1)/12*$H15</f>
        <v>0</v>
      </c>
      <c r="P15" s="211">
        <f>SUM('1.  LRAMVA Summary'!K$52:K$53)*(MONTH($E15)-1)/12*$H15</f>
        <v>0</v>
      </c>
      <c r="Q15" s="211">
        <f>SUM('1.  LRAMVA Summary'!L$52:L$53)*(MONTH($E15)-1)/12*$H15</f>
        <v>0</v>
      </c>
      <c r="R15" s="211">
        <f>SUM('1.  LRAMVA Summary'!M$52:M$53)*(MONTH($E15)-1)/12*$H15</f>
        <v>0</v>
      </c>
      <c r="S15" s="211">
        <f>SUM('1.  LRAMVA Summary'!N$52:N$53)*(MONTH($E15)-1)/12*$H15</f>
        <v>0</v>
      </c>
      <c r="T15" s="211">
        <f>SUM('1.  LRAMVA Summary'!O$52:O$53)*(MONTH($E15)-1)/12*$H15</f>
        <v>0</v>
      </c>
      <c r="U15" s="211">
        <f>SUM('1.  LRAMVA Summary'!P$52:P$53)*(MONTH($E15)-1)/12*$H15</f>
        <v>0</v>
      </c>
      <c r="V15" s="211">
        <f>SUM('1.  LRAMVA Summary'!Q$52:Q$53)*(MONTH($E15)-1)/12*$H15</f>
        <v>0</v>
      </c>
      <c r="W15" s="212">
        <f>SUM(I15:V15)</f>
        <v>0</v>
      </c>
    </row>
    <row r="16" spans="1:28" s="9" customFormat="1">
      <c r="B16" s="213" t="s">
        <v>45</v>
      </c>
      <c r="C16" s="213">
        <v>1.47E-2</v>
      </c>
      <c r="D16" s="206"/>
      <c r="E16" s="207">
        <v>40575</v>
      </c>
      <c r="F16" s="208">
        <v>2011</v>
      </c>
      <c r="G16" s="209" t="s">
        <v>65</v>
      </c>
      <c r="H16" s="210">
        <f>C$15/12</f>
        <v>1.225E-3</v>
      </c>
      <c r="I16" s="211">
        <f>SUM('1.  LRAMVA Summary'!D$52:D$53)*(MONTH($E16)-1)/12*$H16</f>
        <v>0</v>
      </c>
      <c r="J16" s="211">
        <f>SUM('1.  LRAMVA Summary'!E$52:E$53)*(MONTH($E16)-1)/12*$H16</f>
        <v>0</v>
      </c>
      <c r="K16" s="211">
        <f>SUM('1.  LRAMVA Summary'!F$52:F$53)*(MONTH($E16)-1)/12*$H16</f>
        <v>0</v>
      </c>
      <c r="L16" s="211">
        <f>SUM('1.  LRAMVA Summary'!G$52:G$53)*(MONTH($E16)-1)/12*$H16</f>
        <v>0</v>
      </c>
      <c r="M16" s="211">
        <f>SUM('1.  LRAMVA Summary'!H$52:H$53)*(MONTH($E16)-1)/12*$H16</f>
        <v>0</v>
      </c>
      <c r="N16" s="211">
        <f>SUM('1.  LRAMVA Summary'!I$52:I$53)*(MONTH($E16)-1)/12*$H16</f>
        <v>0</v>
      </c>
      <c r="O16" s="211">
        <f>SUM('1.  LRAMVA Summary'!J$52:J$53)*(MONTH($E16)-1)/12*$H16</f>
        <v>0</v>
      </c>
      <c r="P16" s="211">
        <f>SUM('1.  LRAMVA Summary'!K$52:K$53)*(MONTH($E16)-1)/12*$H16</f>
        <v>0</v>
      </c>
      <c r="Q16" s="211">
        <f>SUM('1.  LRAMVA Summary'!L$52:L$53)*(MONTH($E16)-1)/12*$H16</f>
        <v>0</v>
      </c>
      <c r="R16" s="211">
        <f>SUM('1.  LRAMVA Summary'!M$52:M$53)*(MONTH($E16)-1)/12*$H16</f>
        <v>0</v>
      </c>
      <c r="S16" s="211">
        <f>SUM('1.  LRAMVA Summary'!N$52:N$53)*(MONTH($E16)-1)/12*$H16</f>
        <v>0</v>
      </c>
      <c r="T16" s="211">
        <f>SUM('1.  LRAMVA Summary'!O$52:O$53)*(MONTH($E16)-1)/12*$H16</f>
        <v>0</v>
      </c>
      <c r="U16" s="211">
        <f>SUM('1.  LRAMVA Summary'!P$52:P$53)*(MONTH($E16)-1)/12*$H16</f>
        <v>0</v>
      </c>
      <c r="V16" s="211">
        <f>SUM('1.  LRAMVA Summary'!Q$52:Q$53)*(MONTH($E16)-1)/12*$H16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Summary'!D$52:D$53)*(MONTH($E17)-1)/12*$H17</f>
        <v>0</v>
      </c>
      <c r="J17" s="211">
        <f>SUM('1.  LRAMVA Summary'!E$52:E$53)*(MONTH($E17)-1)/12*$H17</f>
        <v>0</v>
      </c>
      <c r="K17" s="211">
        <f>SUM('1.  LRAMVA Summary'!F$52:F$53)*(MONTH($E17)-1)/12*$H17</f>
        <v>0</v>
      </c>
      <c r="L17" s="211">
        <f>SUM('1.  LRAMVA Summary'!G$52:G$53)*(MONTH($E17)-1)/12*$H17</f>
        <v>0</v>
      </c>
      <c r="M17" s="211">
        <f>SUM('1.  LRAMVA Summary'!H$52:H$53)*(MONTH($E17)-1)/12*$H17</f>
        <v>0</v>
      </c>
      <c r="N17" s="211">
        <f>SUM('1.  LRAMVA Summary'!I$52:I$53)*(MONTH($E17)-1)/12*$H17</f>
        <v>0</v>
      </c>
      <c r="O17" s="211">
        <f>SUM('1.  LRAMVA Summary'!J$52:J$53)*(MONTH($E17)-1)/12*$H17</f>
        <v>0</v>
      </c>
      <c r="P17" s="211">
        <f>SUM('1.  LRAMVA Summary'!K$52:K$53)*(MONTH($E17)-1)/12*$H17</f>
        <v>0</v>
      </c>
      <c r="Q17" s="211">
        <f>SUM('1.  LRAMVA Summary'!L$52:L$53)*(MONTH($E17)-1)/12*$H17</f>
        <v>0</v>
      </c>
      <c r="R17" s="211">
        <f>SUM('1.  LRAMVA Summary'!M$52:M$53)*(MONTH($E17)-1)/12*$H17</f>
        <v>0</v>
      </c>
      <c r="S17" s="211">
        <f>SUM('1.  LRAMVA Summary'!N$52:N$53)*(MONTH($E17)-1)/12*$H17</f>
        <v>0</v>
      </c>
      <c r="T17" s="211">
        <f>SUM('1.  LRAMVA Summary'!O$52:O$53)*(MONTH($E17)-1)/12*$H17</f>
        <v>0</v>
      </c>
      <c r="U17" s="211">
        <f>SUM('1.  LRAMVA Summary'!P$52:P$53)*(MONTH($E17)-1)/12*$H17</f>
        <v>0</v>
      </c>
      <c r="V17" s="211">
        <f>SUM('1.  LRAMVA Summary'!Q$52:Q$53)*(MONTH($E17)-1)/12*$H17</f>
        <v>0</v>
      </c>
      <c r="W17" s="212">
        <f>SUM(I17:V17)</f>
        <v>0</v>
      </c>
    </row>
    <row r="18" spans="2:23" s="9" customFormat="1">
      <c r="B18" s="213" t="s">
        <v>47</v>
      </c>
      <c r="C18" s="213">
        <v>1.47E-2</v>
      </c>
      <c r="D18" s="206"/>
      <c r="E18" s="214">
        <v>40634</v>
      </c>
      <c r="F18" s="208">
        <v>2011</v>
      </c>
      <c r="G18" s="215" t="s">
        <v>66</v>
      </c>
      <c r="H18" s="210">
        <f>C$16/12</f>
        <v>1.225E-3</v>
      </c>
      <c r="I18" s="211">
        <f>SUM('1.  LRAMVA Summary'!D$52:D$53)*(MONTH($E18)-1)/12*$H18</f>
        <v>0</v>
      </c>
      <c r="J18" s="211">
        <f>SUM('1.  LRAMVA Summary'!E$52:E$53)*(MONTH($E18)-1)/12*$H18</f>
        <v>0</v>
      </c>
      <c r="K18" s="211">
        <f>SUM('1.  LRAMVA Summary'!F$52:F$53)*(MONTH($E18)-1)/12*$H18</f>
        <v>0</v>
      </c>
      <c r="L18" s="211">
        <f>SUM('1.  LRAMVA Summary'!G$52:G$53)*(MONTH($E18)-1)/12*$H18</f>
        <v>0</v>
      </c>
      <c r="M18" s="211">
        <f>SUM('1.  LRAMVA Summary'!H$52:H$53)*(MONTH($E18)-1)/12*$H18</f>
        <v>0</v>
      </c>
      <c r="N18" s="211">
        <f>SUM('1.  LRAMVA Summary'!I$52:I$53)*(MONTH($E18)-1)/12*$H18</f>
        <v>0</v>
      </c>
      <c r="O18" s="211">
        <f>SUM('1.  LRAMVA Summary'!J$52:J$53)*(MONTH($E18)-1)/12*$H18</f>
        <v>0</v>
      </c>
      <c r="P18" s="211">
        <f>SUM('1.  LRAMVA Summary'!K$52:K$53)*(MONTH($E18)-1)/12*$H18</f>
        <v>0</v>
      </c>
      <c r="Q18" s="211">
        <f>SUM('1.  LRAMVA Summary'!L$52:L$53)*(MONTH($E18)-1)/12*$H18</f>
        <v>0</v>
      </c>
      <c r="R18" s="211">
        <f>SUM('1.  LRAMVA Summary'!M$52:M$53)*(MONTH($E18)-1)/12*$H18</f>
        <v>0</v>
      </c>
      <c r="S18" s="211">
        <f>SUM('1.  LRAMVA Summary'!N$52:N$53)*(MONTH($E18)-1)/12*$H18</f>
        <v>0</v>
      </c>
      <c r="T18" s="211">
        <f>SUM('1.  LRAMVA Summary'!O$52:O$53)*(MONTH($E18)-1)/12*$H18</f>
        <v>0</v>
      </c>
      <c r="U18" s="211">
        <f>SUM('1.  LRAMVA Summary'!P$52:P$53)*(MONTH($E18)-1)/12*$H18</f>
        <v>0</v>
      </c>
      <c r="V18" s="211">
        <f>SUM('1.  LRAMVA Summary'!Q$52:Q$53)*(MONTH($E18)-1)/12*$H18</f>
        <v>0</v>
      </c>
      <c r="W18" s="212">
        <f>SUM(I18:V18)</f>
        <v>0</v>
      </c>
    </row>
    <row r="19" spans="2:23" s="9" customFormat="1">
      <c r="B19" s="213" t="s">
        <v>48</v>
      </c>
      <c r="C19" s="213">
        <v>1.47E-2</v>
      </c>
      <c r="D19" s="206"/>
      <c r="E19" s="214">
        <v>40664</v>
      </c>
      <c r="F19" s="208">
        <v>2011</v>
      </c>
      <c r="G19" s="215" t="s">
        <v>66</v>
      </c>
      <c r="H19" s="210">
        <f>C$16/12</f>
        <v>1.225E-3</v>
      </c>
      <c r="I19" s="211">
        <f>SUM('1.  LRAMVA Summary'!D$52:D$53)*(MONTH($E19)-1)/12*$H19</f>
        <v>0</v>
      </c>
      <c r="J19" s="211">
        <f>SUM('1.  LRAMVA Summary'!E$52:E$53)*(MONTH($E19)-1)/12*$H19</f>
        <v>0</v>
      </c>
      <c r="K19" s="211">
        <f>SUM('1.  LRAMVA Summary'!F$52:F$53)*(MONTH($E19)-1)/12*$H19</f>
        <v>0</v>
      </c>
      <c r="L19" s="211">
        <f>SUM('1.  LRAMVA Summary'!G$52:G$53)*(MONTH($E19)-1)/12*$H19</f>
        <v>0</v>
      </c>
      <c r="M19" s="211">
        <f>SUM('1.  LRAMVA Summary'!H$52:H$53)*(MONTH($E19)-1)/12*$H19</f>
        <v>0</v>
      </c>
      <c r="N19" s="211">
        <f>SUM('1.  LRAMVA Summary'!I$52:I$53)*(MONTH($E19)-1)/12*$H19</f>
        <v>0</v>
      </c>
      <c r="O19" s="211">
        <f>SUM('1.  LRAMVA Summary'!J$52:J$53)*(MONTH($E19)-1)/12*$H19</f>
        <v>0</v>
      </c>
      <c r="P19" s="211">
        <f>SUM('1.  LRAMVA Summary'!K$52:K$53)*(MONTH($E19)-1)/12*$H19</f>
        <v>0</v>
      </c>
      <c r="Q19" s="211">
        <f>SUM('1.  LRAMVA Summary'!L$52:L$53)*(MONTH($E19)-1)/12*$H19</f>
        <v>0</v>
      </c>
      <c r="R19" s="211">
        <f>SUM('1.  LRAMVA Summary'!M$52:M$53)*(MONTH($E19)-1)/12*$H19</f>
        <v>0</v>
      </c>
      <c r="S19" s="211">
        <f>SUM('1.  LRAMVA Summary'!N$52:N$53)*(MONTH($E19)-1)/12*$H19</f>
        <v>0</v>
      </c>
      <c r="T19" s="211">
        <f>SUM('1.  LRAMVA Summary'!O$52:O$53)*(MONTH($E19)-1)/12*$H19</f>
        <v>0</v>
      </c>
      <c r="U19" s="211">
        <f>SUM('1.  LRAMVA Summary'!P$52:P$53)*(MONTH($E19)-1)/12*$H19</f>
        <v>0</v>
      </c>
      <c r="V19" s="211">
        <f>SUM('1.  LRAMVA Summary'!Q$52:Q$53)*(MONTH($E19)-1)/12*$H19</f>
        <v>0</v>
      </c>
      <c r="W19" s="212">
        <f t="shared" si="0"/>
        <v>0</v>
      </c>
    </row>
    <row r="20" spans="2:23" s="9" customFormat="1">
      <c r="B20" s="213" t="s">
        <v>49</v>
      </c>
      <c r="C20" s="213">
        <v>1.47E-2</v>
      </c>
      <c r="D20" s="206"/>
      <c r="E20" s="214">
        <v>40695</v>
      </c>
      <c r="F20" s="208">
        <v>2011</v>
      </c>
      <c r="G20" s="215" t="s">
        <v>66</v>
      </c>
      <c r="H20" s="210">
        <f>C$16/12</f>
        <v>1.225E-3</v>
      </c>
      <c r="I20" s="211">
        <f>SUM('1.  LRAMVA Summary'!D$52:D$53)*(MONTH($E20)-1)/12*$H20</f>
        <v>0</v>
      </c>
      <c r="J20" s="211">
        <f>SUM('1.  LRAMVA Summary'!E$52:E$53)*(MONTH($E20)-1)/12*$H20</f>
        <v>0</v>
      </c>
      <c r="K20" s="211">
        <f>SUM('1.  LRAMVA Summary'!F$52:F$53)*(MONTH($E20)-1)/12*$H20</f>
        <v>0</v>
      </c>
      <c r="L20" s="211">
        <f>SUM('1.  LRAMVA Summary'!G$52:G$53)*(MONTH($E20)-1)/12*$H20</f>
        <v>0</v>
      </c>
      <c r="M20" s="211">
        <f>SUM('1.  LRAMVA Summary'!H$52:H$53)*(MONTH($E20)-1)/12*$H20</f>
        <v>0</v>
      </c>
      <c r="N20" s="211">
        <f>SUM('1.  LRAMVA Summary'!I$52:I$53)*(MONTH($E20)-1)/12*$H20</f>
        <v>0</v>
      </c>
      <c r="O20" s="211">
        <f>SUM('1.  LRAMVA Summary'!J$52:J$53)*(MONTH($E20)-1)/12*$H20</f>
        <v>0</v>
      </c>
      <c r="P20" s="211">
        <f>SUM('1.  LRAMVA Summary'!K$52:K$53)*(MONTH($E20)-1)/12*$H20</f>
        <v>0</v>
      </c>
      <c r="Q20" s="211">
        <f>SUM('1.  LRAMVA Summary'!L$52:L$53)*(MONTH($E20)-1)/12*$H20</f>
        <v>0</v>
      </c>
      <c r="R20" s="211">
        <f>SUM('1.  LRAMVA Summary'!M$52:M$53)*(MONTH($E20)-1)/12*$H20</f>
        <v>0</v>
      </c>
      <c r="S20" s="211">
        <f>SUM('1.  LRAMVA Summary'!N$52:N$53)*(MONTH($E20)-1)/12*$H20</f>
        <v>0</v>
      </c>
      <c r="T20" s="211">
        <f>SUM('1.  LRAMVA Summary'!O$52:O$53)*(MONTH($E20)-1)/12*$H20</f>
        <v>0</v>
      </c>
      <c r="U20" s="211">
        <f>SUM('1.  LRAMVA Summary'!P$52:P$53)*(MONTH($E20)-1)/12*$H20</f>
        <v>0</v>
      </c>
      <c r="V20" s="211">
        <f>SUM('1.  LRAMVA Summary'!Q$52:Q$53)*(MONTH($E20)-1)/12*$H20</f>
        <v>0</v>
      </c>
      <c r="W20" s="212">
        <f t="shared" si="0"/>
        <v>0</v>
      </c>
    </row>
    <row r="21" spans="2:23" s="9" customFormat="1">
      <c r="B21" s="213" t="s">
        <v>50</v>
      </c>
      <c r="C21" s="213">
        <v>1.47E-2</v>
      </c>
      <c r="D21" s="206"/>
      <c r="E21" s="214">
        <v>40725</v>
      </c>
      <c r="F21" s="208">
        <v>2011</v>
      </c>
      <c r="G21" s="215" t="s">
        <v>68</v>
      </c>
      <c r="H21" s="210">
        <f>C$17/12</f>
        <v>1.225E-3</v>
      </c>
      <c r="I21" s="211">
        <f>SUM('1.  LRAMVA Summary'!D$52:D$53)*(MONTH($E21)-1)/12*$H21</f>
        <v>0</v>
      </c>
      <c r="J21" s="211">
        <f>SUM('1.  LRAMVA Summary'!E$52:E$53)*(MONTH($E21)-1)/12*$H21</f>
        <v>0</v>
      </c>
      <c r="K21" s="211">
        <f>SUM('1.  LRAMVA Summary'!F$52:F$53)*(MONTH($E21)-1)/12*$H21</f>
        <v>0</v>
      </c>
      <c r="L21" s="211">
        <f>SUM('1.  LRAMVA Summary'!G$52:G$53)*(MONTH($E21)-1)/12*$H21</f>
        <v>0</v>
      </c>
      <c r="M21" s="211">
        <f>SUM('1.  LRAMVA Summary'!H$52:H$53)*(MONTH($E21)-1)/12*$H21</f>
        <v>0</v>
      </c>
      <c r="N21" s="211">
        <f>SUM('1.  LRAMVA Summary'!I$52:I$53)*(MONTH($E21)-1)/12*$H21</f>
        <v>0</v>
      </c>
      <c r="O21" s="211">
        <f>SUM('1.  LRAMVA Summary'!J$52:J$53)*(MONTH($E21)-1)/12*$H21</f>
        <v>0</v>
      </c>
      <c r="P21" s="211">
        <f>SUM('1.  LRAMVA Summary'!K$52:K$53)*(MONTH($E21)-1)/12*$H21</f>
        <v>0</v>
      </c>
      <c r="Q21" s="211">
        <f>SUM('1.  LRAMVA Summary'!L$52:L$53)*(MONTH($E21)-1)/12*$H21</f>
        <v>0</v>
      </c>
      <c r="R21" s="211">
        <f>SUM('1.  LRAMVA Summary'!M$52:M$53)*(MONTH($E21)-1)/12*$H21</f>
        <v>0</v>
      </c>
      <c r="S21" s="211">
        <f>SUM('1.  LRAMVA Summary'!N$52:N$53)*(MONTH($E21)-1)/12*$H21</f>
        <v>0</v>
      </c>
      <c r="T21" s="211">
        <f>SUM('1.  LRAMVA Summary'!O$52:O$53)*(MONTH($E21)-1)/12*$H21</f>
        <v>0</v>
      </c>
      <c r="U21" s="211">
        <f>SUM('1.  LRAMVA Summary'!P$52:P$53)*(MONTH($E21)-1)/12*$H21</f>
        <v>0</v>
      </c>
      <c r="V21" s="211">
        <f>SUM('1.  LRAMVA Summary'!Q$52:Q$53)*(MONTH($E21)-1)/12*$H21</f>
        <v>0</v>
      </c>
      <c r="W21" s="212">
        <f t="shared" si="0"/>
        <v>0</v>
      </c>
    </row>
    <row r="22" spans="2:23" s="9" customFormat="1">
      <c r="B22" s="213" t="s">
        <v>51</v>
      </c>
      <c r="C22" s="213">
        <v>1.47E-2</v>
      </c>
      <c r="D22" s="206"/>
      <c r="E22" s="214">
        <v>40756</v>
      </c>
      <c r="F22" s="208">
        <v>2011</v>
      </c>
      <c r="G22" s="215" t="s">
        <v>68</v>
      </c>
      <c r="H22" s="210">
        <f>C$17/12</f>
        <v>1.225E-3</v>
      </c>
      <c r="I22" s="211">
        <f>SUM('1.  LRAMVA Summary'!D$52:D$53)*(MONTH($E22)-1)/12*$H22</f>
        <v>0</v>
      </c>
      <c r="J22" s="211">
        <f>SUM('1.  LRAMVA Summary'!E$52:E$53)*(MONTH($E22)-1)/12*$H22</f>
        <v>0</v>
      </c>
      <c r="K22" s="211">
        <f>SUM('1.  LRAMVA Summary'!F$52:F$53)*(MONTH($E22)-1)/12*$H22</f>
        <v>0</v>
      </c>
      <c r="L22" s="211">
        <f>SUM('1.  LRAMVA Summary'!G$52:G$53)*(MONTH($E22)-1)/12*$H22</f>
        <v>0</v>
      </c>
      <c r="M22" s="211">
        <f>SUM('1.  LRAMVA Summary'!H$52:H$53)*(MONTH($E22)-1)/12*$H22</f>
        <v>0</v>
      </c>
      <c r="N22" s="211">
        <f>SUM('1.  LRAMVA Summary'!I$52:I$53)*(MONTH($E22)-1)/12*$H22</f>
        <v>0</v>
      </c>
      <c r="O22" s="211">
        <f>SUM('1.  LRAMVA Summary'!J$52:J$53)*(MONTH($E22)-1)/12*$H22</f>
        <v>0</v>
      </c>
      <c r="P22" s="211">
        <f>SUM('1.  LRAMVA Summary'!K$52:K$53)*(MONTH($E22)-1)/12*$H22</f>
        <v>0</v>
      </c>
      <c r="Q22" s="211">
        <f>SUM('1.  LRAMVA Summary'!L$52:L$53)*(MONTH($E22)-1)/12*$H22</f>
        <v>0</v>
      </c>
      <c r="R22" s="211">
        <f>SUM('1.  LRAMVA Summary'!M$52:M$53)*(MONTH($E22)-1)/12*$H22</f>
        <v>0</v>
      </c>
      <c r="S22" s="211">
        <f>SUM('1.  LRAMVA Summary'!N$52:N$53)*(MONTH($E22)-1)/12*$H22</f>
        <v>0</v>
      </c>
      <c r="T22" s="211">
        <f>SUM('1.  LRAMVA Summary'!O$52:O$53)*(MONTH($E22)-1)/12*$H22</f>
        <v>0</v>
      </c>
      <c r="U22" s="211">
        <f>SUM('1.  LRAMVA Summary'!P$52:P$53)*(MONTH($E22)-1)/12*$H22</f>
        <v>0</v>
      </c>
      <c r="V22" s="211">
        <f>SUM('1.  LRAMVA Summary'!Q$52:Q$53)*(MONTH($E22)-1)/12*$H22</f>
        <v>0</v>
      </c>
      <c r="W22" s="212">
        <f t="shared" si="0"/>
        <v>0</v>
      </c>
    </row>
    <row r="23" spans="2:23" s="9" customFormat="1">
      <c r="B23" s="213" t="s">
        <v>52</v>
      </c>
      <c r="C23" s="213">
        <v>1.47E-2</v>
      </c>
      <c r="D23" s="206"/>
      <c r="E23" s="214">
        <v>40787</v>
      </c>
      <c r="F23" s="208">
        <v>2011</v>
      </c>
      <c r="G23" s="215" t="s">
        <v>68</v>
      </c>
      <c r="H23" s="210">
        <f>C$17/12</f>
        <v>1.225E-3</v>
      </c>
      <c r="I23" s="211">
        <f>SUM('1.  LRAMVA Summary'!D$52:D$53)*(MONTH($E23)-1)/12*$H23</f>
        <v>0</v>
      </c>
      <c r="J23" s="211">
        <f>SUM('1.  LRAMVA Summary'!E$52:E$53)*(MONTH($E23)-1)/12*$H23</f>
        <v>0</v>
      </c>
      <c r="K23" s="211">
        <f>SUM('1.  LRAMVA Summary'!F$52:F$53)*(MONTH($E23)-1)/12*$H23</f>
        <v>0</v>
      </c>
      <c r="L23" s="211">
        <f>SUM('1.  LRAMVA Summary'!G$52:G$53)*(MONTH($E23)-1)/12*$H23</f>
        <v>0</v>
      </c>
      <c r="M23" s="211">
        <f>SUM('1.  LRAMVA Summary'!H$52:H$53)*(MONTH($E23)-1)/12*$H23</f>
        <v>0</v>
      </c>
      <c r="N23" s="211">
        <f>SUM('1.  LRAMVA Summary'!I$52:I$53)*(MONTH($E23)-1)/12*$H23</f>
        <v>0</v>
      </c>
      <c r="O23" s="211">
        <f>SUM('1.  LRAMVA Summary'!J$52:J$53)*(MONTH($E23)-1)/12*$H23</f>
        <v>0</v>
      </c>
      <c r="P23" s="211">
        <f>SUM('1.  LRAMVA Summary'!K$52:K$53)*(MONTH($E23)-1)/12*$H23</f>
        <v>0</v>
      </c>
      <c r="Q23" s="211">
        <f>SUM('1.  LRAMVA Summary'!L$52:L$53)*(MONTH($E23)-1)/12*$H23</f>
        <v>0</v>
      </c>
      <c r="R23" s="211">
        <f>SUM('1.  LRAMVA Summary'!M$52:M$53)*(MONTH($E23)-1)/12*$H23</f>
        <v>0</v>
      </c>
      <c r="S23" s="211">
        <f>SUM('1.  LRAMVA Summary'!N$52:N$53)*(MONTH($E23)-1)/12*$H23</f>
        <v>0</v>
      </c>
      <c r="T23" s="211">
        <f>SUM('1.  LRAMVA Summary'!O$52:O$53)*(MONTH($E23)-1)/12*$H23</f>
        <v>0</v>
      </c>
      <c r="U23" s="211">
        <f>SUM('1.  LRAMVA Summary'!P$52:P$53)*(MONTH($E23)-1)/12*$H23</f>
        <v>0</v>
      </c>
      <c r="V23" s="211">
        <f>SUM('1.  LRAMVA Summary'!Q$52:Q$53)*(MONTH($E23)-1)/12*$H23</f>
        <v>0</v>
      </c>
      <c r="W23" s="212">
        <f t="shared" si="0"/>
        <v>0</v>
      </c>
    </row>
    <row r="24" spans="2:23" s="9" customFormat="1">
      <c r="B24" s="213" t="s">
        <v>53</v>
      </c>
      <c r="C24" s="213">
        <v>1.47E-2</v>
      </c>
      <c r="D24" s="206"/>
      <c r="E24" s="214">
        <v>40817</v>
      </c>
      <c r="F24" s="208">
        <v>2011</v>
      </c>
      <c r="G24" s="215" t="s">
        <v>69</v>
      </c>
      <c r="H24" s="210">
        <f>C$18/12</f>
        <v>1.225E-3</v>
      </c>
      <c r="I24" s="211">
        <f>SUM('1.  LRAMVA Summary'!D$52:D$53)*(MONTH($E24)-1)/12*$H24</f>
        <v>0</v>
      </c>
      <c r="J24" s="211">
        <f>SUM('1.  LRAMVA Summary'!E$52:E$53)*(MONTH($E24)-1)/12*$H24</f>
        <v>0</v>
      </c>
      <c r="K24" s="211">
        <f>SUM('1.  LRAMVA Summary'!F$52:F$53)*(MONTH($E24)-1)/12*$H24</f>
        <v>0</v>
      </c>
      <c r="L24" s="211">
        <f>SUM('1.  LRAMVA Summary'!G$52:G$53)*(MONTH($E24)-1)/12*$H24</f>
        <v>0</v>
      </c>
      <c r="M24" s="211">
        <f>SUM('1.  LRAMVA Summary'!H$52:H$53)*(MONTH($E24)-1)/12*$H24</f>
        <v>0</v>
      </c>
      <c r="N24" s="211">
        <f>SUM('1.  LRAMVA Summary'!I$52:I$53)*(MONTH($E24)-1)/12*$H24</f>
        <v>0</v>
      </c>
      <c r="O24" s="211">
        <f>SUM('1.  LRAMVA Summary'!J$52:J$53)*(MONTH($E24)-1)/12*$H24</f>
        <v>0</v>
      </c>
      <c r="P24" s="211">
        <f>SUM('1.  LRAMVA Summary'!K$52:K$53)*(MONTH($E24)-1)/12*$H24</f>
        <v>0</v>
      </c>
      <c r="Q24" s="211">
        <f>SUM('1.  LRAMVA Summary'!L$52:L$53)*(MONTH($E24)-1)/12*$H24</f>
        <v>0</v>
      </c>
      <c r="R24" s="211">
        <f>SUM('1.  LRAMVA Summary'!M$52:M$53)*(MONTH($E24)-1)/12*$H24</f>
        <v>0</v>
      </c>
      <c r="S24" s="211">
        <f>SUM('1.  LRAMVA Summary'!N$52:N$53)*(MONTH($E24)-1)/12*$H24</f>
        <v>0</v>
      </c>
      <c r="T24" s="211">
        <f>SUM('1.  LRAMVA Summary'!O$52:O$53)*(MONTH($E24)-1)/12*$H24</f>
        <v>0</v>
      </c>
      <c r="U24" s="211">
        <f>SUM('1.  LRAMVA Summary'!P$52:P$53)*(MONTH($E24)-1)/12*$H24</f>
        <v>0</v>
      </c>
      <c r="V24" s="211">
        <f>SUM('1.  LRAMVA Summary'!Q$52:Q$53)*(MONTH($E24)-1)/12*$H24</f>
        <v>0</v>
      </c>
      <c r="W24" s="212">
        <f t="shared" si="0"/>
        <v>0</v>
      </c>
    </row>
    <row r="25" spans="2:23" s="9" customFormat="1">
      <c r="B25" s="213" t="s">
        <v>54</v>
      </c>
      <c r="C25" s="213">
        <v>1.47E-2</v>
      </c>
      <c r="D25" s="206"/>
      <c r="E25" s="214">
        <v>40848</v>
      </c>
      <c r="F25" s="208">
        <v>2011</v>
      </c>
      <c r="G25" s="215" t="s">
        <v>69</v>
      </c>
      <c r="H25" s="210">
        <f>C$18/12</f>
        <v>1.225E-3</v>
      </c>
      <c r="I25" s="211">
        <f>SUM('1.  LRAMVA Summary'!D$52:D$53)*(MONTH($E25)-1)/12*$H25</f>
        <v>0</v>
      </c>
      <c r="J25" s="211">
        <f>SUM('1.  LRAMVA Summary'!E$52:E$53)*(MONTH($E25)-1)/12*$H25</f>
        <v>0</v>
      </c>
      <c r="K25" s="211">
        <f>SUM('1.  LRAMVA Summary'!F$52:F$53)*(MONTH($E25)-1)/12*$H25</f>
        <v>0</v>
      </c>
      <c r="L25" s="211">
        <f>SUM('1.  LRAMVA Summary'!G$52:G$53)*(MONTH($E25)-1)/12*$H25</f>
        <v>0</v>
      </c>
      <c r="M25" s="211">
        <f>SUM('1.  LRAMVA Summary'!H$52:H$53)*(MONTH($E25)-1)/12*$H25</f>
        <v>0</v>
      </c>
      <c r="N25" s="211">
        <f>SUM('1.  LRAMVA Summary'!I$52:I$53)*(MONTH($E25)-1)/12*$H25</f>
        <v>0</v>
      </c>
      <c r="O25" s="211">
        <f>SUM('1.  LRAMVA Summary'!J$52:J$53)*(MONTH($E25)-1)/12*$H25</f>
        <v>0</v>
      </c>
      <c r="P25" s="211">
        <f>SUM('1.  LRAMVA Summary'!K$52:K$53)*(MONTH($E25)-1)/12*$H25</f>
        <v>0</v>
      </c>
      <c r="Q25" s="211">
        <f>SUM('1.  LRAMVA Summary'!L$52:L$53)*(MONTH($E25)-1)/12*$H25</f>
        <v>0</v>
      </c>
      <c r="R25" s="211">
        <f>SUM('1.  LRAMVA Summary'!M$52:M$53)*(MONTH($E25)-1)/12*$H25</f>
        <v>0</v>
      </c>
      <c r="S25" s="211">
        <f>SUM('1.  LRAMVA Summary'!N$52:N$53)*(MONTH($E25)-1)/12*$H25</f>
        <v>0</v>
      </c>
      <c r="T25" s="211">
        <f>SUM('1.  LRAMVA Summary'!O$52:O$53)*(MONTH($E25)-1)/12*$H25</f>
        <v>0</v>
      </c>
      <c r="U25" s="211">
        <f>SUM('1.  LRAMVA Summary'!P$52:P$53)*(MONTH($E25)-1)/12*$H25</f>
        <v>0</v>
      </c>
      <c r="V25" s="211">
        <f>SUM('1.  LRAMVA Summary'!Q$52:Q$53)*(MONTH($E25)-1)/12*$H25</f>
        <v>0</v>
      </c>
      <c r="W25" s="212">
        <f t="shared" si="0"/>
        <v>0</v>
      </c>
    </row>
    <row r="26" spans="2:23" s="9" customFormat="1">
      <c r="B26" s="213" t="s">
        <v>55</v>
      </c>
      <c r="C26" s="213">
        <v>1.47E-2</v>
      </c>
      <c r="D26" s="206"/>
      <c r="E26" s="214">
        <v>40878</v>
      </c>
      <c r="F26" s="208">
        <v>2011</v>
      </c>
      <c r="G26" s="215" t="s">
        <v>69</v>
      </c>
      <c r="H26" s="210">
        <f>C$18/12</f>
        <v>1.225E-3</v>
      </c>
      <c r="I26" s="211">
        <f>SUM('1.  LRAMVA Summary'!D$52:D$53)*(MONTH($E26)-1)/12*$H26</f>
        <v>0</v>
      </c>
      <c r="J26" s="211">
        <f>SUM('1.  LRAMVA Summary'!E$52:E$53)*(MONTH($E26)-1)/12*$H26</f>
        <v>0</v>
      </c>
      <c r="K26" s="211">
        <f>SUM('1.  LRAMVA Summary'!F$52:F$53)*(MONTH($E26)-1)/12*$H26</f>
        <v>0</v>
      </c>
      <c r="L26" s="211">
        <f>SUM('1.  LRAMVA Summary'!G$52:G$53)*(MONTH($E26)-1)/12*$H26</f>
        <v>0</v>
      </c>
      <c r="M26" s="211">
        <f>SUM('1.  LRAMVA Summary'!H$52:H$53)*(MONTH($E26)-1)/12*$H26</f>
        <v>0</v>
      </c>
      <c r="N26" s="211">
        <f>SUM('1.  LRAMVA Summary'!I$52:I$53)*(MONTH($E26)-1)/12*$H26</f>
        <v>0</v>
      </c>
      <c r="O26" s="211">
        <f>SUM('1.  LRAMVA Summary'!J$52:J$53)*(MONTH($E26)-1)/12*$H26</f>
        <v>0</v>
      </c>
      <c r="P26" s="211">
        <f>SUM('1.  LRAMVA Summary'!K$52:K$53)*(MONTH($E26)-1)/12*$H26</f>
        <v>0</v>
      </c>
      <c r="Q26" s="211">
        <f>SUM('1.  LRAMVA Summary'!L$52:L$53)*(MONTH($E26)-1)/12*$H26</f>
        <v>0</v>
      </c>
      <c r="R26" s="211">
        <f>SUM('1.  LRAMVA Summary'!M$52:M$53)*(MONTH($E26)-1)/12*$H26</f>
        <v>0</v>
      </c>
      <c r="S26" s="211">
        <f>SUM('1.  LRAMVA Summary'!N$52:N$53)*(MONTH($E26)-1)/12*$H26</f>
        <v>0</v>
      </c>
      <c r="T26" s="211">
        <f>SUM('1.  LRAMVA Summary'!O$52:O$53)*(MONTH($E26)-1)/12*$H26</f>
        <v>0</v>
      </c>
      <c r="U26" s="211">
        <f>SUM('1.  LRAMVA Summary'!P$52:P$53)*(MONTH($E26)-1)/12*$H26</f>
        <v>0</v>
      </c>
      <c r="V26" s="211">
        <f>SUM('1.  LRAMVA Summary'!Q$52:Q$53)*(MONTH($E26)-1)/12*$H26</f>
        <v>0</v>
      </c>
      <c r="W26" s="212">
        <f>SUM(I26:V26)</f>
        <v>0</v>
      </c>
    </row>
    <row r="27" spans="2:23" s="9" customFormat="1" ht="15.75" thickBot="1">
      <c r="B27" s="213" t="s">
        <v>56</v>
      </c>
      <c r="C27" s="213">
        <v>1.47E-2</v>
      </c>
      <c r="D27" s="206"/>
      <c r="E27" s="216" t="s">
        <v>462</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426</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179</v>
      </c>
      <c r="G30" s="215" t="s">
        <v>65</v>
      </c>
      <c r="H30" s="229">
        <f>C$19/12</f>
        <v>1.225E-3</v>
      </c>
      <c r="I30" s="230">
        <f>(SUM('1.  LRAMVA Summary'!D$52:D$54)+SUM('1.  LRAMVA Summary'!D$55:D$56)*(MONTH($E30)-1)/12)*$H30</f>
        <v>0</v>
      </c>
      <c r="J30" s="230">
        <f>(SUM('1.  LRAMVA Summary'!E$52:E$54)+SUM('1.  LRAMVA Summary'!E$55:E$56)*(MONTH($E30)-1)/12)*$H30</f>
        <v>0</v>
      </c>
      <c r="K30" s="230">
        <f>(SUM('1.  LRAMVA Summary'!F$52:F$54)+SUM('1.  LRAMVA Summary'!F$55:F$56)*(MONTH($E30)-1)/12)*$H30</f>
        <v>0</v>
      </c>
      <c r="L30" s="230">
        <f>(SUM('1.  LRAMVA Summary'!G$52:G$54)+SUM('1.  LRAMVA Summary'!G$55:G$56)*(MONTH($E30)-1)/12)*$H30</f>
        <v>0</v>
      </c>
      <c r="M30" s="230">
        <f>(SUM('1.  LRAMVA Summary'!H$52:H$54)+SUM('1.  LRAMVA Summary'!H$55:H$56)*(MONTH($E30)-1)/12)*$H30</f>
        <v>0</v>
      </c>
      <c r="N30" s="230">
        <f>(SUM('1.  LRAMVA Summary'!I$52:I$54)+SUM('1.  LRAMVA Summary'!I$55:I$56)*(MONTH($E30)-1)/12)*$H30</f>
        <v>0</v>
      </c>
      <c r="O30" s="230">
        <f>(SUM('1.  LRAMVA Summary'!J$52:J$54)+SUM('1.  LRAMVA Summary'!J$55:J$56)*(MONTH($E30)-1)/12)*$H30</f>
        <v>0</v>
      </c>
      <c r="P30" s="230">
        <f>(SUM('1.  LRAMVA Summary'!K$52:K$54)+SUM('1.  LRAMVA Summary'!K$55:K$56)*(MONTH($E30)-1)/12)*$H30</f>
        <v>0</v>
      </c>
      <c r="Q30" s="230">
        <f>(SUM('1.  LRAMVA Summary'!L$52:L$54)+SUM('1.  LRAMVA Summary'!L$55:L$56)*(MONTH($E30)-1)/12)*$H30</f>
        <v>0</v>
      </c>
      <c r="R30" s="230">
        <f>(SUM('1.  LRAMVA Summary'!M$52:M$54)+SUM('1.  LRAMVA Summary'!M$55:M$56)*(MONTH($E30)-1)/12)*$H30</f>
        <v>0</v>
      </c>
      <c r="S30" s="230">
        <f>(SUM('1.  LRAMVA Summary'!N$52:N$54)+SUM('1.  LRAMVA Summary'!N$55:N$56)*(MONTH($E30)-1)/12)*$H30</f>
        <v>0</v>
      </c>
      <c r="T30" s="230">
        <f>(SUM('1.  LRAMVA Summary'!O$52:O$54)+SUM('1.  LRAMVA Summary'!O$55:O$56)*(MONTH($E30)-1)/12)*$H30</f>
        <v>0</v>
      </c>
      <c r="U30" s="230">
        <f>(SUM('1.  LRAMVA Summary'!P$52:P$54)+SUM('1.  LRAMVA Summary'!P$55:P$56)*(MONTH($E30)-1)/12)*$H30</f>
        <v>0</v>
      </c>
      <c r="V30" s="230">
        <f>(SUM('1.  LRAMVA Summary'!Q$52:Q$54)+SUM('1.  LRAMVA Summary'!Q$55:Q$56)*(MONTH($E30)-1)/12)*$H30</f>
        <v>0</v>
      </c>
      <c r="W30" s="231">
        <f>SUM(I30:V30)</f>
        <v>0</v>
      </c>
    </row>
    <row r="31" spans="2:23" s="9" customFormat="1">
      <c r="B31" s="213" t="s">
        <v>60</v>
      </c>
      <c r="C31" s="213">
        <v>1.47E-2</v>
      </c>
      <c r="D31" s="206"/>
      <c r="E31" s="214">
        <v>40940</v>
      </c>
      <c r="F31" s="214" t="s">
        <v>179</v>
      </c>
      <c r="G31" s="215" t="s">
        <v>65</v>
      </c>
      <c r="H31" s="229">
        <f>C$19/12</f>
        <v>1.225E-3</v>
      </c>
      <c r="I31" s="230">
        <f>(SUM('1.  LRAMVA Summary'!D$52:D$54)+SUM('1.  LRAMVA Summary'!D$55:D$56)*(MONTH($E31)-1)/12)*$H31</f>
        <v>0</v>
      </c>
      <c r="J31" s="230">
        <f>(SUM('1.  LRAMVA Summary'!E$52:E$54)+SUM('1.  LRAMVA Summary'!E$55:E$56)*(MONTH($E31)-1)/12)*$H31</f>
        <v>0</v>
      </c>
      <c r="K31" s="230">
        <f>(SUM('1.  LRAMVA Summary'!F$52:F$54)+SUM('1.  LRAMVA Summary'!F$55:F$56)*(MONTH($E31)-1)/12)*$H31</f>
        <v>0</v>
      </c>
      <c r="L31" s="230">
        <f>(SUM('1.  LRAMVA Summary'!G$52:G$54)+SUM('1.  LRAMVA Summary'!G$55:G$56)*(MONTH($E31)-1)/12)*$H31</f>
        <v>0</v>
      </c>
      <c r="M31" s="230">
        <f>(SUM('1.  LRAMVA Summary'!H$52:H$54)+SUM('1.  LRAMVA Summary'!H$55:H$56)*(MONTH($E31)-1)/12)*$H31</f>
        <v>0</v>
      </c>
      <c r="N31" s="230">
        <f>(SUM('1.  LRAMVA Summary'!I$52:I$54)+SUM('1.  LRAMVA Summary'!I$55:I$56)*(MONTH($E31)-1)/12)*$H31</f>
        <v>0</v>
      </c>
      <c r="O31" s="230">
        <f>(SUM('1.  LRAMVA Summary'!J$52:J$54)+SUM('1.  LRAMVA Summary'!J$55:J$56)*(MONTH($E31)-1)/12)*$H31</f>
        <v>0</v>
      </c>
      <c r="P31" s="230">
        <f>(SUM('1.  LRAMVA Summary'!K$52:K$54)+SUM('1.  LRAMVA Summary'!K$55:K$56)*(MONTH($E31)-1)/12)*$H31</f>
        <v>0</v>
      </c>
      <c r="Q31" s="230">
        <f>(SUM('1.  LRAMVA Summary'!L$52:L$54)+SUM('1.  LRAMVA Summary'!L$55:L$56)*(MONTH($E31)-1)/12)*$H31</f>
        <v>0</v>
      </c>
      <c r="R31" s="230">
        <f>(SUM('1.  LRAMVA Summary'!M$52:M$54)+SUM('1.  LRAMVA Summary'!M$55:M$56)*(MONTH($E31)-1)/12)*$H31</f>
        <v>0</v>
      </c>
      <c r="S31" s="230">
        <f>(SUM('1.  LRAMVA Summary'!N$52:N$54)+SUM('1.  LRAMVA Summary'!N$55:N$56)*(MONTH($E31)-1)/12)*$H31</f>
        <v>0</v>
      </c>
      <c r="T31" s="230">
        <f>(SUM('1.  LRAMVA Summary'!O$52:O$54)+SUM('1.  LRAMVA Summary'!O$55:O$56)*(MONTH($E31)-1)/12)*$H31</f>
        <v>0</v>
      </c>
      <c r="U31" s="230">
        <f>(SUM('1.  LRAMVA Summary'!P$52:P$54)+SUM('1.  LRAMVA Summary'!P$55:P$56)*(MONTH($E31)-1)/12)*$H31</f>
        <v>0</v>
      </c>
      <c r="V31" s="230">
        <f>(SUM('1.  LRAMVA Summary'!Q$52:Q$54)+SUM('1.  LRAMVA Summary'!Q$55:Q$56)*(MONTH($E31)-1)/12)*$H31</f>
        <v>0</v>
      </c>
      <c r="W31" s="231">
        <f t="shared" ref="W31:W40" si="5">SUM(I31:V31)</f>
        <v>0</v>
      </c>
    </row>
    <row r="32" spans="2:23" s="9" customFormat="1">
      <c r="B32" s="213" t="s">
        <v>61</v>
      </c>
      <c r="C32" s="213">
        <v>1.0999999999999999E-2</v>
      </c>
      <c r="D32" s="206"/>
      <c r="E32" s="214">
        <v>40969</v>
      </c>
      <c r="F32" s="214" t="s">
        <v>179</v>
      </c>
      <c r="G32" s="215" t="s">
        <v>65</v>
      </c>
      <c r="H32" s="229">
        <f>C$19/12</f>
        <v>1.225E-3</v>
      </c>
      <c r="I32" s="230">
        <f>(SUM('1.  LRAMVA Summary'!D$52:D$54)+SUM('1.  LRAMVA Summary'!D$55:D$56)*(MONTH($E32)-1)/12)*$H32</f>
        <v>0</v>
      </c>
      <c r="J32" s="230">
        <f>(SUM('1.  LRAMVA Summary'!E$52:E$54)+SUM('1.  LRAMVA Summary'!E$55:E$56)*(MONTH($E32)-1)/12)*$H32</f>
        <v>0</v>
      </c>
      <c r="K32" s="230">
        <f>(SUM('1.  LRAMVA Summary'!F$52:F$54)+SUM('1.  LRAMVA Summary'!F$55:F$56)*(MONTH($E32)-1)/12)*$H32</f>
        <v>0</v>
      </c>
      <c r="L32" s="230">
        <f>(SUM('1.  LRAMVA Summary'!G$52:G$54)+SUM('1.  LRAMVA Summary'!G$55:G$56)*(MONTH($E32)-1)/12)*$H32</f>
        <v>0</v>
      </c>
      <c r="M32" s="230">
        <f>(SUM('1.  LRAMVA Summary'!H$52:H$54)+SUM('1.  LRAMVA Summary'!H$55:H$56)*(MONTH($E32)-1)/12)*$H32</f>
        <v>0</v>
      </c>
      <c r="N32" s="230">
        <f>(SUM('1.  LRAMVA Summary'!I$52:I$54)+SUM('1.  LRAMVA Summary'!I$55:I$56)*(MONTH($E32)-1)/12)*$H32</f>
        <v>0</v>
      </c>
      <c r="O32" s="230">
        <f>(SUM('1.  LRAMVA Summary'!J$52:J$54)+SUM('1.  LRAMVA Summary'!J$55:J$56)*(MONTH($E32)-1)/12)*$H32</f>
        <v>0</v>
      </c>
      <c r="P32" s="230">
        <f>(SUM('1.  LRAMVA Summary'!K$52:K$54)+SUM('1.  LRAMVA Summary'!K$55:K$56)*(MONTH($E32)-1)/12)*$H32</f>
        <v>0</v>
      </c>
      <c r="Q32" s="230">
        <f>(SUM('1.  LRAMVA Summary'!L$52:L$54)+SUM('1.  LRAMVA Summary'!L$55:L$56)*(MONTH($E32)-1)/12)*$H32</f>
        <v>0</v>
      </c>
      <c r="R32" s="230">
        <f>(SUM('1.  LRAMVA Summary'!M$52:M$54)+SUM('1.  LRAMVA Summary'!M$55:M$56)*(MONTH($E32)-1)/12)*$H32</f>
        <v>0</v>
      </c>
      <c r="S32" s="230">
        <f>(SUM('1.  LRAMVA Summary'!N$52:N$54)+SUM('1.  LRAMVA Summary'!N$55:N$56)*(MONTH($E32)-1)/12)*$H32</f>
        <v>0</v>
      </c>
      <c r="T32" s="230">
        <f>(SUM('1.  LRAMVA Summary'!O$52:O$54)+SUM('1.  LRAMVA Summary'!O$55:O$56)*(MONTH($E32)-1)/12)*$H32</f>
        <v>0</v>
      </c>
      <c r="U32" s="230">
        <f>(SUM('1.  LRAMVA Summary'!P$52:P$54)+SUM('1.  LRAMVA Summary'!P$55:P$56)*(MONTH($E32)-1)/12)*$H32</f>
        <v>0</v>
      </c>
      <c r="V32" s="230">
        <f>(SUM('1.  LRAMVA Summary'!Q$52:Q$54)+SUM('1.  LRAMVA Summary'!Q$55:Q$56)*(MONTH($E32)-1)/12)*$H32</f>
        <v>0</v>
      </c>
      <c r="W32" s="231">
        <f t="shared" si="5"/>
        <v>0</v>
      </c>
    </row>
    <row r="33" spans="2:23" s="9" customFormat="1">
      <c r="B33" s="213" t="s">
        <v>177</v>
      </c>
      <c r="C33" s="213">
        <v>1.0999999999999999E-2</v>
      </c>
      <c r="D33" s="206"/>
      <c r="E33" s="214">
        <v>41000</v>
      </c>
      <c r="F33" s="214" t="s">
        <v>179</v>
      </c>
      <c r="G33" s="215" t="s">
        <v>66</v>
      </c>
      <c r="H33" s="232">
        <f>C$20/12</f>
        <v>1.225E-3</v>
      </c>
      <c r="I33" s="230">
        <f>(SUM('1.  LRAMVA Summary'!D$52:D$54)+SUM('1.  LRAMVA Summary'!D$55:D$56)*(MONTH($E33)-1)/12)*$H33</f>
        <v>0</v>
      </c>
      <c r="J33" s="230">
        <f>(SUM('1.  LRAMVA Summary'!E$52:E$54)+SUM('1.  LRAMVA Summary'!E$55:E$56)*(MONTH($E33)-1)/12)*$H33</f>
        <v>0</v>
      </c>
      <c r="K33" s="230">
        <f>(SUM('1.  LRAMVA Summary'!F$52:F$54)+SUM('1.  LRAMVA Summary'!F$55:F$56)*(MONTH($E33)-1)/12)*$H33</f>
        <v>0</v>
      </c>
      <c r="L33" s="230">
        <f>(SUM('1.  LRAMVA Summary'!G$52:G$54)+SUM('1.  LRAMVA Summary'!G$55:G$56)*(MONTH($E33)-1)/12)*$H33</f>
        <v>0</v>
      </c>
      <c r="M33" s="230">
        <f>(SUM('1.  LRAMVA Summary'!H$52:H$54)+SUM('1.  LRAMVA Summary'!H$55:H$56)*(MONTH($E33)-1)/12)*$H33</f>
        <v>0</v>
      </c>
      <c r="N33" s="230">
        <f>(SUM('1.  LRAMVA Summary'!I$52:I$54)+SUM('1.  LRAMVA Summary'!I$55:I$56)*(MONTH($E33)-1)/12)*$H33</f>
        <v>0</v>
      </c>
      <c r="O33" s="230">
        <f>(SUM('1.  LRAMVA Summary'!J$52:J$54)+SUM('1.  LRAMVA Summary'!J$55:J$56)*(MONTH($E33)-1)/12)*$H33</f>
        <v>0</v>
      </c>
      <c r="P33" s="230">
        <f>(SUM('1.  LRAMVA Summary'!K$52:K$54)+SUM('1.  LRAMVA Summary'!K$55:K$56)*(MONTH($E33)-1)/12)*$H33</f>
        <v>0</v>
      </c>
      <c r="Q33" s="230">
        <f>(SUM('1.  LRAMVA Summary'!L$52:L$54)+SUM('1.  LRAMVA Summary'!L$55:L$56)*(MONTH($E33)-1)/12)*$H33</f>
        <v>0</v>
      </c>
      <c r="R33" s="230">
        <f>(SUM('1.  LRAMVA Summary'!M$52:M$54)+SUM('1.  LRAMVA Summary'!M$55:M$56)*(MONTH($E33)-1)/12)*$H33</f>
        <v>0</v>
      </c>
      <c r="S33" s="230">
        <f>(SUM('1.  LRAMVA Summary'!N$52:N$54)+SUM('1.  LRAMVA Summary'!N$55:N$56)*(MONTH($E33)-1)/12)*$H33</f>
        <v>0</v>
      </c>
      <c r="T33" s="230">
        <f>(SUM('1.  LRAMVA Summary'!O$52:O$54)+SUM('1.  LRAMVA Summary'!O$55:O$56)*(MONTH($E33)-1)/12)*$H33</f>
        <v>0</v>
      </c>
      <c r="U33" s="230">
        <f>(SUM('1.  LRAMVA Summary'!P$52:P$54)+SUM('1.  LRAMVA Summary'!P$55:P$56)*(MONTH($E33)-1)/12)*$H33</f>
        <v>0</v>
      </c>
      <c r="V33" s="230">
        <f>(SUM('1.  LRAMVA Summary'!Q$52:Q$54)+SUM('1.  LRAMVA Summary'!Q$55:Q$56)*(MONTH($E33)-1)/12)*$H33</f>
        <v>0</v>
      </c>
      <c r="W33" s="231">
        <f t="shared" si="5"/>
        <v>0</v>
      </c>
    </row>
    <row r="34" spans="2:23" s="9" customFormat="1">
      <c r="B34" s="213" t="s">
        <v>178</v>
      </c>
      <c r="C34" s="213">
        <v>1.0999999999999999E-2</v>
      </c>
      <c r="D34" s="206"/>
      <c r="E34" s="214">
        <v>41030</v>
      </c>
      <c r="F34" s="214" t="s">
        <v>179</v>
      </c>
      <c r="G34" s="215" t="s">
        <v>66</v>
      </c>
      <c r="H34" s="229">
        <f>C$20/12</f>
        <v>1.225E-3</v>
      </c>
      <c r="I34" s="230">
        <f>(SUM('1.  LRAMVA Summary'!D$52:D$54)+SUM('1.  LRAMVA Summary'!D$55:D$56)*(MONTH($E34)-1)/12)*$H34</f>
        <v>0</v>
      </c>
      <c r="J34" s="230">
        <f>(SUM('1.  LRAMVA Summary'!E$52:E$54)+SUM('1.  LRAMVA Summary'!E$55:E$56)*(MONTH($E34)-1)/12)*$H34</f>
        <v>0</v>
      </c>
      <c r="K34" s="230">
        <f>(SUM('1.  LRAMVA Summary'!F$52:F$54)+SUM('1.  LRAMVA Summary'!F$55:F$56)*(MONTH($E34)-1)/12)*$H34</f>
        <v>0</v>
      </c>
      <c r="L34" s="230">
        <f>(SUM('1.  LRAMVA Summary'!G$52:G$54)+SUM('1.  LRAMVA Summary'!G$55:G$56)*(MONTH($E34)-1)/12)*$H34</f>
        <v>0</v>
      </c>
      <c r="M34" s="230">
        <f>(SUM('1.  LRAMVA Summary'!H$52:H$54)+SUM('1.  LRAMVA Summary'!H$55:H$56)*(MONTH($E34)-1)/12)*$H34</f>
        <v>0</v>
      </c>
      <c r="N34" s="230">
        <f>(SUM('1.  LRAMVA Summary'!I$52:I$54)+SUM('1.  LRAMVA Summary'!I$55:I$56)*(MONTH($E34)-1)/12)*$H34</f>
        <v>0</v>
      </c>
      <c r="O34" s="230">
        <f>(SUM('1.  LRAMVA Summary'!J$52:J$54)+SUM('1.  LRAMVA Summary'!J$55:J$56)*(MONTH($E34)-1)/12)*$H34</f>
        <v>0</v>
      </c>
      <c r="P34" s="230">
        <f>(SUM('1.  LRAMVA Summary'!K$52:K$54)+SUM('1.  LRAMVA Summary'!K$55:K$56)*(MONTH($E34)-1)/12)*$H34</f>
        <v>0</v>
      </c>
      <c r="Q34" s="230">
        <f>(SUM('1.  LRAMVA Summary'!L$52:L$54)+SUM('1.  LRAMVA Summary'!L$55:L$56)*(MONTH($E34)-1)/12)*$H34</f>
        <v>0</v>
      </c>
      <c r="R34" s="230">
        <f>(SUM('1.  LRAMVA Summary'!M$52:M$54)+SUM('1.  LRAMVA Summary'!M$55:M$56)*(MONTH($E34)-1)/12)*$H34</f>
        <v>0</v>
      </c>
      <c r="S34" s="230">
        <f>(SUM('1.  LRAMVA Summary'!N$52:N$54)+SUM('1.  LRAMVA Summary'!N$55:N$56)*(MONTH($E34)-1)/12)*$H34</f>
        <v>0</v>
      </c>
      <c r="T34" s="230">
        <f>(SUM('1.  LRAMVA Summary'!O$52:O$54)+SUM('1.  LRAMVA Summary'!O$55:O$56)*(MONTH($E34)-1)/12)*$H34</f>
        <v>0</v>
      </c>
      <c r="U34" s="230">
        <f>(SUM('1.  LRAMVA Summary'!P$52:P$54)+SUM('1.  LRAMVA Summary'!P$55:P$56)*(MONTH($E34)-1)/12)*$H34</f>
        <v>0</v>
      </c>
      <c r="V34" s="230">
        <f>(SUM('1.  LRAMVA Summary'!Q$52:Q$54)+SUM('1.  LRAMVA Summary'!Q$55:Q$56)*(MONTH($E34)-1)/12)*$H34</f>
        <v>0</v>
      </c>
      <c r="W34" s="231">
        <f t="shared" si="5"/>
        <v>0</v>
      </c>
    </row>
    <row r="35" spans="2:23" s="9" customFormat="1">
      <c r="B35" s="213" t="s">
        <v>73</v>
      </c>
      <c r="C35" s="213">
        <v>1.0999999999999999E-2</v>
      </c>
      <c r="D35" s="206"/>
      <c r="E35" s="214">
        <v>41061</v>
      </c>
      <c r="F35" s="214" t="s">
        <v>179</v>
      </c>
      <c r="G35" s="215" t="s">
        <v>66</v>
      </c>
      <c r="H35" s="229">
        <f>C$20/12</f>
        <v>1.225E-3</v>
      </c>
      <c r="I35" s="230">
        <f>(SUM('1.  LRAMVA Summary'!D$52:D$54)+SUM('1.  LRAMVA Summary'!D$55:D$56)*(MONTH($E35)-1)/12)*$H35</f>
        <v>0</v>
      </c>
      <c r="J35" s="230">
        <f>(SUM('1.  LRAMVA Summary'!E$52:E$54)+SUM('1.  LRAMVA Summary'!E$55:E$56)*(MONTH($E35)-1)/12)*$H35</f>
        <v>0</v>
      </c>
      <c r="K35" s="230">
        <f>(SUM('1.  LRAMVA Summary'!F$52:F$54)+SUM('1.  LRAMVA Summary'!F$55:F$56)*(MONTH($E35)-1)/12)*$H35</f>
        <v>0</v>
      </c>
      <c r="L35" s="230">
        <f>(SUM('1.  LRAMVA Summary'!G$52:G$54)+SUM('1.  LRAMVA Summary'!G$55:G$56)*(MONTH($E35)-1)/12)*$H35</f>
        <v>0</v>
      </c>
      <c r="M35" s="230">
        <f>(SUM('1.  LRAMVA Summary'!H$52:H$54)+SUM('1.  LRAMVA Summary'!H$55:H$56)*(MONTH($E35)-1)/12)*$H35</f>
        <v>0</v>
      </c>
      <c r="N35" s="230">
        <f>(SUM('1.  LRAMVA Summary'!I$52:I$54)+SUM('1.  LRAMVA Summary'!I$55:I$56)*(MONTH($E35)-1)/12)*$H35</f>
        <v>0</v>
      </c>
      <c r="O35" s="230">
        <f>(SUM('1.  LRAMVA Summary'!J$52:J$54)+SUM('1.  LRAMVA Summary'!J$55:J$56)*(MONTH($E35)-1)/12)*$H35</f>
        <v>0</v>
      </c>
      <c r="P35" s="230">
        <f>(SUM('1.  LRAMVA Summary'!K$52:K$54)+SUM('1.  LRAMVA Summary'!K$55:K$56)*(MONTH($E35)-1)/12)*$H35</f>
        <v>0</v>
      </c>
      <c r="Q35" s="230">
        <f>(SUM('1.  LRAMVA Summary'!L$52:L$54)+SUM('1.  LRAMVA Summary'!L$55:L$56)*(MONTH($E35)-1)/12)*$H35</f>
        <v>0</v>
      </c>
      <c r="R35" s="230">
        <f>(SUM('1.  LRAMVA Summary'!M$52:M$54)+SUM('1.  LRAMVA Summary'!M$55:M$56)*(MONTH($E35)-1)/12)*$H35</f>
        <v>0</v>
      </c>
      <c r="S35" s="230">
        <f>(SUM('1.  LRAMVA Summary'!N$52:N$54)+SUM('1.  LRAMVA Summary'!N$55:N$56)*(MONTH($E35)-1)/12)*$H35</f>
        <v>0</v>
      </c>
      <c r="T35" s="230">
        <f>(SUM('1.  LRAMVA Summary'!O$52:O$54)+SUM('1.  LRAMVA Summary'!O$55:O$56)*(MONTH($E35)-1)/12)*$H35</f>
        <v>0</v>
      </c>
      <c r="U35" s="230">
        <f>(SUM('1.  LRAMVA Summary'!P$52:P$54)+SUM('1.  LRAMVA Summary'!P$55:P$56)*(MONTH($E35)-1)/12)*$H35</f>
        <v>0</v>
      </c>
      <c r="V35" s="230">
        <f>(SUM('1.  LRAMVA Summary'!Q$52:Q$54)+SUM('1.  LRAMVA Summary'!Q$55:Q$56)*(MONTH($E35)-1)/12)*$H35</f>
        <v>0</v>
      </c>
      <c r="W35" s="231">
        <f t="shared" si="5"/>
        <v>0</v>
      </c>
    </row>
    <row r="36" spans="2:23" s="9" customFormat="1">
      <c r="B36" s="213" t="s">
        <v>74</v>
      </c>
      <c r="C36" s="213">
        <v>1.0999999999999999E-2</v>
      </c>
      <c r="D36" s="206"/>
      <c r="E36" s="214">
        <v>41091</v>
      </c>
      <c r="F36" s="214" t="s">
        <v>179</v>
      </c>
      <c r="G36" s="215" t="s">
        <v>68</v>
      </c>
      <c r="H36" s="232">
        <f>C$21/12</f>
        <v>1.225E-3</v>
      </c>
      <c r="I36" s="230">
        <f>(SUM('1.  LRAMVA Summary'!D$52:D$54)+SUM('1.  LRAMVA Summary'!D$55:D$56)*(MONTH($E36)-1)/12)*$H36</f>
        <v>0</v>
      </c>
      <c r="J36" s="230">
        <f>(SUM('1.  LRAMVA Summary'!E$52:E$54)+SUM('1.  LRAMVA Summary'!E$55:E$56)*(MONTH($E36)-1)/12)*$H36</f>
        <v>0</v>
      </c>
      <c r="K36" s="230">
        <f>(SUM('1.  LRAMVA Summary'!F$52:F$54)+SUM('1.  LRAMVA Summary'!F$55:F$56)*(MONTH($E36)-1)/12)*$H36</f>
        <v>0</v>
      </c>
      <c r="L36" s="230">
        <f>(SUM('1.  LRAMVA Summary'!G$52:G$54)+SUM('1.  LRAMVA Summary'!G$55:G$56)*(MONTH($E36)-1)/12)*$H36</f>
        <v>0</v>
      </c>
      <c r="M36" s="230">
        <f>(SUM('1.  LRAMVA Summary'!H$52:H$54)+SUM('1.  LRAMVA Summary'!H$55:H$56)*(MONTH($E36)-1)/12)*$H36</f>
        <v>0</v>
      </c>
      <c r="N36" s="230">
        <f>(SUM('1.  LRAMVA Summary'!I$52:I$54)+SUM('1.  LRAMVA Summary'!I$55:I$56)*(MONTH($E36)-1)/12)*$H36</f>
        <v>0</v>
      </c>
      <c r="O36" s="230">
        <f>(SUM('1.  LRAMVA Summary'!J$52:J$54)+SUM('1.  LRAMVA Summary'!J$55:J$56)*(MONTH($E36)-1)/12)*$H36</f>
        <v>0</v>
      </c>
      <c r="P36" s="230">
        <f>(SUM('1.  LRAMVA Summary'!K$52:K$54)+SUM('1.  LRAMVA Summary'!K$55:K$56)*(MONTH($E36)-1)/12)*$H36</f>
        <v>0</v>
      </c>
      <c r="Q36" s="230">
        <f>(SUM('1.  LRAMVA Summary'!L$52:L$54)+SUM('1.  LRAMVA Summary'!L$55:L$56)*(MONTH($E36)-1)/12)*$H36</f>
        <v>0</v>
      </c>
      <c r="R36" s="230">
        <f>(SUM('1.  LRAMVA Summary'!M$52:M$54)+SUM('1.  LRAMVA Summary'!M$55:M$56)*(MONTH($E36)-1)/12)*$H36</f>
        <v>0</v>
      </c>
      <c r="S36" s="230">
        <f>(SUM('1.  LRAMVA Summary'!N$52:N$54)+SUM('1.  LRAMVA Summary'!N$55:N$56)*(MONTH($E36)-1)/12)*$H36</f>
        <v>0</v>
      </c>
      <c r="T36" s="230">
        <f>(SUM('1.  LRAMVA Summary'!O$52:O$54)+SUM('1.  LRAMVA Summary'!O$55:O$56)*(MONTH($E36)-1)/12)*$H36</f>
        <v>0</v>
      </c>
      <c r="U36" s="230">
        <f>(SUM('1.  LRAMVA Summary'!P$52:P$54)+SUM('1.  LRAMVA Summary'!P$55:P$56)*(MONTH($E36)-1)/12)*$H36</f>
        <v>0</v>
      </c>
      <c r="V36" s="230">
        <f>(SUM('1.  LRAMVA Summary'!Q$52:Q$54)+SUM('1.  LRAMVA Summary'!Q$55:Q$56)*(MONTH($E36)-1)/12)*$H36</f>
        <v>0</v>
      </c>
      <c r="W36" s="231">
        <f t="shared" si="5"/>
        <v>0</v>
      </c>
    </row>
    <row r="37" spans="2:23" s="9" customFormat="1">
      <c r="B37" s="213" t="s">
        <v>75</v>
      </c>
      <c r="C37" s="213">
        <v>1.0999999999999999E-2</v>
      </c>
      <c r="D37" s="206"/>
      <c r="E37" s="214">
        <v>41122</v>
      </c>
      <c r="F37" s="214" t="s">
        <v>179</v>
      </c>
      <c r="G37" s="215" t="s">
        <v>68</v>
      </c>
      <c r="H37" s="229">
        <f>C$21/12</f>
        <v>1.225E-3</v>
      </c>
      <c r="I37" s="230">
        <f>(SUM('1.  LRAMVA Summary'!D$52:D$54)+SUM('1.  LRAMVA Summary'!D$55:D$56)*(MONTH($E37)-1)/12)*$H37</f>
        <v>0</v>
      </c>
      <c r="J37" s="230">
        <f>(SUM('1.  LRAMVA Summary'!E$52:E$54)+SUM('1.  LRAMVA Summary'!E$55:E$56)*(MONTH($E37)-1)/12)*$H37</f>
        <v>0</v>
      </c>
      <c r="K37" s="230">
        <f>(SUM('1.  LRAMVA Summary'!F$52:F$54)+SUM('1.  LRAMVA Summary'!F$55:F$56)*(MONTH($E37)-1)/12)*$H37</f>
        <v>0</v>
      </c>
      <c r="L37" s="230">
        <f>(SUM('1.  LRAMVA Summary'!G$52:G$54)+SUM('1.  LRAMVA Summary'!G$55:G$56)*(MONTH($E37)-1)/12)*$H37</f>
        <v>0</v>
      </c>
      <c r="M37" s="230">
        <f>(SUM('1.  LRAMVA Summary'!H$52:H$54)+SUM('1.  LRAMVA Summary'!H$55:H$56)*(MONTH($E37)-1)/12)*$H37</f>
        <v>0</v>
      </c>
      <c r="N37" s="230">
        <f>(SUM('1.  LRAMVA Summary'!I$52:I$54)+SUM('1.  LRAMVA Summary'!I$55:I$56)*(MONTH($E37)-1)/12)*$H37</f>
        <v>0</v>
      </c>
      <c r="O37" s="230">
        <f>(SUM('1.  LRAMVA Summary'!J$52:J$54)+SUM('1.  LRAMVA Summary'!J$55:J$56)*(MONTH($E37)-1)/12)*$H37</f>
        <v>0</v>
      </c>
      <c r="P37" s="230">
        <f>(SUM('1.  LRAMVA Summary'!K$52:K$54)+SUM('1.  LRAMVA Summary'!K$55:K$56)*(MONTH($E37)-1)/12)*$H37</f>
        <v>0</v>
      </c>
      <c r="Q37" s="230">
        <f>(SUM('1.  LRAMVA Summary'!L$52:L$54)+SUM('1.  LRAMVA Summary'!L$55:L$56)*(MONTH($E37)-1)/12)*$H37</f>
        <v>0</v>
      </c>
      <c r="R37" s="230">
        <f>(SUM('1.  LRAMVA Summary'!M$52:M$54)+SUM('1.  LRAMVA Summary'!M$55:M$56)*(MONTH($E37)-1)/12)*$H37</f>
        <v>0</v>
      </c>
      <c r="S37" s="230">
        <f>(SUM('1.  LRAMVA Summary'!N$52:N$54)+SUM('1.  LRAMVA Summary'!N$55:N$56)*(MONTH($E37)-1)/12)*$H37</f>
        <v>0</v>
      </c>
      <c r="T37" s="230">
        <f>(SUM('1.  LRAMVA Summary'!O$52:O$54)+SUM('1.  LRAMVA Summary'!O$55:O$56)*(MONTH($E37)-1)/12)*$H37</f>
        <v>0</v>
      </c>
      <c r="U37" s="230">
        <f>(SUM('1.  LRAMVA Summary'!P$52:P$54)+SUM('1.  LRAMVA Summary'!P$55:P$56)*(MONTH($E37)-1)/12)*$H37</f>
        <v>0</v>
      </c>
      <c r="V37" s="230">
        <f>(SUM('1.  LRAMVA Summary'!Q$52:Q$54)+SUM('1.  LRAMVA Summary'!Q$55:Q$56)*(MONTH($E37)-1)/12)*$H37</f>
        <v>0</v>
      </c>
      <c r="W37" s="231">
        <f t="shared" si="5"/>
        <v>0</v>
      </c>
    </row>
    <row r="38" spans="2:23" s="9" customFormat="1">
      <c r="B38" s="213" t="s">
        <v>76</v>
      </c>
      <c r="C38" s="213">
        <v>1.0999999999999999E-2</v>
      </c>
      <c r="D38" s="206"/>
      <c r="E38" s="214">
        <v>41153</v>
      </c>
      <c r="F38" s="214" t="s">
        <v>179</v>
      </c>
      <c r="G38" s="215" t="s">
        <v>68</v>
      </c>
      <c r="H38" s="229">
        <f>C$21/12</f>
        <v>1.225E-3</v>
      </c>
      <c r="I38" s="230">
        <f>(SUM('1.  LRAMVA Summary'!D$52:D$54)+SUM('1.  LRAMVA Summary'!D$55:D$56)*(MONTH($E38)-1)/12)*$H38</f>
        <v>0</v>
      </c>
      <c r="J38" s="230">
        <f>(SUM('1.  LRAMVA Summary'!E$52:E$54)+SUM('1.  LRAMVA Summary'!E$55:E$56)*(MONTH($E38)-1)/12)*$H38</f>
        <v>0</v>
      </c>
      <c r="K38" s="230">
        <f>(SUM('1.  LRAMVA Summary'!F$52:F$54)+SUM('1.  LRAMVA Summary'!F$55:F$56)*(MONTH($E38)-1)/12)*$H38</f>
        <v>0</v>
      </c>
      <c r="L38" s="230">
        <f>(SUM('1.  LRAMVA Summary'!G$52:G$54)+SUM('1.  LRAMVA Summary'!G$55:G$56)*(MONTH($E38)-1)/12)*$H38</f>
        <v>0</v>
      </c>
      <c r="M38" s="230">
        <f>(SUM('1.  LRAMVA Summary'!H$52:H$54)+SUM('1.  LRAMVA Summary'!H$55:H$56)*(MONTH($E38)-1)/12)*$H38</f>
        <v>0</v>
      </c>
      <c r="N38" s="230">
        <f>(SUM('1.  LRAMVA Summary'!I$52:I$54)+SUM('1.  LRAMVA Summary'!I$55:I$56)*(MONTH($E38)-1)/12)*$H38</f>
        <v>0</v>
      </c>
      <c r="O38" s="230">
        <f>(SUM('1.  LRAMVA Summary'!J$52:J$54)+SUM('1.  LRAMVA Summary'!J$55:J$56)*(MONTH($E38)-1)/12)*$H38</f>
        <v>0</v>
      </c>
      <c r="P38" s="230">
        <f>(SUM('1.  LRAMVA Summary'!K$52:K$54)+SUM('1.  LRAMVA Summary'!K$55:K$56)*(MONTH($E38)-1)/12)*$H38</f>
        <v>0</v>
      </c>
      <c r="Q38" s="230">
        <f>(SUM('1.  LRAMVA Summary'!L$52:L$54)+SUM('1.  LRAMVA Summary'!L$55:L$56)*(MONTH($E38)-1)/12)*$H38</f>
        <v>0</v>
      </c>
      <c r="R38" s="230">
        <f>(SUM('1.  LRAMVA Summary'!M$52:M$54)+SUM('1.  LRAMVA Summary'!M$55:M$56)*(MONTH($E38)-1)/12)*$H38</f>
        <v>0</v>
      </c>
      <c r="S38" s="230">
        <f>(SUM('1.  LRAMVA Summary'!N$52:N$54)+SUM('1.  LRAMVA Summary'!N$55:N$56)*(MONTH($E38)-1)/12)*$H38</f>
        <v>0</v>
      </c>
      <c r="T38" s="230">
        <f>(SUM('1.  LRAMVA Summary'!O$52:O$54)+SUM('1.  LRAMVA Summary'!O$55:O$56)*(MONTH($E38)-1)/12)*$H38</f>
        <v>0</v>
      </c>
      <c r="U38" s="230">
        <f>(SUM('1.  LRAMVA Summary'!P$52:P$54)+SUM('1.  LRAMVA Summary'!P$55:P$56)*(MONTH($E38)-1)/12)*$H38</f>
        <v>0</v>
      </c>
      <c r="V38" s="230">
        <f>(SUM('1.  LRAMVA Summary'!Q$52:Q$54)+SUM('1.  LRAMVA Summary'!Q$55:Q$56)*(MONTH($E38)-1)/12)*$H38</f>
        <v>0</v>
      </c>
      <c r="W38" s="231">
        <f t="shared" si="5"/>
        <v>0</v>
      </c>
    </row>
    <row r="39" spans="2:23" s="9" customFormat="1">
      <c r="B39" s="213" t="s">
        <v>77</v>
      </c>
      <c r="C39" s="766">
        <v>1.0999999999999999E-2</v>
      </c>
      <c r="D39" s="206"/>
      <c r="E39" s="214">
        <v>41183</v>
      </c>
      <c r="F39" s="214" t="s">
        <v>179</v>
      </c>
      <c r="G39" s="215" t="s">
        <v>69</v>
      </c>
      <c r="H39" s="232">
        <f>C$22/12</f>
        <v>1.225E-3</v>
      </c>
      <c r="I39" s="230">
        <f>(SUM('1.  LRAMVA Summary'!D$52:D$54)+SUM('1.  LRAMVA Summary'!D$55:D$56)*(MONTH($E39)-1)/12)*$H39</f>
        <v>0</v>
      </c>
      <c r="J39" s="230">
        <f>(SUM('1.  LRAMVA Summary'!E$52:E$54)+SUM('1.  LRAMVA Summary'!E$55:E$56)*(MONTH($E39)-1)/12)*$H39</f>
        <v>0</v>
      </c>
      <c r="K39" s="230">
        <f>(SUM('1.  LRAMVA Summary'!F$52:F$54)+SUM('1.  LRAMVA Summary'!F$55:F$56)*(MONTH($E39)-1)/12)*$H39</f>
        <v>0</v>
      </c>
      <c r="L39" s="230">
        <f>(SUM('1.  LRAMVA Summary'!G$52:G$54)+SUM('1.  LRAMVA Summary'!G$55:G$56)*(MONTH($E39)-1)/12)*$H39</f>
        <v>0</v>
      </c>
      <c r="M39" s="230">
        <f>(SUM('1.  LRAMVA Summary'!H$52:H$54)+SUM('1.  LRAMVA Summary'!H$55:H$56)*(MONTH($E39)-1)/12)*$H39</f>
        <v>0</v>
      </c>
      <c r="N39" s="230">
        <f>(SUM('1.  LRAMVA Summary'!I$52:I$54)+SUM('1.  LRAMVA Summary'!I$55:I$56)*(MONTH($E39)-1)/12)*$H39</f>
        <v>0</v>
      </c>
      <c r="O39" s="230">
        <f>(SUM('1.  LRAMVA Summary'!J$52:J$54)+SUM('1.  LRAMVA Summary'!J$55:J$56)*(MONTH($E39)-1)/12)*$H39</f>
        <v>0</v>
      </c>
      <c r="P39" s="230">
        <f>(SUM('1.  LRAMVA Summary'!K$52:K$54)+SUM('1.  LRAMVA Summary'!K$55:K$56)*(MONTH($E39)-1)/12)*$H39</f>
        <v>0</v>
      </c>
      <c r="Q39" s="230">
        <f>(SUM('1.  LRAMVA Summary'!L$52:L$54)+SUM('1.  LRAMVA Summary'!L$55:L$56)*(MONTH($E39)-1)/12)*$H39</f>
        <v>0</v>
      </c>
      <c r="R39" s="230">
        <f>(SUM('1.  LRAMVA Summary'!M$52:M$54)+SUM('1.  LRAMVA Summary'!M$55:M$56)*(MONTH($E39)-1)/12)*$H39</f>
        <v>0</v>
      </c>
      <c r="S39" s="230">
        <f>(SUM('1.  LRAMVA Summary'!N$52:N$54)+SUM('1.  LRAMVA Summary'!N$55:N$56)*(MONTH($E39)-1)/12)*$H39</f>
        <v>0</v>
      </c>
      <c r="T39" s="230">
        <f>(SUM('1.  LRAMVA Summary'!O$52:O$54)+SUM('1.  LRAMVA Summary'!O$55:O$56)*(MONTH($E39)-1)/12)*$H39</f>
        <v>0</v>
      </c>
      <c r="U39" s="230">
        <f>(SUM('1.  LRAMVA Summary'!P$52:P$54)+SUM('1.  LRAMVA Summary'!P$55:P$56)*(MONTH($E39)-1)/12)*$H39</f>
        <v>0</v>
      </c>
      <c r="V39" s="230">
        <f>(SUM('1.  LRAMVA Summary'!Q$52:Q$54)+SUM('1.  LRAMVA Summary'!Q$55:Q$56)*(MONTH($E39)-1)/12)*$H39</f>
        <v>0</v>
      </c>
      <c r="W39" s="231">
        <f t="shared" si="5"/>
        <v>0</v>
      </c>
    </row>
    <row r="40" spans="2:23" s="9" customFormat="1">
      <c r="B40" s="213" t="s">
        <v>78</v>
      </c>
      <c r="C40" s="766">
        <v>1.0999999999999999E-2</v>
      </c>
      <c r="D40" s="206"/>
      <c r="E40" s="214">
        <v>41214</v>
      </c>
      <c r="F40" s="214" t="s">
        <v>179</v>
      </c>
      <c r="G40" s="215" t="s">
        <v>69</v>
      </c>
      <c r="H40" s="229">
        <f>C$22/12</f>
        <v>1.225E-3</v>
      </c>
      <c r="I40" s="230">
        <f>(SUM('1.  LRAMVA Summary'!D$52:D$54)+SUM('1.  LRAMVA Summary'!D$55:D$56)*(MONTH($E40)-1)/12)*$H40</f>
        <v>0</v>
      </c>
      <c r="J40" s="230">
        <f>(SUM('1.  LRAMVA Summary'!E$52:E$54)+SUM('1.  LRAMVA Summary'!E$55:E$56)*(MONTH($E40)-1)/12)*$H40</f>
        <v>0</v>
      </c>
      <c r="K40" s="230">
        <f>(SUM('1.  LRAMVA Summary'!F$52:F$54)+SUM('1.  LRAMVA Summary'!F$55:F$56)*(MONTH($E40)-1)/12)*$H40</f>
        <v>0</v>
      </c>
      <c r="L40" s="230">
        <f>(SUM('1.  LRAMVA Summary'!G$52:G$54)+SUM('1.  LRAMVA Summary'!G$55:G$56)*(MONTH($E40)-1)/12)*$H40</f>
        <v>0</v>
      </c>
      <c r="M40" s="230">
        <f>(SUM('1.  LRAMVA Summary'!H$52:H$54)+SUM('1.  LRAMVA Summary'!H$55:H$56)*(MONTH($E40)-1)/12)*$H40</f>
        <v>0</v>
      </c>
      <c r="N40" s="230">
        <f>(SUM('1.  LRAMVA Summary'!I$52:I$54)+SUM('1.  LRAMVA Summary'!I$55:I$56)*(MONTH($E40)-1)/12)*$H40</f>
        <v>0</v>
      </c>
      <c r="O40" s="230">
        <f>(SUM('1.  LRAMVA Summary'!J$52:J$54)+SUM('1.  LRAMVA Summary'!J$55:J$56)*(MONTH($E40)-1)/12)*$H40</f>
        <v>0</v>
      </c>
      <c r="P40" s="230">
        <f>(SUM('1.  LRAMVA Summary'!K$52:K$54)+SUM('1.  LRAMVA Summary'!K$55:K$56)*(MONTH($E40)-1)/12)*$H40</f>
        <v>0</v>
      </c>
      <c r="Q40" s="230">
        <f>(SUM('1.  LRAMVA Summary'!L$52:L$54)+SUM('1.  LRAMVA Summary'!L$55:L$56)*(MONTH($E40)-1)/12)*$H40</f>
        <v>0</v>
      </c>
      <c r="R40" s="230">
        <f>(SUM('1.  LRAMVA Summary'!M$52:M$54)+SUM('1.  LRAMVA Summary'!M$55:M$56)*(MONTH($E40)-1)/12)*$H40</f>
        <v>0</v>
      </c>
      <c r="S40" s="230">
        <f>(SUM('1.  LRAMVA Summary'!N$52:N$54)+SUM('1.  LRAMVA Summary'!N$55:N$56)*(MONTH($E40)-1)/12)*$H40</f>
        <v>0</v>
      </c>
      <c r="T40" s="230">
        <f>(SUM('1.  LRAMVA Summary'!O$52:O$54)+SUM('1.  LRAMVA Summary'!O$55:O$56)*(MONTH($E40)-1)/12)*$H40</f>
        <v>0</v>
      </c>
      <c r="U40" s="230">
        <f>(SUM('1.  LRAMVA Summary'!P$52:P$54)+SUM('1.  LRAMVA Summary'!P$55:P$56)*(MONTH($E40)-1)/12)*$H40</f>
        <v>0</v>
      </c>
      <c r="V40" s="230">
        <f>(SUM('1.  LRAMVA Summary'!Q$52:Q$54)+SUM('1.  LRAMVA Summary'!Q$55:Q$56)*(MONTH($E40)-1)/12)*$H40</f>
        <v>0</v>
      </c>
      <c r="W40" s="231">
        <f t="shared" si="5"/>
        <v>0</v>
      </c>
    </row>
    <row r="41" spans="2:23" s="9" customFormat="1">
      <c r="B41" s="213" t="s">
        <v>79</v>
      </c>
      <c r="C41" s="767">
        <v>1.0999999999999999E-2</v>
      </c>
      <c r="D41" s="206"/>
      <c r="E41" s="214">
        <v>41244</v>
      </c>
      <c r="F41" s="214" t="s">
        <v>179</v>
      </c>
      <c r="G41" s="215" t="s">
        <v>69</v>
      </c>
      <c r="H41" s="229">
        <f>C$22/12</f>
        <v>1.225E-3</v>
      </c>
      <c r="I41" s="230">
        <f>(SUM('1.  LRAMVA Summary'!D$52:D$54)+SUM('1.  LRAMVA Summary'!D$55:D$56)*(MONTH($E41)-1)/12)*$H41</f>
        <v>0</v>
      </c>
      <c r="J41" s="230">
        <f>(SUM('1.  LRAMVA Summary'!E$52:E$54)+SUM('1.  LRAMVA Summary'!E$55:E$56)*(MONTH($E41)-1)/12)*$H41</f>
        <v>0</v>
      </c>
      <c r="K41" s="230">
        <f>(SUM('1.  LRAMVA Summary'!F$52:F$54)+SUM('1.  LRAMVA Summary'!F$55:F$56)*(MONTH($E41)-1)/12)*$H41</f>
        <v>0</v>
      </c>
      <c r="L41" s="230">
        <f>(SUM('1.  LRAMVA Summary'!G$52:G$54)+SUM('1.  LRAMVA Summary'!G$55:G$56)*(MONTH($E41)-1)/12)*$H41</f>
        <v>0</v>
      </c>
      <c r="M41" s="230">
        <f>(SUM('1.  LRAMVA Summary'!H$52:H$54)+SUM('1.  LRAMVA Summary'!H$55:H$56)*(MONTH($E41)-1)/12)*$H41</f>
        <v>0</v>
      </c>
      <c r="N41" s="230">
        <f>(SUM('1.  LRAMVA Summary'!I$52:I$54)+SUM('1.  LRAMVA Summary'!I$55:I$56)*(MONTH($E41)-1)/12)*$H41</f>
        <v>0</v>
      </c>
      <c r="O41" s="230">
        <f>(SUM('1.  LRAMVA Summary'!J$52:J$54)+SUM('1.  LRAMVA Summary'!J$55:J$56)*(MONTH($E41)-1)/12)*$H41</f>
        <v>0</v>
      </c>
      <c r="P41" s="230">
        <f>(SUM('1.  LRAMVA Summary'!K$52:K$54)+SUM('1.  LRAMVA Summary'!K$55:K$56)*(MONTH($E41)-1)/12)*$H41</f>
        <v>0</v>
      </c>
      <c r="Q41" s="230">
        <f>(SUM('1.  LRAMVA Summary'!L$52:L$54)+SUM('1.  LRAMVA Summary'!L$55:L$56)*(MONTH($E41)-1)/12)*$H41</f>
        <v>0</v>
      </c>
      <c r="R41" s="230">
        <f>(SUM('1.  LRAMVA Summary'!M$52:M$54)+SUM('1.  LRAMVA Summary'!M$55:M$56)*(MONTH($E41)-1)/12)*$H41</f>
        <v>0</v>
      </c>
      <c r="S41" s="230">
        <f>(SUM('1.  LRAMVA Summary'!N$52:N$54)+SUM('1.  LRAMVA Summary'!N$55:N$56)*(MONTH($E41)-1)/12)*$H41</f>
        <v>0</v>
      </c>
      <c r="T41" s="230">
        <f>(SUM('1.  LRAMVA Summary'!O$52:O$54)+SUM('1.  LRAMVA Summary'!O$55:O$56)*(MONTH($E41)-1)/12)*$H41</f>
        <v>0</v>
      </c>
      <c r="U41" s="230">
        <f>(SUM('1.  LRAMVA Summary'!P$52:P$54)+SUM('1.  LRAMVA Summary'!P$55:P$56)*(MONTH($E41)-1)/12)*$H41</f>
        <v>0</v>
      </c>
      <c r="V41" s="230">
        <f>(SUM('1.  LRAMVA Summary'!Q$52:Q$54)+SUM('1.  LRAMVA Summary'!Q$55:Q$56)*(MONTH($E41)-1)/12)*$H41</f>
        <v>0</v>
      </c>
      <c r="W41" s="231">
        <f>SUM(I41:V41)</f>
        <v>0</v>
      </c>
    </row>
    <row r="42" spans="2:23" s="9" customFormat="1" ht="15.75" thickBot="1">
      <c r="B42" s="213" t="s">
        <v>80</v>
      </c>
      <c r="C42" s="767">
        <v>1.4999999999999999E-2</v>
      </c>
      <c r="D42" s="206"/>
      <c r="E42" s="216" t="s">
        <v>463</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6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67">
        <v>1.4999999999999999E-2</v>
      </c>
      <c r="D44" s="206"/>
      <c r="E44" s="225" t="s">
        <v>427</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233"/>
      <c r="D45" s="206"/>
      <c r="E45" s="214">
        <v>41275</v>
      </c>
      <c r="F45" s="214" t="s">
        <v>180</v>
      </c>
      <c r="G45" s="215" t="s">
        <v>65</v>
      </c>
      <c r="H45" s="232">
        <f>C$23/12</f>
        <v>1.225E-3</v>
      </c>
      <c r="I45" s="230">
        <f>(SUM('1.  LRAMVA Summary'!D$52:D$57)+SUM('1.  LRAMVA Summary'!D$58:D$59)*(MONTH($E45)-1)/12)*$H45</f>
        <v>0</v>
      </c>
      <c r="J45" s="230">
        <f>(SUM('1.  LRAMVA Summary'!E$52:E$57)+SUM('1.  LRAMVA Summary'!E$58:E$59)*(MONTH($E45)-1)/12)*$H45</f>
        <v>0</v>
      </c>
      <c r="K45" s="230">
        <f>(SUM('1.  LRAMVA Summary'!F$52:F$57)+SUM('1.  LRAMVA Summary'!F$58:F$59)*(MONTH($E45)-1)/12)*$H45</f>
        <v>0</v>
      </c>
      <c r="L45" s="230">
        <f>(SUM('1.  LRAMVA Summary'!G$52:G$57)+SUM('1.  LRAMVA Summary'!G$58:G$59)*(MONTH($E45)-1)/12)*$H45</f>
        <v>0</v>
      </c>
      <c r="M45" s="230">
        <f>(SUM('1.  LRAMVA Summary'!H$52:H$57)+SUM('1.  LRAMVA Summary'!H$58:H$59)*(MONTH($E45)-1)/12)*$H45</f>
        <v>0</v>
      </c>
      <c r="N45" s="230">
        <f>(SUM('1.  LRAMVA Summary'!I$52:I$57)+SUM('1.  LRAMVA Summary'!I$58:I$59)*(MONTH($E45)-1)/12)*$H45</f>
        <v>0</v>
      </c>
      <c r="O45" s="230">
        <f>(SUM('1.  LRAMVA Summary'!J$52:J$57)+SUM('1.  LRAMVA Summary'!J$58:J$59)*(MONTH($E45)-1)/12)*$H45</f>
        <v>0</v>
      </c>
      <c r="P45" s="230">
        <f>(SUM('1.  LRAMVA Summary'!K$52:K$57)+SUM('1.  LRAMVA Summary'!K$58:K$59)*(MONTH($E45)-1)/12)*$H45</f>
        <v>0</v>
      </c>
      <c r="Q45" s="230">
        <f>(SUM('1.  LRAMVA Summary'!L$52:L$57)+SUM('1.  LRAMVA Summary'!L$58:L$59)*(MONTH($E45)-1)/12)*$H45</f>
        <v>0</v>
      </c>
      <c r="R45" s="230">
        <f>(SUM('1.  LRAMVA Summary'!M$52:M$57)+SUM('1.  LRAMVA Summary'!M$58:M$59)*(MONTH($E45)-1)/12)*$H45</f>
        <v>0</v>
      </c>
      <c r="S45" s="230">
        <f>(SUM('1.  LRAMVA Summary'!N$52:N$57)+SUM('1.  LRAMVA Summary'!N$58:N$59)*(MONTH($E45)-1)/12)*$H45</f>
        <v>0</v>
      </c>
      <c r="T45" s="230">
        <f>(SUM('1.  LRAMVA Summary'!O$52:O$57)+SUM('1.  LRAMVA Summary'!O$58:O$59)*(MONTH($E45)-1)/12)*$H45</f>
        <v>0</v>
      </c>
      <c r="U45" s="230">
        <f>(SUM('1.  LRAMVA Summary'!P$52:P$57)+SUM('1.  LRAMVA Summary'!P$58:P$59)*(MONTH($E45)-1)/12)*$H45</f>
        <v>0</v>
      </c>
      <c r="V45" s="230">
        <f>(SUM('1.  LRAMVA Summary'!Q$52:Q$57)+SUM('1.  LRAMVA Summary'!Q$58:Q$59)*(MONTH($E45)-1)/12)*$H45</f>
        <v>0</v>
      </c>
      <c r="W45" s="231">
        <f>SUM(I45:V45)</f>
        <v>0</v>
      </c>
    </row>
    <row r="46" spans="2:23" s="9" customFormat="1">
      <c r="B46" s="213" t="s">
        <v>84</v>
      </c>
      <c r="C46" s="233"/>
      <c r="D46" s="206"/>
      <c r="E46" s="214">
        <v>41306</v>
      </c>
      <c r="F46" s="214" t="s">
        <v>180</v>
      </c>
      <c r="G46" s="215" t="s">
        <v>65</v>
      </c>
      <c r="H46" s="229">
        <f>C$23/12</f>
        <v>1.225E-3</v>
      </c>
      <c r="I46" s="230">
        <f>(SUM('1.  LRAMVA Summary'!D$52:D$57)+SUM('1.  LRAMVA Summary'!D$58:D$59)*(MONTH($E46)-1)/12)*$H46</f>
        <v>0</v>
      </c>
      <c r="J46" s="230">
        <f>(SUM('1.  LRAMVA Summary'!E$52:E$57)+SUM('1.  LRAMVA Summary'!E$58:E$59)*(MONTH($E46)-1)/12)*$H46</f>
        <v>0</v>
      </c>
      <c r="K46" s="230">
        <f>(SUM('1.  LRAMVA Summary'!F$52:F$57)+SUM('1.  LRAMVA Summary'!F$58:F$59)*(MONTH($E46)-1)/12)*$H46</f>
        <v>0</v>
      </c>
      <c r="L46" s="230">
        <f>(SUM('1.  LRAMVA Summary'!G$52:G$57)+SUM('1.  LRAMVA Summary'!G$58:G$59)*(MONTH($E46)-1)/12)*$H46</f>
        <v>0</v>
      </c>
      <c r="M46" s="230">
        <f>(SUM('1.  LRAMVA Summary'!H$52:H$57)+SUM('1.  LRAMVA Summary'!H$58:H$59)*(MONTH($E46)-1)/12)*$H46</f>
        <v>0</v>
      </c>
      <c r="N46" s="230">
        <f>(SUM('1.  LRAMVA Summary'!I$52:I$57)+SUM('1.  LRAMVA Summary'!I$58:I$59)*(MONTH($E46)-1)/12)*$H46</f>
        <v>0</v>
      </c>
      <c r="O46" s="230">
        <f>(SUM('1.  LRAMVA Summary'!J$52:J$57)+SUM('1.  LRAMVA Summary'!J$58:J$59)*(MONTH($E46)-1)/12)*$H46</f>
        <v>0</v>
      </c>
      <c r="P46" s="230">
        <f>(SUM('1.  LRAMVA Summary'!K$52:K$57)+SUM('1.  LRAMVA Summary'!K$58:K$59)*(MONTH($E46)-1)/12)*$H46</f>
        <v>0</v>
      </c>
      <c r="Q46" s="230">
        <f>(SUM('1.  LRAMVA Summary'!L$52:L$57)+SUM('1.  LRAMVA Summary'!L$58:L$59)*(MONTH($E46)-1)/12)*$H46</f>
        <v>0</v>
      </c>
      <c r="R46" s="230">
        <f>(SUM('1.  LRAMVA Summary'!M$52:M$57)+SUM('1.  LRAMVA Summary'!M$58:M$59)*(MONTH($E46)-1)/12)*$H46</f>
        <v>0</v>
      </c>
      <c r="S46" s="230">
        <f>(SUM('1.  LRAMVA Summary'!N$52:N$57)+SUM('1.  LRAMVA Summary'!N$58:N$59)*(MONTH($E46)-1)/12)*$H46</f>
        <v>0</v>
      </c>
      <c r="T46" s="230">
        <f>(SUM('1.  LRAMVA Summary'!O$52:O$57)+SUM('1.  LRAMVA Summary'!O$58:O$59)*(MONTH($E46)-1)/12)*$H46</f>
        <v>0</v>
      </c>
      <c r="U46" s="230">
        <f>(SUM('1.  LRAMVA Summary'!P$52:P$57)+SUM('1.  LRAMVA Summary'!P$58:P$59)*(MONTH($E46)-1)/12)*$H46</f>
        <v>0</v>
      </c>
      <c r="V46" s="230">
        <f>(SUM('1.  LRAMVA Summary'!Q$52:Q$57)+SUM('1.  LRAMVA Summary'!Q$58:Q$59)*(MONTH($E46)-1)/12)*$H46</f>
        <v>0</v>
      </c>
      <c r="W46" s="231">
        <f t="shared" ref="W46:W56" si="10">SUM(I46:V46)</f>
        <v>0</v>
      </c>
    </row>
    <row r="47" spans="2:23" s="9" customFormat="1">
      <c r="B47" s="213" t="s">
        <v>85</v>
      </c>
      <c r="C47" s="233"/>
      <c r="D47" s="206"/>
      <c r="E47" s="214">
        <v>41334</v>
      </c>
      <c r="F47" s="214" t="s">
        <v>180</v>
      </c>
      <c r="G47" s="215" t="s">
        <v>65</v>
      </c>
      <c r="H47" s="229">
        <f>C$23/12</f>
        <v>1.225E-3</v>
      </c>
      <c r="I47" s="230">
        <f>(SUM('1.  LRAMVA Summary'!D$52:D$57)+SUM('1.  LRAMVA Summary'!D$58:D$59)*(MONTH($E47)-1)/12)*$H47</f>
        <v>0</v>
      </c>
      <c r="J47" s="230">
        <f>(SUM('1.  LRAMVA Summary'!E$52:E$57)+SUM('1.  LRAMVA Summary'!E$58:E$59)*(MONTH($E47)-1)/12)*$H47</f>
        <v>0</v>
      </c>
      <c r="K47" s="230">
        <f>(SUM('1.  LRAMVA Summary'!F$52:F$57)+SUM('1.  LRAMVA Summary'!F$58:F$59)*(MONTH($E47)-1)/12)*$H47</f>
        <v>0</v>
      </c>
      <c r="L47" s="230">
        <f>(SUM('1.  LRAMVA Summary'!G$52:G$57)+SUM('1.  LRAMVA Summary'!G$58:G$59)*(MONTH($E47)-1)/12)*$H47</f>
        <v>0</v>
      </c>
      <c r="M47" s="230">
        <f>(SUM('1.  LRAMVA Summary'!H$52:H$57)+SUM('1.  LRAMVA Summary'!H$58:H$59)*(MONTH($E47)-1)/12)*$H47</f>
        <v>0</v>
      </c>
      <c r="N47" s="230">
        <f>(SUM('1.  LRAMVA Summary'!I$52:I$57)+SUM('1.  LRAMVA Summary'!I$58:I$59)*(MONTH($E47)-1)/12)*$H47</f>
        <v>0</v>
      </c>
      <c r="O47" s="230">
        <f>(SUM('1.  LRAMVA Summary'!J$52:J$57)+SUM('1.  LRAMVA Summary'!J$58:J$59)*(MONTH($E47)-1)/12)*$H47</f>
        <v>0</v>
      </c>
      <c r="P47" s="230">
        <f>(SUM('1.  LRAMVA Summary'!K$52:K$57)+SUM('1.  LRAMVA Summary'!K$58:K$59)*(MONTH($E47)-1)/12)*$H47</f>
        <v>0</v>
      </c>
      <c r="Q47" s="230">
        <f>(SUM('1.  LRAMVA Summary'!L$52:L$57)+SUM('1.  LRAMVA Summary'!L$58:L$59)*(MONTH($E47)-1)/12)*$H47</f>
        <v>0</v>
      </c>
      <c r="R47" s="230">
        <f>(SUM('1.  LRAMVA Summary'!M$52:M$57)+SUM('1.  LRAMVA Summary'!M$58:M$59)*(MONTH($E47)-1)/12)*$H47</f>
        <v>0</v>
      </c>
      <c r="S47" s="230">
        <f>(SUM('1.  LRAMVA Summary'!N$52:N$57)+SUM('1.  LRAMVA Summary'!N$58:N$59)*(MONTH($E47)-1)/12)*$H47</f>
        <v>0</v>
      </c>
      <c r="T47" s="230">
        <f>(SUM('1.  LRAMVA Summary'!O$52:O$57)+SUM('1.  LRAMVA Summary'!O$58:O$59)*(MONTH($E47)-1)/12)*$H47</f>
        <v>0</v>
      </c>
      <c r="U47" s="230">
        <f>(SUM('1.  LRAMVA Summary'!P$52:P$57)+SUM('1.  LRAMVA Summary'!P$58:P$59)*(MONTH($E47)-1)/12)*$H47</f>
        <v>0</v>
      </c>
      <c r="V47" s="230">
        <f>(SUM('1.  LRAMVA Summary'!Q$52:Q$57)+SUM('1.  LRAMVA Summary'!Q$58:Q$59)*(MONTH($E47)-1)/12)*$H47</f>
        <v>0</v>
      </c>
      <c r="W47" s="231">
        <f t="shared" si="10"/>
        <v>0</v>
      </c>
    </row>
    <row r="48" spans="2:23" s="9" customFormat="1">
      <c r="B48" s="213" t="s">
        <v>86</v>
      </c>
      <c r="C48" s="233"/>
      <c r="D48" s="206"/>
      <c r="E48" s="214">
        <v>41365</v>
      </c>
      <c r="F48" s="214" t="s">
        <v>180</v>
      </c>
      <c r="G48" s="215" t="s">
        <v>66</v>
      </c>
      <c r="H48" s="232">
        <f>C$24/12</f>
        <v>1.225E-3</v>
      </c>
      <c r="I48" s="230">
        <f>(SUM('1.  LRAMVA Summary'!D$52:D$57)+SUM('1.  LRAMVA Summary'!D$58:D$59)*(MONTH($E48)-1)/12)*$H48</f>
        <v>0</v>
      </c>
      <c r="J48" s="230">
        <f>(SUM('1.  LRAMVA Summary'!E$52:E$57)+SUM('1.  LRAMVA Summary'!E$58:E$59)*(MONTH($E48)-1)/12)*$H48</f>
        <v>0</v>
      </c>
      <c r="K48" s="230">
        <f>(SUM('1.  LRAMVA Summary'!F$52:F$57)+SUM('1.  LRAMVA Summary'!F$58:F$59)*(MONTH($E48)-1)/12)*$H48</f>
        <v>0</v>
      </c>
      <c r="L48" s="230">
        <f>(SUM('1.  LRAMVA Summary'!G$52:G$57)+SUM('1.  LRAMVA Summary'!G$58:G$59)*(MONTH($E48)-1)/12)*$H48</f>
        <v>0</v>
      </c>
      <c r="M48" s="230">
        <f>(SUM('1.  LRAMVA Summary'!H$52:H$57)+SUM('1.  LRAMVA Summary'!H$58:H$59)*(MONTH($E48)-1)/12)*$H48</f>
        <v>0</v>
      </c>
      <c r="N48" s="230">
        <f>(SUM('1.  LRAMVA Summary'!I$52:I$57)+SUM('1.  LRAMVA Summary'!I$58:I$59)*(MONTH($E48)-1)/12)*$H48</f>
        <v>0</v>
      </c>
      <c r="O48" s="230">
        <f>(SUM('1.  LRAMVA Summary'!J$52:J$57)+SUM('1.  LRAMVA Summary'!J$58:J$59)*(MONTH($E48)-1)/12)*$H48</f>
        <v>0</v>
      </c>
      <c r="P48" s="230">
        <f>(SUM('1.  LRAMVA Summary'!K$52:K$57)+SUM('1.  LRAMVA Summary'!K$58:K$59)*(MONTH($E48)-1)/12)*$H48</f>
        <v>0</v>
      </c>
      <c r="Q48" s="230">
        <f>(SUM('1.  LRAMVA Summary'!L$52:L$57)+SUM('1.  LRAMVA Summary'!L$58:L$59)*(MONTH($E48)-1)/12)*$H48</f>
        <v>0</v>
      </c>
      <c r="R48" s="230">
        <f>(SUM('1.  LRAMVA Summary'!M$52:M$57)+SUM('1.  LRAMVA Summary'!M$58:M$59)*(MONTH($E48)-1)/12)*$H48</f>
        <v>0</v>
      </c>
      <c r="S48" s="230">
        <f>(SUM('1.  LRAMVA Summary'!N$52:N$57)+SUM('1.  LRAMVA Summary'!N$58:N$59)*(MONTH($E48)-1)/12)*$H48</f>
        <v>0</v>
      </c>
      <c r="T48" s="230">
        <f>(SUM('1.  LRAMVA Summary'!O$52:O$57)+SUM('1.  LRAMVA Summary'!O$58:O$59)*(MONTH($E48)-1)/12)*$H48</f>
        <v>0</v>
      </c>
      <c r="U48" s="230">
        <f>(SUM('1.  LRAMVA Summary'!P$52:P$57)+SUM('1.  LRAMVA Summary'!P$58:P$59)*(MONTH($E48)-1)/12)*$H48</f>
        <v>0</v>
      </c>
      <c r="V48" s="230">
        <f>(SUM('1.  LRAMVA Summary'!Q$52:Q$57)+SUM('1.  LRAMVA Summary'!Q$58:Q$59)*(MONTH($E48)-1)/12)*$H48</f>
        <v>0</v>
      </c>
      <c r="W48" s="231">
        <f t="shared" si="10"/>
        <v>0</v>
      </c>
    </row>
    <row r="49" spans="1:23" s="9" customFormat="1">
      <c r="B49" s="213" t="s">
        <v>87</v>
      </c>
      <c r="C49" s="233"/>
      <c r="D49" s="206"/>
      <c r="E49" s="214">
        <v>41395</v>
      </c>
      <c r="F49" s="214" t="s">
        <v>180</v>
      </c>
      <c r="G49" s="215" t="s">
        <v>66</v>
      </c>
      <c r="H49" s="229">
        <f>C$24/12</f>
        <v>1.225E-3</v>
      </c>
      <c r="I49" s="230">
        <f>(SUM('1.  LRAMVA Summary'!D$52:D$57)+SUM('1.  LRAMVA Summary'!D$58:D$59)*(MONTH($E49)-1)/12)*$H49</f>
        <v>0</v>
      </c>
      <c r="J49" s="230">
        <f>(SUM('1.  LRAMVA Summary'!E$52:E$57)+SUM('1.  LRAMVA Summary'!E$58:E$59)*(MONTH($E49)-1)/12)*$H49</f>
        <v>0</v>
      </c>
      <c r="K49" s="230">
        <f>(SUM('1.  LRAMVA Summary'!F$52:F$57)+SUM('1.  LRAMVA Summary'!F$58:F$59)*(MONTH($E49)-1)/12)*$H49</f>
        <v>0</v>
      </c>
      <c r="L49" s="230">
        <f>(SUM('1.  LRAMVA Summary'!G$52:G$57)+SUM('1.  LRAMVA Summary'!G$58:G$59)*(MONTH($E49)-1)/12)*$H49</f>
        <v>0</v>
      </c>
      <c r="M49" s="230">
        <f>(SUM('1.  LRAMVA Summary'!H$52:H$57)+SUM('1.  LRAMVA Summary'!H$58:H$59)*(MONTH($E49)-1)/12)*$H49</f>
        <v>0</v>
      </c>
      <c r="N49" s="230">
        <f>(SUM('1.  LRAMVA Summary'!I$52:I$57)+SUM('1.  LRAMVA Summary'!I$58:I$59)*(MONTH($E49)-1)/12)*$H49</f>
        <v>0</v>
      </c>
      <c r="O49" s="230">
        <f>(SUM('1.  LRAMVA Summary'!J$52:J$57)+SUM('1.  LRAMVA Summary'!J$58:J$59)*(MONTH($E49)-1)/12)*$H49</f>
        <v>0</v>
      </c>
      <c r="P49" s="230">
        <f>(SUM('1.  LRAMVA Summary'!K$52:K$57)+SUM('1.  LRAMVA Summary'!K$58:K$59)*(MONTH($E49)-1)/12)*$H49</f>
        <v>0</v>
      </c>
      <c r="Q49" s="230">
        <f>(SUM('1.  LRAMVA Summary'!L$52:L$57)+SUM('1.  LRAMVA Summary'!L$58:L$59)*(MONTH($E49)-1)/12)*$H49</f>
        <v>0</v>
      </c>
      <c r="R49" s="230">
        <f>(SUM('1.  LRAMVA Summary'!M$52:M$57)+SUM('1.  LRAMVA Summary'!M$58:M$59)*(MONTH($E49)-1)/12)*$H49</f>
        <v>0</v>
      </c>
      <c r="S49" s="230">
        <f>(SUM('1.  LRAMVA Summary'!N$52:N$57)+SUM('1.  LRAMVA Summary'!N$58:N$59)*(MONTH($E49)-1)/12)*$H49</f>
        <v>0</v>
      </c>
      <c r="T49" s="230">
        <f>(SUM('1.  LRAMVA Summary'!O$52:O$57)+SUM('1.  LRAMVA Summary'!O$58:O$59)*(MONTH($E49)-1)/12)*$H49</f>
        <v>0</v>
      </c>
      <c r="U49" s="230">
        <f>(SUM('1.  LRAMVA Summary'!P$52:P$57)+SUM('1.  LRAMVA Summary'!P$58:P$59)*(MONTH($E49)-1)/12)*$H49</f>
        <v>0</v>
      </c>
      <c r="V49" s="230">
        <f>(SUM('1.  LRAMVA Summary'!Q$52:Q$57)+SUM('1.  LRAMVA Summary'!Q$58:Q$59)*(MONTH($E49)-1)/12)*$H49</f>
        <v>0</v>
      </c>
      <c r="W49" s="231">
        <f t="shared" si="10"/>
        <v>0</v>
      </c>
    </row>
    <row r="50" spans="1:23" s="9" customFormat="1">
      <c r="B50" s="213" t="s">
        <v>88</v>
      </c>
      <c r="C50" s="233"/>
      <c r="D50" s="206"/>
      <c r="E50" s="214">
        <v>41426</v>
      </c>
      <c r="F50" s="214" t="s">
        <v>180</v>
      </c>
      <c r="G50" s="215" t="s">
        <v>66</v>
      </c>
      <c r="H50" s="229">
        <f>C$24/12</f>
        <v>1.225E-3</v>
      </c>
      <c r="I50" s="230">
        <f>(SUM('1.  LRAMVA Summary'!D$52:D$57)+SUM('1.  LRAMVA Summary'!D$58:D$59)*(MONTH($E50)-1)/12)*$H50</f>
        <v>0</v>
      </c>
      <c r="J50" s="230">
        <f>(SUM('1.  LRAMVA Summary'!E$52:E$57)+SUM('1.  LRAMVA Summary'!E$58:E$59)*(MONTH($E50)-1)/12)*$H50</f>
        <v>0</v>
      </c>
      <c r="K50" s="230">
        <f>(SUM('1.  LRAMVA Summary'!F$52:F$57)+SUM('1.  LRAMVA Summary'!F$58:F$59)*(MONTH($E50)-1)/12)*$H50</f>
        <v>0</v>
      </c>
      <c r="L50" s="230">
        <f>(SUM('1.  LRAMVA Summary'!G$52:G$57)+SUM('1.  LRAMVA Summary'!G$58:G$59)*(MONTH($E50)-1)/12)*$H50</f>
        <v>0</v>
      </c>
      <c r="M50" s="230">
        <f>(SUM('1.  LRAMVA Summary'!H$52:H$57)+SUM('1.  LRAMVA Summary'!H$58:H$59)*(MONTH($E50)-1)/12)*$H50</f>
        <v>0</v>
      </c>
      <c r="N50" s="230">
        <f>(SUM('1.  LRAMVA Summary'!I$52:I$57)+SUM('1.  LRAMVA Summary'!I$58:I$59)*(MONTH($E50)-1)/12)*$H50</f>
        <v>0</v>
      </c>
      <c r="O50" s="230">
        <f>(SUM('1.  LRAMVA Summary'!J$52:J$57)+SUM('1.  LRAMVA Summary'!J$58:J$59)*(MONTH($E50)-1)/12)*$H50</f>
        <v>0</v>
      </c>
      <c r="P50" s="230">
        <f>(SUM('1.  LRAMVA Summary'!K$52:K$57)+SUM('1.  LRAMVA Summary'!K$58:K$59)*(MONTH($E50)-1)/12)*$H50</f>
        <v>0</v>
      </c>
      <c r="Q50" s="230">
        <f>(SUM('1.  LRAMVA Summary'!L$52:L$57)+SUM('1.  LRAMVA Summary'!L$58:L$59)*(MONTH($E50)-1)/12)*$H50</f>
        <v>0</v>
      </c>
      <c r="R50" s="230">
        <f>(SUM('1.  LRAMVA Summary'!M$52:M$57)+SUM('1.  LRAMVA Summary'!M$58:M$59)*(MONTH($E50)-1)/12)*$H50</f>
        <v>0</v>
      </c>
      <c r="S50" s="230">
        <f>(SUM('1.  LRAMVA Summary'!N$52:N$57)+SUM('1.  LRAMVA Summary'!N$58:N$59)*(MONTH($E50)-1)/12)*$H50</f>
        <v>0</v>
      </c>
      <c r="T50" s="230">
        <f>(SUM('1.  LRAMVA Summary'!O$52:O$57)+SUM('1.  LRAMVA Summary'!O$58:O$59)*(MONTH($E50)-1)/12)*$H50</f>
        <v>0</v>
      </c>
      <c r="U50" s="230">
        <f>(SUM('1.  LRAMVA Summary'!P$52:P$57)+SUM('1.  LRAMVA Summary'!P$58:P$59)*(MONTH($E50)-1)/12)*$H50</f>
        <v>0</v>
      </c>
      <c r="V50" s="230">
        <f>(SUM('1.  LRAMVA Summary'!Q$52:Q$57)+SUM('1.  LRAMVA Summary'!Q$58:Q$59)*(MONTH($E50)-1)/12)*$H50</f>
        <v>0</v>
      </c>
      <c r="W50" s="231">
        <f t="shared" si="10"/>
        <v>0</v>
      </c>
    </row>
    <row r="51" spans="1:23" s="9" customFormat="1">
      <c r="B51" s="213" t="s">
        <v>89</v>
      </c>
      <c r="C51" s="233"/>
      <c r="D51" s="206"/>
      <c r="E51" s="214">
        <v>41456</v>
      </c>
      <c r="F51" s="214" t="s">
        <v>180</v>
      </c>
      <c r="G51" s="215" t="s">
        <v>68</v>
      </c>
      <c r="H51" s="232">
        <f>C$25/12</f>
        <v>1.225E-3</v>
      </c>
      <c r="I51" s="230">
        <f>(SUM('1.  LRAMVA Summary'!D$52:D$57)+SUM('1.  LRAMVA Summary'!D$58:D$59)*(MONTH($E51)-1)/12)*$H51</f>
        <v>0</v>
      </c>
      <c r="J51" s="230">
        <f>(SUM('1.  LRAMVA Summary'!E$52:E$57)+SUM('1.  LRAMVA Summary'!E$58:E$59)*(MONTH($E51)-1)/12)*$H51</f>
        <v>0</v>
      </c>
      <c r="K51" s="230">
        <f>(SUM('1.  LRAMVA Summary'!F$52:F$57)+SUM('1.  LRAMVA Summary'!F$58:F$59)*(MONTH($E51)-1)/12)*$H51</f>
        <v>0</v>
      </c>
      <c r="L51" s="230">
        <f>(SUM('1.  LRAMVA Summary'!G$52:G$57)+SUM('1.  LRAMVA Summary'!G$58:G$59)*(MONTH($E51)-1)/12)*$H51</f>
        <v>0</v>
      </c>
      <c r="M51" s="230">
        <f>(SUM('1.  LRAMVA Summary'!H$52:H$57)+SUM('1.  LRAMVA Summary'!H$58:H$59)*(MONTH($E51)-1)/12)*$H51</f>
        <v>0</v>
      </c>
      <c r="N51" s="230">
        <f>(SUM('1.  LRAMVA Summary'!I$52:I$57)+SUM('1.  LRAMVA Summary'!I$58:I$59)*(MONTH($E51)-1)/12)*$H51</f>
        <v>0</v>
      </c>
      <c r="O51" s="230">
        <f>(SUM('1.  LRAMVA Summary'!J$52:J$57)+SUM('1.  LRAMVA Summary'!J$58:J$59)*(MONTH($E51)-1)/12)*$H51</f>
        <v>0</v>
      </c>
      <c r="P51" s="230">
        <f>(SUM('1.  LRAMVA Summary'!K$52:K$57)+SUM('1.  LRAMVA Summary'!K$58:K$59)*(MONTH($E51)-1)/12)*$H51</f>
        <v>0</v>
      </c>
      <c r="Q51" s="230">
        <f>(SUM('1.  LRAMVA Summary'!L$52:L$57)+SUM('1.  LRAMVA Summary'!L$58:L$59)*(MONTH($E51)-1)/12)*$H51</f>
        <v>0</v>
      </c>
      <c r="R51" s="230">
        <f>(SUM('1.  LRAMVA Summary'!M$52:M$57)+SUM('1.  LRAMVA Summary'!M$58:M$59)*(MONTH($E51)-1)/12)*$H51</f>
        <v>0</v>
      </c>
      <c r="S51" s="230">
        <f>(SUM('1.  LRAMVA Summary'!N$52:N$57)+SUM('1.  LRAMVA Summary'!N$58:N$59)*(MONTH($E51)-1)/12)*$H51</f>
        <v>0</v>
      </c>
      <c r="T51" s="230">
        <f>(SUM('1.  LRAMVA Summary'!O$52:O$57)+SUM('1.  LRAMVA Summary'!O$58:O$59)*(MONTH($E51)-1)/12)*$H51</f>
        <v>0</v>
      </c>
      <c r="U51" s="230">
        <f>(SUM('1.  LRAMVA Summary'!P$52:P$57)+SUM('1.  LRAMVA Summary'!P$58:P$59)*(MONTH($E51)-1)/12)*$H51</f>
        <v>0</v>
      </c>
      <c r="V51" s="230">
        <f>(SUM('1.  LRAMVA Summary'!Q$52:Q$57)+SUM('1.  LRAMVA Summary'!Q$58:Q$59)*(MONTH($E51)-1)/12)*$H51</f>
        <v>0</v>
      </c>
      <c r="W51" s="231">
        <f t="shared" si="10"/>
        <v>0</v>
      </c>
    </row>
    <row r="52" spans="1:23" s="9" customFormat="1">
      <c r="B52" s="213" t="s">
        <v>91</v>
      </c>
      <c r="C52" s="233"/>
      <c r="D52" s="206"/>
      <c r="E52" s="214">
        <v>41487</v>
      </c>
      <c r="F52" s="214" t="s">
        <v>180</v>
      </c>
      <c r="G52" s="215" t="s">
        <v>68</v>
      </c>
      <c r="H52" s="229">
        <f>C$25/12</f>
        <v>1.225E-3</v>
      </c>
      <c r="I52" s="230">
        <f>(SUM('1.  LRAMVA Summary'!D$52:D$57)+SUM('1.  LRAMVA Summary'!D$58:D$59)*(MONTH($E52)-1)/12)*$H52</f>
        <v>0</v>
      </c>
      <c r="J52" s="230">
        <f>(SUM('1.  LRAMVA Summary'!E$52:E$57)+SUM('1.  LRAMVA Summary'!E$58:E$59)*(MONTH($E52)-1)/12)*$H52</f>
        <v>0</v>
      </c>
      <c r="K52" s="230">
        <f>(SUM('1.  LRAMVA Summary'!F$52:F$57)+SUM('1.  LRAMVA Summary'!F$58:F$59)*(MONTH($E52)-1)/12)*$H52</f>
        <v>0</v>
      </c>
      <c r="L52" s="230">
        <f>(SUM('1.  LRAMVA Summary'!G$52:G$57)+SUM('1.  LRAMVA Summary'!G$58:G$59)*(MONTH($E52)-1)/12)*$H52</f>
        <v>0</v>
      </c>
      <c r="M52" s="230">
        <f>(SUM('1.  LRAMVA Summary'!H$52:H$57)+SUM('1.  LRAMVA Summary'!H$58:H$59)*(MONTH($E52)-1)/12)*$H52</f>
        <v>0</v>
      </c>
      <c r="N52" s="230">
        <f>(SUM('1.  LRAMVA Summary'!I$52:I$57)+SUM('1.  LRAMVA Summary'!I$58:I$59)*(MONTH($E52)-1)/12)*$H52</f>
        <v>0</v>
      </c>
      <c r="O52" s="230">
        <f>(SUM('1.  LRAMVA Summary'!J$52:J$57)+SUM('1.  LRAMVA Summary'!J$58:J$59)*(MONTH($E52)-1)/12)*$H52</f>
        <v>0</v>
      </c>
      <c r="P52" s="230">
        <f>(SUM('1.  LRAMVA Summary'!K$52:K$57)+SUM('1.  LRAMVA Summary'!K$58:K$59)*(MONTH($E52)-1)/12)*$H52</f>
        <v>0</v>
      </c>
      <c r="Q52" s="230">
        <f>(SUM('1.  LRAMVA Summary'!L$52:L$57)+SUM('1.  LRAMVA Summary'!L$58:L$59)*(MONTH($E52)-1)/12)*$H52</f>
        <v>0</v>
      </c>
      <c r="R52" s="230">
        <f>(SUM('1.  LRAMVA Summary'!M$52:M$57)+SUM('1.  LRAMVA Summary'!M$58:M$59)*(MONTH($E52)-1)/12)*$H52</f>
        <v>0</v>
      </c>
      <c r="S52" s="230">
        <f>(SUM('1.  LRAMVA Summary'!N$52:N$57)+SUM('1.  LRAMVA Summary'!N$58:N$59)*(MONTH($E52)-1)/12)*$H52</f>
        <v>0</v>
      </c>
      <c r="T52" s="230">
        <f>(SUM('1.  LRAMVA Summary'!O$52:O$57)+SUM('1.  LRAMVA Summary'!O$58:O$59)*(MONTH($E52)-1)/12)*$H52</f>
        <v>0</v>
      </c>
      <c r="U52" s="230">
        <f>(SUM('1.  LRAMVA Summary'!P$52:P$57)+SUM('1.  LRAMVA Summary'!P$58:P$59)*(MONTH($E52)-1)/12)*$H52</f>
        <v>0</v>
      </c>
      <c r="V52" s="230">
        <f>(SUM('1.  LRAMVA Summary'!Q$52:Q$57)+SUM('1.  LRAMVA Summary'!Q$58:Q$59)*(MONTH($E52)-1)/12)*$H52</f>
        <v>0</v>
      </c>
      <c r="W52" s="231">
        <f t="shared" si="10"/>
        <v>0</v>
      </c>
    </row>
    <row r="53" spans="1:23" s="9" customFormat="1">
      <c r="B53" s="213" t="s">
        <v>90</v>
      </c>
      <c r="C53" s="233"/>
      <c r="D53" s="206"/>
      <c r="E53" s="214">
        <v>41518</v>
      </c>
      <c r="F53" s="214" t="s">
        <v>180</v>
      </c>
      <c r="G53" s="215" t="s">
        <v>68</v>
      </c>
      <c r="H53" s="229">
        <f>C$25/12</f>
        <v>1.225E-3</v>
      </c>
      <c r="I53" s="230">
        <f>(SUM('1.  LRAMVA Summary'!D$52:D$57)+SUM('1.  LRAMVA Summary'!D$58:D$59)*(MONTH($E53)-1)/12)*$H53</f>
        <v>0</v>
      </c>
      <c r="J53" s="230">
        <f>(SUM('1.  LRAMVA Summary'!E$52:E$57)+SUM('1.  LRAMVA Summary'!E$58:E$59)*(MONTH($E53)-1)/12)*$H53</f>
        <v>0</v>
      </c>
      <c r="K53" s="230">
        <f>(SUM('1.  LRAMVA Summary'!F$52:F$57)+SUM('1.  LRAMVA Summary'!F$58:F$59)*(MONTH($E53)-1)/12)*$H53</f>
        <v>0</v>
      </c>
      <c r="L53" s="230">
        <f>(SUM('1.  LRAMVA Summary'!G$52:G$57)+SUM('1.  LRAMVA Summary'!G$58:G$59)*(MONTH($E53)-1)/12)*$H53</f>
        <v>0</v>
      </c>
      <c r="M53" s="230">
        <f>(SUM('1.  LRAMVA Summary'!H$52:H$57)+SUM('1.  LRAMVA Summary'!H$58:H$59)*(MONTH($E53)-1)/12)*$H53</f>
        <v>0</v>
      </c>
      <c r="N53" s="230">
        <f>(SUM('1.  LRAMVA Summary'!I$52:I$57)+SUM('1.  LRAMVA Summary'!I$58:I$59)*(MONTH($E53)-1)/12)*$H53</f>
        <v>0</v>
      </c>
      <c r="O53" s="230">
        <f>(SUM('1.  LRAMVA Summary'!J$52:J$57)+SUM('1.  LRAMVA Summary'!J$58:J$59)*(MONTH($E53)-1)/12)*$H53</f>
        <v>0</v>
      </c>
      <c r="P53" s="230">
        <f>(SUM('1.  LRAMVA Summary'!K$52:K$57)+SUM('1.  LRAMVA Summary'!K$58:K$59)*(MONTH($E53)-1)/12)*$H53</f>
        <v>0</v>
      </c>
      <c r="Q53" s="230">
        <f>(SUM('1.  LRAMVA Summary'!L$52:L$57)+SUM('1.  LRAMVA Summary'!L$58:L$59)*(MONTH($E53)-1)/12)*$H53</f>
        <v>0</v>
      </c>
      <c r="R53" s="230">
        <f>(SUM('1.  LRAMVA Summary'!M$52:M$57)+SUM('1.  LRAMVA Summary'!M$58:M$59)*(MONTH($E53)-1)/12)*$H53</f>
        <v>0</v>
      </c>
      <c r="S53" s="230">
        <f>(SUM('1.  LRAMVA Summary'!N$52:N$57)+SUM('1.  LRAMVA Summary'!N$58:N$59)*(MONTH($E53)-1)/12)*$H53</f>
        <v>0</v>
      </c>
      <c r="T53" s="230">
        <f>(SUM('1.  LRAMVA Summary'!O$52:O$57)+SUM('1.  LRAMVA Summary'!O$58:O$59)*(MONTH($E53)-1)/12)*$H53</f>
        <v>0</v>
      </c>
      <c r="U53" s="230">
        <f>(SUM('1.  LRAMVA Summary'!P$52:P$57)+SUM('1.  LRAMVA Summary'!P$58:P$59)*(MONTH($E53)-1)/12)*$H53</f>
        <v>0</v>
      </c>
      <c r="V53" s="230">
        <f>(SUM('1.  LRAMVA Summary'!Q$52:Q$57)+SUM('1.  LRAMVA Summary'!Q$58:Q$59)*(MONTH($E53)-1)/12)*$H53</f>
        <v>0</v>
      </c>
      <c r="W53" s="231">
        <f t="shared" si="10"/>
        <v>0</v>
      </c>
    </row>
    <row r="54" spans="1:23" s="9" customFormat="1">
      <c r="B54" s="235" t="s">
        <v>92</v>
      </c>
      <c r="C54" s="236"/>
      <c r="D54" s="206"/>
      <c r="E54" s="214">
        <v>41548</v>
      </c>
      <c r="F54" s="214" t="s">
        <v>180</v>
      </c>
      <c r="G54" s="215" t="s">
        <v>69</v>
      </c>
      <c r="H54" s="232">
        <f>C$26/12</f>
        <v>1.225E-3</v>
      </c>
      <c r="I54" s="230">
        <f>(SUM('1.  LRAMVA Summary'!D$52:D$57)+SUM('1.  LRAMVA Summary'!D$58:D$59)*(MONTH($E54)-1)/12)*$H54</f>
        <v>0</v>
      </c>
      <c r="J54" s="230">
        <f>(SUM('1.  LRAMVA Summary'!E$52:E$57)+SUM('1.  LRAMVA Summary'!E$58:E$59)*(MONTH($E54)-1)/12)*$H54</f>
        <v>0</v>
      </c>
      <c r="K54" s="230">
        <f>(SUM('1.  LRAMVA Summary'!F$52:F$57)+SUM('1.  LRAMVA Summary'!F$58:F$59)*(MONTH($E54)-1)/12)*$H54</f>
        <v>0</v>
      </c>
      <c r="L54" s="230">
        <f>(SUM('1.  LRAMVA Summary'!G$52:G$57)+SUM('1.  LRAMVA Summary'!G$58:G$59)*(MONTH($E54)-1)/12)*$H54</f>
        <v>0</v>
      </c>
      <c r="M54" s="230">
        <f>(SUM('1.  LRAMVA Summary'!H$52:H$57)+SUM('1.  LRAMVA Summary'!H$58:H$59)*(MONTH($E54)-1)/12)*$H54</f>
        <v>0</v>
      </c>
      <c r="N54" s="230">
        <f>(SUM('1.  LRAMVA Summary'!I$52:I$57)+SUM('1.  LRAMVA Summary'!I$58:I$59)*(MONTH($E54)-1)/12)*$H54</f>
        <v>0</v>
      </c>
      <c r="O54" s="230">
        <f>(SUM('1.  LRAMVA Summary'!J$52:J$57)+SUM('1.  LRAMVA Summary'!J$58:J$59)*(MONTH($E54)-1)/12)*$H54</f>
        <v>0</v>
      </c>
      <c r="P54" s="230">
        <f>(SUM('1.  LRAMVA Summary'!K$52:K$57)+SUM('1.  LRAMVA Summary'!K$58:K$59)*(MONTH($E54)-1)/12)*$H54</f>
        <v>0</v>
      </c>
      <c r="Q54" s="230">
        <f>(SUM('1.  LRAMVA Summary'!L$52:L$57)+SUM('1.  LRAMVA Summary'!L$58:L$59)*(MONTH($E54)-1)/12)*$H54</f>
        <v>0</v>
      </c>
      <c r="R54" s="230">
        <f>(SUM('1.  LRAMVA Summary'!M$52:M$57)+SUM('1.  LRAMVA Summary'!M$58:M$59)*(MONTH($E54)-1)/12)*$H54</f>
        <v>0</v>
      </c>
      <c r="S54" s="230">
        <f>(SUM('1.  LRAMVA Summary'!N$52:N$57)+SUM('1.  LRAMVA Summary'!N$58:N$59)*(MONTH($E54)-1)/12)*$H54</f>
        <v>0</v>
      </c>
      <c r="T54" s="230">
        <f>(SUM('1.  LRAMVA Summary'!O$52:O$57)+SUM('1.  LRAMVA Summary'!O$58:O$59)*(MONTH($E54)-1)/12)*$H54</f>
        <v>0</v>
      </c>
      <c r="U54" s="230">
        <f>(SUM('1.  LRAMVA Summary'!P$52:P$57)+SUM('1.  LRAMVA Summary'!P$58:P$59)*(MONTH($E54)-1)/12)*$H54</f>
        <v>0</v>
      </c>
      <c r="V54" s="230">
        <f>(SUM('1.  LRAMVA Summary'!Q$52:Q$57)+SUM('1.  LRAMVA Summary'!Q$58:Q$59)*(MONTH($E54)-1)/12)*$H54</f>
        <v>0</v>
      </c>
      <c r="W54" s="231">
        <f t="shared" si="10"/>
        <v>0</v>
      </c>
    </row>
    <row r="55" spans="1:23" s="9" customFormat="1">
      <c r="D55" s="206"/>
      <c r="E55" s="214">
        <v>41579</v>
      </c>
      <c r="F55" s="214" t="s">
        <v>180</v>
      </c>
      <c r="G55" s="215" t="s">
        <v>69</v>
      </c>
      <c r="H55" s="229">
        <f>C$26/12</f>
        <v>1.225E-3</v>
      </c>
      <c r="I55" s="230">
        <f>(SUM('1.  LRAMVA Summary'!D$52:D$57)+SUM('1.  LRAMVA Summary'!D$58:D$59)*(MONTH($E55)-1)/12)*$H55</f>
        <v>0</v>
      </c>
      <c r="J55" s="230">
        <f>(SUM('1.  LRAMVA Summary'!E$52:E$57)+SUM('1.  LRAMVA Summary'!E$58:E$59)*(MONTH($E55)-1)/12)*$H55</f>
        <v>0</v>
      </c>
      <c r="K55" s="230">
        <f>(SUM('1.  LRAMVA Summary'!F$52:F$57)+SUM('1.  LRAMVA Summary'!F$58:F$59)*(MONTH($E55)-1)/12)*$H55</f>
        <v>0</v>
      </c>
      <c r="L55" s="230">
        <f>(SUM('1.  LRAMVA Summary'!G$52:G$57)+SUM('1.  LRAMVA Summary'!G$58:G$59)*(MONTH($E55)-1)/12)*$H55</f>
        <v>0</v>
      </c>
      <c r="M55" s="230">
        <f>(SUM('1.  LRAMVA Summary'!H$52:H$57)+SUM('1.  LRAMVA Summary'!H$58:H$59)*(MONTH($E55)-1)/12)*$H55</f>
        <v>0</v>
      </c>
      <c r="N55" s="230">
        <f>(SUM('1.  LRAMVA Summary'!I$52:I$57)+SUM('1.  LRAMVA Summary'!I$58:I$59)*(MONTH($E55)-1)/12)*$H55</f>
        <v>0</v>
      </c>
      <c r="O55" s="230">
        <f>(SUM('1.  LRAMVA Summary'!J$52:J$57)+SUM('1.  LRAMVA Summary'!J$58:J$59)*(MONTH($E55)-1)/12)*$H55</f>
        <v>0</v>
      </c>
      <c r="P55" s="230">
        <f>(SUM('1.  LRAMVA Summary'!K$52:K$57)+SUM('1.  LRAMVA Summary'!K$58:K$59)*(MONTH($E55)-1)/12)*$H55</f>
        <v>0</v>
      </c>
      <c r="Q55" s="230">
        <f>(SUM('1.  LRAMVA Summary'!L$52:L$57)+SUM('1.  LRAMVA Summary'!L$58:L$59)*(MONTH($E55)-1)/12)*$H55</f>
        <v>0</v>
      </c>
      <c r="R55" s="230">
        <f>(SUM('1.  LRAMVA Summary'!M$52:M$57)+SUM('1.  LRAMVA Summary'!M$58:M$59)*(MONTH($E55)-1)/12)*$H55</f>
        <v>0</v>
      </c>
      <c r="S55" s="230">
        <f>(SUM('1.  LRAMVA Summary'!N$52:N$57)+SUM('1.  LRAMVA Summary'!N$58:N$59)*(MONTH($E55)-1)/12)*$H55</f>
        <v>0</v>
      </c>
      <c r="T55" s="230">
        <f>(SUM('1.  LRAMVA Summary'!O$52:O$57)+SUM('1.  LRAMVA Summary'!O$58:O$59)*(MONTH($E55)-1)/12)*$H55</f>
        <v>0</v>
      </c>
      <c r="U55" s="230">
        <f>(SUM('1.  LRAMVA Summary'!P$52:P$57)+SUM('1.  LRAMVA Summary'!P$58:P$59)*(MONTH($E55)-1)/12)*$H55</f>
        <v>0</v>
      </c>
      <c r="V55" s="230">
        <f>(SUM('1.  LRAMVA Summary'!Q$52:Q$57)+SUM('1.  LRAMVA Summary'!Q$58:Q$59)*(MONTH($E55)-1)/12)*$H55</f>
        <v>0</v>
      </c>
      <c r="W55" s="231">
        <f t="shared" si="10"/>
        <v>0</v>
      </c>
    </row>
    <row r="56" spans="1:23" s="9" customFormat="1" ht="15.75">
      <c r="B56" s="183" t="s">
        <v>183</v>
      </c>
      <c r="C56" s="27"/>
      <c r="D56" s="206"/>
      <c r="E56" s="214">
        <v>41609</v>
      </c>
      <c r="F56" s="214" t="s">
        <v>180</v>
      </c>
      <c r="G56" s="215" t="s">
        <v>69</v>
      </c>
      <c r="H56" s="229">
        <f>C$26/12</f>
        <v>1.225E-3</v>
      </c>
      <c r="I56" s="230">
        <f>(SUM('1.  LRAMVA Summary'!D$52:D$57)+SUM('1.  LRAMVA Summary'!D$58:D$59)*(MONTH($E56)-1)/12)*$H56</f>
        <v>0</v>
      </c>
      <c r="J56" s="230">
        <f>(SUM('1.  LRAMVA Summary'!E$52:E$57)+SUM('1.  LRAMVA Summary'!E$58:E$59)*(MONTH($E56)-1)/12)*$H56</f>
        <v>0</v>
      </c>
      <c r="K56" s="230">
        <f>(SUM('1.  LRAMVA Summary'!F$52:F$57)+SUM('1.  LRAMVA Summary'!F$58:F$59)*(MONTH($E56)-1)/12)*$H56</f>
        <v>0</v>
      </c>
      <c r="L56" s="230">
        <f>(SUM('1.  LRAMVA Summary'!G$52:G$57)+SUM('1.  LRAMVA Summary'!G$58:G$59)*(MONTH($E56)-1)/12)*$H56</f>
        <v>0</v>
      </c>
      <c r="M56" s="230">
        <f>(SUM('1.  LRAMVA Summary'!H$52:H$57)+SUM('1.  LRAMVA Summary'!H$58:H$59)*(MONTH($E56)-1)/12)*$H56</f>
        <v>0</v>
      </c>
      <c r="N56" s="230">
        <f>(SUM('1.  LRAMVA Summary'!I$52:I$57)+SUM('1.  LRAMVA Summary'!I$58:I$59)*(MONTH($E56)-1)/12)*$H56</f>
        <v>0</v>
      </c>
      <c r="O56" s="230">
        <f>(SUM('1.  LRAMVA Summary'!J$52:J$57)+SUM('1.  LRAMVA Summary'!J$58:J$59)*(MONTH($E56)-1)/12)*$H56</f>
        <v>0</v>
      </c>
      <c r="P56" s="230">
        <f>(SUM('1.  LRAMVA Summary'!K$52:K$57)+SUM('1.  LRAMVA Summary'!K$58:K$59)*(MONTH($E56)-1)/12)*$H56</f>
        <v>0</v>
      </c>
      <c r="Q56" s="230">
        <f>(SUM('1.  LRAMVA Summary'!L$52:L$57)+SUM('1.  LRAMVA Summary'!L$58:L$59)*(MONTH($E56)-1)/12)*$H56</f>
        <v>0</v>
      </c>
      <c r="R56" s="230">
        <f>(SUM('1.  LRAMVA Summary'!M$52:M$57)+SUM('1.  LRAMVA Summary'!M$58:M$59)*(MONTH($E56)-1)/12)*$H56</f>
        <v>0</v>
      </c>
      <c r="S56" s="230">
        <f>(SUM('1.  LRAMVA Summary'!N$52:N$57)+SUM('1.  LRAMVA Summary'!N$58:N$59)*(MONTH($E56)-1)/12)*$H56</f>
        <v>0</v>
      </c>
      <c r="T56" s="230">
        <f>(SUM('1.  LRAMVA Summary'!O$52:O$57)+SUM('1.  LRAMVA Summary'!O$58:O$59)*(MONTH($E56)-1)/12)*$H56</f>
        <v>0</v>
      </c>
      <c r="U56" s="230">
        <f>(SUM('1.  LRAMVA Summary'!P$52:P$57)+SUM('1.  LRAMVA Summary'!P$58:P$59)*(MONTH($E56)-1)/12)*$H56</f>
        <v>0</v>
      </c>
      <c r="V56" s="230">
        <f>(SUM('1.  LRAMVA Summary'!Q$52:Q$57)+SUM('1.  LRAMVA Summary'!Q$58:Q$59)*(MONTH($E56)-1)/12)*$H56</f>
        <v>0</v>
      </c>
      <c r="W56" s="231">
        <f t="shared" si="10"/>
        <v>0</v>
      </c>
    </row>
    <row r="57" spans="1:23" s="9" customFormat="1" ht="15.75" thickBot="1">
      <c r="B57" s="27"/>
      <c r="C57" s="27"/>
      <c r="D57" s="206"/>
      <c r="E57" s="216" t="s">
        <v>464</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428</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181</v>
      </c>
      <c r="G60" s="215" t="s">
        <v>65</v>
      </c>
      <c r="H60" s="232">
        <f>C$27/12</f>
        <v>1.225E-3</v>
      </c>
      <c r="I60" s="230">
        <f>(SUM('1.  LRAMVA Summary'!D$52:D$60)+SUM('1.  LRAMVA Summary'!D$61:D$62)*(MONTH($E60)-1)/12)*$H60</f>
        <v>0</v>
      </c>
      <c r="J60" s="230">
        <f>(SUM('1.  LRAMVA Summary'!E$52:E$60)+SUM('1.  LRAMVA Summary'!E$61:E$62)*(MONTH($E60)-1)/12)*$H60</f>
        <v>0</v>
      </c>
      <c r="K60" s="230">
        <f>(SUM('1.  LRAMVA Summary'!F$52:F$60)+SUM('1.  LRAMVA Summary'!F$61:F$62)*(MONTH($E60)-1)/12)*$H60</f>
        <v>0</v>
      </c>
      <c r="L60" s="230">
        <f>(SUM('1.  LRAMVA Summary'!G$52:G$60)+SUM('1.  LRAMVA Summary'!G$61:G$62)*(MONTH($E60)-1)/12)*$H60</f>
        <v>0</v>
      </c>
      <c r="M60" s="230">
        <f>(SUM('1.  LRAMVA Summary'!H$52:H$60)+SUM('1.  LRAMVA Summary'!H$61:H$62)*(MONTH($E60)-1)/12)*$H60</f>
        <v>0</v>
      </c>
      <c r="N60" s="230">
        <f>(SUM('1.  LRAMVA Summary'!I$52:I$60)+SUM('1.  LRAMVA Summary'!I$61:I$62)*(MONTH($E60)-1)/12)*$H60</f>
        <v>0</v>
      </c>
      <c r="O60" s="230">
        <f>(SUM('1.  LRAMVA Summary'!J$52:J$60)+SUM('1.  LRAMVA Summary'!J$61:J$62)*(MONTH($E60)-1)/12)*$H60</f>
        <v>0</v>
      </c>
      <c r="P60" s="230">
        <f>(SUM('1.  LRAMVA Summary'!K$52:K$60)+SUM('1.  LRAMVA Summary'!K$61:K$62)*(MONTH($E60)-1)/12)*$H60</f>
        <v>0</v>
      </c>
      <c r="Q60" s="230">
        <f>(SUM('1.  LRAMVA Summary'!L$52:L$60)+SUM('1.  LRAMVA Summary'!L$61:L$62)*(MONTH($E60)-1)/12)*$H60</f>
        <v>0</v>
      </c>
      <c r="R60" s="230">
        <f>(SUM('1.  LRAMVA Summary'!M$52:M$60)+SUM('1.  LRAMVA Summary'!M$61:M$62)*(MONTH($E60)-1)/12)*$H60</f>
        <v>0</v>
      </c>
      <c r="S60" s="230">
        <f>(SUM('1.  LRAMVA Summary'!N$52:N$60)+SUM('1.  LRAMVA Summary'!N$61:N$62)*(MONTH($E60)-1)/12)*$H60</f>
        <v>0</v>
      </c>
      <c r="T60" s="230">
        <f>(SUM('1.  LRAMVA Summary'!O$52:O$60)+SUM('1.  LRAMVA Summary'!O$61:O$62)*(MONTH($E60)-1)/12)*$H60</f>
        <v>0</v>
      </c>
      <c r="U60" s="230">
        <f>(SUM('1.  LRAMVA Summary'!P$52:P$60)+SUM('1.  LRAMVA Summary'!P$61:P$62)*(MONTH($E60)-1)/12)*$H60</f>
        <v>0</v>
      </c>
      <c r="V60" s="230">
        <f>(SUM('1.  LRAMVA Summary'!Q$52:Q$60)+SUM('1.  LRAMVA Summary'!Q$61:Q$62)*(MONTH($E60)-1)/12)*$H60</f>
        <v>0</v>
      </c>
      <c r="W60" s="231">
        <f>SUM(I60:V60)</f>
        <v>0</v>
      </c>
    </row>
    <row r="61" spans="1:23" s="9" customFormat="1">
      <c r="A61" s="28"/>
      <c r="E61" s="214">
        <v>41671</v>
      </c>
      <c r="F61" s="214" t="s">
        <v>181</v>
      </c>
      <c r="G61" s="215" t="s">
        <v>65</v>
      </c>
      <c r="H61" s="229">
        <f>C$27/12</f>
        <v>1.225E-3</v>
      </c>
      <c r="I61" s="230">
        <f>(SUM('1.  LRAMVA Summary'!D$52:D$60)+SUM('1.  LRAMVA Summary'!D$61:D$62)*(MONTH($E61)-1)/12)*$H61</f>
        <v>0</v>
      </c>
      <c r="J61" s="230">
        <f>(SUM('1.  LRAMVA Summary'!E$52:E$60)+SUM('1.  LRAMVA Summary'!E$61:E$62)*(MONTH($E61)-1)/12)*$H61</f>
        <v>0</v>
      </c>
      <c r="K61" s="230">
        <f>(SUM('1.  LRAMVA Summary'!F$52:F$60)+SUM('1.  LRAMVA Summary'!F$61:F$62)*(MONTH($E61)-1)/12)*$H61</f>
        <v>0</v>
      </c>
      <c r="L61" s="230">
        <f>(SUM('1.  LRAMVA Summary'!G$52:G$60)+SUM('1.  LRAMVA Summary'!G$61:G$62)*(MONTH($E61)-1)/12)*$H61</f>
        <v>0</v>
      </c>
      <c r="M61" s="230">
        <f>(SUM('1.  LRAMVA Summary'!H$52:H$60)+SUM('1.  LRAMVA Summary'!H$61:H$62)*(MONTH($E61)-1)/12)*$H61</f>
        <v>0</v>
      </c>
      <c r="N61" s="230">
        <f>(SUM('1.  LRAMVA Summary'!I$52:I$60)+SUM('1.  LRAMVA Summary'!I$61:I$62)*(MONTH($E61)-1)/12)*$H61</f>
        <v>0</v>
      </c>
      <c r="O61" s="230">
        <f>(SUM('1.  LRAMVA Summary'!J$52:J$60)+SUM('1.  LRAMVA Summary'!J$61:J$62)*(MONTH($E61)-1)/12)*$H61</f>
        <v>0</v>
      </c>
      <c r="P61" s="230">
        <f>(SUM('1.  LRAMVA Summary'!K$52:K$60)+SUM('1.  LRAMVA Summary'!K$61:K$62)*(MONTH($E61)-1)/12)*$H61</f>
        <v>0</v>
      </c>
      <c r="Q61" s="230">
        <f>(SUM('1.  LRAMVA Summary'!L$52:L$60)+SUM('1.  LRAMVA Summary'!L$61:L$62)*(MONTH($E61)-1)/12)*$H61</f>
        <v>0</v>
      </c>
      <c r="R61" s="230">
        <f>(SUM('1.  LRAMVA Summary'!M$52:M$60)+SUM('1.  LRAMVA Summary'!M$61:M$62)*(MONTH($E61)-1)/12)*$H61</f>
        <v>0</v>
      </c>
      <c r="S61" s="230">
        <f>(SUM('1.  LRAMVA Summary'!N$52:N$60)+SUM('1.  LRAMVA Summary'!N$61:N$62)*(MONTH($E61)-1)/12)*$H61</f>
        <v>0</v>
      </c>
      <c r="T61" s="230">
        <f>(SUM('1.  LRAMVA Summary'!O$52:O$60)+SUM('1.  LRAMVA Summary'!O$61:O$62)*(MONTH($E61)-1)/12)*$H61</f>
        <v>0</v>
      </c>
      <c r="U61" s="230">
        <f>(SUM('1.  LRAMVA Summary'!P$52:P$60)+SUM('1.  LRAMVA Summary'!P$61:P$62)*(MONTH($E61)-1)/12)*$H61</f>
        <v>0</v>
      </c>
      <c r="V61" s="230">
        <f>(SUM('1.  LRAMVA Summary'!Q$52:Q$60)+SUM('1.  LRAMVA Summary'!Q$61:Q$62)*(MONTH($E61)-1)/12)*$H61</f>
        <v>0</v>
      </c>
      <c r="W61" s="231">
        <f t="shared" ref="W61:W71" si="15">SUM(I61:V61)</f>
        <v>0</v>
      </c>
    </row>
    <row r="62" spans="1:23" s="9" customFormat="1">
      <c r="B62" s="68"/>
      <c r="E62" s="214">
        <v>41699</v>
      </c>
      <c r="F62" s="214" t="s">
        <v>181</v>
      </c>
      <c r="G62" s="215" t="s">
        <v>65</v>
      </c>
      <c r="H62" s="229">
        <f>C$27/12</f>
        <v>1.225E-3</v>
      </c>
      <c r="I62" s="230">
        <f>(SUM('1.  LRAMVA Summary'!D$52:D$60)+SUM('1.  LRAMVA Summary'!D$61:D$62)*(MONTH($E62)-1)/12)*$H62</f>
        <v>0</v>
      </c>
      <c r="J62" s="230">
        <f>(SUM('1.  LRAMVA Summary'!E$52:E$60)+SUM('1.  LRAMVA Summary'!E$61:E$62)*(MONTH($E62)-1)/12)*$H62</f>
        <v>0</v>
      </c>
      <c r="K62" s="230">
        <f>(SUM('1.  LRAMVA Summary'!F$52:F$60)+SUM('1.  LRAMVA Summary'!F$61:F$62)*(MONTH($E62)-1)/12)*$H62</f>
        <v>0</v>
      </c>
      <c r="L62" s="230">
        <f>(SUM('1.  LRAMVA Summary'!G$52:G$60)+SUM('1.  LRAMVA Summary'!G$61:G$62)*(MONTH($E62)-1)/12)*$H62</f>
        <v>0</v>
      </c>
      <c r="M62" s="230">
        <f>(SUM('1.  LRAMVA Summary'!H$52:H$60)+SUM('1.  LRAMVA Summary'!H$61:H$62)*(MONTH($E62)-1)/12)*$H62</f>
        <v>0</v>
      </c>
      <c r="N62" s="230">
        <f>(SUM('1.  LRAMVA Summary'!I$52:I$60)+SUM('1.  LRAMVA Summary'!I$61:I$62)*(MONTH($E62)-1)/12)*$H62</f>
        <v>0</v>
      </c>
      <c r="O62" s="230">
        <f>(SUM('1.  LRAMVA Summary'!J$52:J$60)+SUM('1.  LRAMVA Summary'!J$61:J$62)*(MONTH($E62)-1)/12)*$H62</f>
        <v>0</v>
      </c>
      <c r="P62" s="230">
        <f>(SUM('1.  LRAMVA Summary'!K$52:K$60)+SUM('1.  LRAMVA Summary'!K$61:K$62)*(MONTH($E62)-1)/12)*$H62</f>
        <v>0</v>
      </c>
      <c r="Q62" s="230">
        <f>(SUM('1.  LRAMVA Summary'!L$52:L$60)+SUM('1.  LRAMVA Summary'!L$61:L$62)*(MONTH($E62)-1)/12)*$H62</f>
        <v>0</v>
      </c>
      <c r="R62" s="230">
        <f>(SUM('1.  LRAMVA Summary'!M$52:M$60)+SUM('1.  LRAMVA Summary'!M$61:M$62)*(MONTH($E62)-1)/12)*$H62</f>
        <v>0</v>
      </c>
      <c r="S62" s="230">
        <f>(SUM('1.  LRAMVA Summary'!N$52:N$60)+SUM('1.  LRAMVA Summary'!N$61:N$62)*(MONTH($E62)-1)/12)*$H62</f>
        <v>0</v>
      </c>
      <c r="T62" s="230">
        <f>(SUM('1.  LRAMVA Summary'!O$52:O$60)+SUM('1.  LRAMVA Summary'!O$61:O$62)*(MONTH($E62)-1)/12)*$H62</f>
        <v>0</v>
      </c>
      <c r="U62" s="230">
        <f>(SUM('1.  LRAMVA Summary'!P$52:P$60)+SUM('1.  LRAMVA Summary'!P$61:P$62)*(MONTH($E62)-1)/12)*$H62</f>
        <v>0</v>
      </c>
      <c r="V62" s="230">
        <f>(SUM('1.  LRAMVA Summary'!Q$52:Q$60)+SUM('1.  LRAMVA Summary'!Q$61:Q$62)*(MONTH($E62)-1)/12)*$H62</f>
        <v>0</v>
      </c>
      <c r="W62" s="231">
        <f t="shared" si="15"/>
        <v>0</v>
      </c>
    </row>
    <row r="63" spans="1:23" s="9" customFormat="1">
      <c r="B63" s="68"/>
      <c r="E63" s="214">
        <v>41730</v>
      </c>
      <c r="F63" s="214" t="s">
        <v>181</v>
      </c>
      <c r="G63" s="215" t="s">
        <v>66</v>
      </c>
      <c r="H63" s="232">
        <f>C$28/12</f>
        <v>1.225E-3</v>
      </c>
      <c r="I63" s="230">
        <f>(SUM('1.  LRAMVA Summary'!D$52:D$60)+SUM('1.  LRAMVA Summary'!D$61:D$62)*(MONTH($E63)-1)/12)*$H63</f>
        <v>0</v>
      </c>
      <c r="J63" s="230">
        <f>(SUM('1.  LRAMVA Summary'!E$52:E$60)+SUM('1.  LRAMVA Summary'!E$61:E$62)*(MONTH($E63)-1)/12)*$H63</f>
        <v>0</v>
      </c>
      <c r="K63" s="230">
        <f>(SUM('1.  LRAMVA Summary'!F$52:F$60)+SUM('1.  LRAMVA Summary'!F$61:F$62)*(MONTH($E63)-1)/12)*$H63</f>
        <v>0</v>
      </c>
      <c r="L63" s="230">
        <f>(SUM('1.  LRAMVA Summary'!G$52:G$60)+SUM('1.  LRAMVA Summary'!G$61:G$62)*(MONTH($E63)-1)/12)*$H63</f>
        <v>0</v>
      </c>
      <c r="M63" s="230">
        <f>(SUM('1.  LRAMVA Summary'!H$52:H$60)+SUM('1.  LRAMVA Summary'!H$61:H$62)*(MONTH($E63)-1)/12)*$H63</f>
        <v>0</v>
      </c>
      <c r="N63" s="230">
        <f>(SUM('1.  LRAMVA Summary'!I$52:I$60)+SUM('1.  LRAMVA Summary'!I$61:I$62)*(MONTH($E63)-1)/12)*$H63</f>
        <v>0</v>
      </c>
      <c r="O63" s="230">
        <f>(SUM('1.  LRAMVA Summary'!J$52:J$60)+SUM('1.  LRAMVA Summary'!J$61:J$62)*(MONTH($E63)-1)/12)*$H63</f>
        <v>0</v>
      </c>
      <c r="P63" s="230">
        <f>(SUM('1.  LRAMVA Summary'!K$52:K$60)+SUM('1.  LRAMVA Summary'!K$61:K$62)*(MONTH($E63)-1)/12)*$H63</f>
        <v>0</v>
      </c>
      <c r="Q63" s="230">
        <f>(SUM('1.  LRAMVA Summary'!L$52:L$60)+SUM('1.  LRAMVA Summary'!L$61:L$62)*(MONTH($E63)-1)/12)*$H63</f>
        <v>0</v>
      </c>
      <c r="R63" s="230">
        <f>(SUM('1.  LRAMVA Summary'!M$52:M$60)+SUM('1.  LRAMVA Summary'!M$61:M$62)*(MONTH($E63)-1)/12)*$H63</f>
        <v>0</v>
      </c>
      <c r="S63" s="230">
        <f>(SUM('1.  LRAMVA Summary'!N$52:N$60)+SUM('1.  LRAMVA Summary'!N$61:N$62)*(MONTH($E63)-1)/12)*$H63</f>
        <v>0</v>
      </c>
      <c r="T63" s="230">
        <f>(SUM('1.  LRAMVA Summary'!O$52:O$60)+SUM('1.  LRAMVA Summary'!O$61:O$62)*(MONTH($E63)-1)/12)*$H63</f>
        <v>0</v>
      </c>
      <c r="U63" s="230">
        <f>(SUM('1.  LRAMVA Summary'!P$52:P$60)+SUM('1.  LRAMVA Summary'!P$61:P$62)*(MONTH($E63)-1)/12)*$H63</f>
        <v>0</v>
      </c>
      <c r="V63" s="230">
        <f>(SUM('1.  LRAMVA Summary'!Q$52:Q$60)+SUM('1.  LRAMVA Summary'!Q$61:Q$62)*(MONTH($E63)-1)/12)*$H63</f>
        <v>0</v>
      </c>
      <c r="W63" s="231">
        <f t="shared" si="15"/>
        <v>0</v>
      </c>
    </row>
    <row r="64" spans="1:23" s="9" customFormat="1">
      <c r="B64" s="68"/>
      <c r="E64" s="214">
        <v>41760</v>
      </c>
      <c r="F64" s="214" t="s">
        <v>181</v>
      </c>
      <c r="G64" s="215" t="s">
        <v>66</v>
      </c>
      <c r="H64" s="229">
        <f>C$28/12</f>
        <v>1.225E-3</v>
      </c>
      <c r="I64" s="230">
        <f>(SUM('1.  LRAMVA Summary'!D$52:D$60)+SUM('1.  LRAMVA Summary'!D$61:D$62)*(MONTH($E64)-1)/12)*$H64</f>
        <v>0</v>
      </c>
      <c r="J64" s="230">
        <f>(SUM('1.  LRAMVA Summary'!E$52:E$60)+SUM('1.  LRAMVA Summary'!E$61:E$62)*(MONTH($E64)-1)/12)*$H64</f>
        <v>0</v>
      </c>
      <c r="K64" s="230">
        <f>(SUM('1.  LRAMVA Summary'!F$52:F$60)+SUM('1.  LRAMVA Summary'!F$61:F$62)*(MONTH($E64)-1)/12)*$H64</f>
        <v>0</v>
      </c>
      <c r="L64" s="230">
        <f>(SUM('1.  LRAMVA Summary'!G$52:G$60)+SUM('1.  LRAMVA Summary'!G$61:G$62)*(MONTH($E64)-1)/12)*$H64</f>
        <v>0</v>
      </c>
      <c r="M64" s="230">
        <f>(SUM('1.  LRAMVA Summary'!H$52:H$60)+SUM('1.  LRAMVA Summary'!H$61:H$62)*(MONTH($E64)-1)/12)*$H64</f>
        <v>0</v>
      </c>
      <c r="N64" s="230">
        <f>(SUM('1.  LRAMVA Summary'!I$52:I$60)+SUM('1.  LRAMVA Summary'!I$61:I$62)*(MONTH($E64)-1)/12)*$H64</f>
        <v>0</v>
      </c>
      <c r="O64" s="230">
        <f>(SUM('1.  LRAMVA Summary'!J$52:J$60)+SUM('1.  LRAMVA Summary'!J$61:J$62)*(MONTH($E64)-1)/12)*$H64</f>
        <v>0</v>
      </c>
      <c r="P64" s="230">
        <f>(SUM('1.  LRAMVA Summary'!K$52:K$60)+SUM('1.  LRAMVA Summary'!K$61:K$62)*(MONTH($E64)-1)/12)*$H64</f>
        <v>0</v>
      </c>
      <c r="Q64" s="230">
        <f>(SUM('1.  LRAMVA Summary'!L$52:L$60)+SUM('1.  LRAMVA Summary'!L$61:L$62)*(MONTH($E64)-1)/12)*$H64</f>
        <v>0</v>
      </c>
      <c r="R64" s="230">
        <f>(SUM('1.  LRAMVA Summary'!M$52:M$60)+SUM('1.  LRAMVA Summary'!M$61:M$62)*(MONTH($E64)-1)/12)*$H64</f>
        <v>0</v>
      </c>
      <c r="S64" s="230">
        <f>(SUM('1.  LRAMVA Summary'!N$52:N$60)+SUM('1.  LRAMVA Summary'!N$61:N$62)*(MONTH($E64)-1)/12)*$H64</f>
        <v>0</v>
      </c>
      <c r="T64" s="230">
        <f>(SUM('1.  LRAMVA Summary'!O$52:O$60)+SUM('1.  LRAMVA Summary'!O$61:O$62)*(MONTH($E64)-1)/12)*$H64</f>
        <v>0</v>
      </c>
      <c r="U64" s="230">
        <f>(SUM('1.  LRAMVA Summary'!P$52:P$60)+SUM('1.  LRAMVA Summary'!P$61:P$62)*(MONTH($E64)-1)/12)*$H64</f>
        <v>0</v>
      </c>
      <c r="V64" s="230">
        <f>(SUM('1.  LRAMVA Summary'!Q$52:Q$60)+SUM('1.  LRAMVA Summary'!Q$61:Q$62)*(MONTH($E64)-1)/12)*$H64</f>
        <v>0</v>
      </c>
      <c r="W64" s="231">
        <f t="shared" si="15"/>
        <v>0</v>
      </c>
    </row>
    <row r="65" spans="2:23" s="9" customFormat="1">
      <c r="B65" s="68"/>
      <c r="E65" s="214">
        <v>41791</v>
      </c>
      <c r="F65" s="214" t="s">
        <v>181</v>
      </c>
      <c r="G65" s="215" t="s">
        <v>66</v>
      </c>
      <c r="H65" s="229">
        <f>C$28/12</f>
        <v>1.225E-3</v>
      </c>
      <c r="I65" s="230">
        <f>(SUM('1.  LRAMVA Summary'!D$52:D$60)+SUM('1.  LRAMVA Summary'!D$61:D$62)*(MONTH($E65)-1)/12)*$H65</f>
        <v>0</v>
      </c>
      <c r="J65" s="230">
        <f>(SUM('1.  LRAMVA Summary'!E$52:E$60)+SUM('1.  LRAMVA Summary'!E$61:E$62)*(MONTH($E65)-1)/12)*$H65</f>
        <v>0</v>
      </c>
      <c r="K65" s="230">
        <f>(SUM('1.  LRAMVA Summary'!F$52:F$60)+SUM('1.  LRAMVA Summary'!F$61:F$62)*(MONTH($E65)-1)/12)*$H65</f>
        <v>0</v>
      </c>
      <c r="L65" s="230">
        <f>(SUM('1.  LRAMVA Summary'!G$52:G$60)+SUM('1.  LRAMVA Summary'!G$61:G$62)*(MONTH($E65)-1)/12)*$H65</f>
        <v>0</v>
      </c>
      <c r="M65" s="230">
        <f>(SUM('1.  LRAMVA Summary'!H$52:H$60)+SUM('1.  LRAMVA Summary'!H$61:H$62)*(MONTH($E65)-1)/12)*$H65</f>
        <v>0</v>
      </c>
      <c r="N65" s="230">
        <f>(SUM('1.  LRAMVA Summary'!I$52:I$60)+SUM('1.  LRAMVA Summary'!I$61:I$62)*(MONTH($E65)-1)/12)*$H65</f>
        <v>0</v>
      </c>
      <c r="O65" s="230">
        <f>(SUM('1.  LRAMVA Summary'!J$52:J$60)+SUM('1.  LRAMVA Summary'!J$61:J$62)*(MONTH($E65)-1)/12)*$H65</f>
        <v>0</v>
      </c>
      <c r="P65" s="230">
        <f>(SUM('1.  LRAMVA Summary'!K$52:K$60)+SUM('1.  LRAMVA Summary'!K$61:K$62)*(MONTH($E65)-1)/12)*$H65</f>
        <v>0</v>
      </c>
      <c r="Q65" s="230">
        <f>(SUM('1.  LRAMVA Summary'!L$52:L$60)+SUM('1.  LRAMVA Summary'!L$61:L$62)*(MONTH($E65)-1)/12)*$H65</f>
        <v>0</v>
      </c>
      <c r="R65" s="230">
        <f>(SUM('1.  LRAMVA Summary'!M$52:M$60)+SUM('1.  LRAMVA Summary'!M$61:M$62)*(MONTH($E65)-1)/12)*$H65</f>
        <v>0</v>
      </c>
      <c r="S65" s="230">
        <f>(SUM('1.  LRAMVA Summary'!N$52:N$60)+SUM('1.  LRAMVA Summary'!N$61:N$62)*(MONTH($E65)-1)/12)*$H65</f>
        <v>0</v>
      </c>
      <c r="T65" s="230">
        <f>(SUM('1.  LRAMVA Summary'!O$52:O$60)+SUM('1.  LRAMVA Summary'!O$61:O$62)*(MONTH($E65)-1)/12)*$H65</f>
        <v>0</v>
      </c>
      <c r="U65" s="230">
        <f>(SUM('1.  LRAMVA Summary'!P$52:P$60)+SUM('1.  LRAMVA Summary'!P$61:P$62)*(MONTH($E65)-1)/12)*$H65</f>
        <v>0</v>
      </c>
      <c r="V65" s="230">
        <f>(SUM('1.  LRAMVA Summary'!Q$52:Q$60)+SUM('1.  LRAMVA Summary'!Q$61:Q$62)*(MONTH($E65)-1)/12)*$H65</f>
        <v>0</v>
      </c>
      <c r="W65" s="231">
        <f t="shared" si="15"/>
        <v>0</v>
      </c>
    </row>
    <row r="66" spans="2:23" s="9" customFormat="1">
      <c r="B66" s="68"/>
      <c r="E66" s="214">
        <v>41821</v>
      </c>
      <c r="F66" s="214" t="s">
        <v>181</v>
      </c>
      <c r="G66" s="215" t="s">
        <v>68</v>
      </c>
      <c r="H66" s="232">
        <f>C$29/12</f>
        <v>1.225E-3</v>
      </c>
      <c r="I66" s="230">
        <f>(SUM('1.  LRAMVA Summary'!D$52:D$60)+SUM('1.  LRAMVA Summary'!D$61:D$62)*(MONTH($E66)-1)/12)*$H66</f>
        <v>0</v>
      </c>
      <c r="J66" s="230">
        <f>(SUM('1.  LRAMVA Summary'!E$52:E$60)+SUM('1.  LRAMVA Summary'!E$61:E$62)*(MONTH($E66)-1)/12)*$H66</f>
        <v>0</v>
      </c>
      <c r="K66" s="230">
        <f>(SUM('1.  LRAMVA Summary'!F$52:F$60)+SUM('1.  LRAMVA Summary'!F$61:F$62)*(MONTH($E66)-1)/12)*$H66</f>
        <v>0</v>
      </c>
      <c r="L66" s="230">
        <f>(SUM('1.  LRAMVA Summary'!G$52:G$60)+SUM('1.  LRAMVA Summary'!G$61:G$62)*(MONTH($E66)-1)/12)*$H66</f>
        <v>0</v>
      </c>
      <c r="M66" s="230">
        <f>(SUM('1.  LRAMVA Summary'!H$52:H$60)+SUM('1.  LRAMVA Summary'!H$61:H$62)*(MONTH($E66)-1)/12)*$H66</f>
        <v>0</v>
      </c>
      <c r="N66" s="230">
        <f>(SUM('1.  LRAMVA Summary'!I$52:I$60)+SUM('1.  LRAMVA Summary'!I$61:I$62)*(MONTH($E66)-1)/12)*$H66</f>
        <v>0</v>
      </c>
      <c r="O66" s="230">
        <f>(SUM('1.  LRAMVA Summary'!J$52:J$60)+SUM('1.  LRAMVA Summary'!J$61:J$62)*(MONTH($E66)-1)/12)*$H66</f>
        <v>0</v>
      </c>
      <c r="P66" s="230">
        <f>(SUM('1.  LRAMVA Summary'!K$52:K$60)+SUM('1.  LRAMVA Summary'!K$61:K$62)*(MONTH($E66)-1)/12)*$H66</f>
        <v>0</v>
      </c>
      <c r="Q66" s="230">
        <f>(SUM('1.  LRAMVA Summary'!L$52:L$60)+SUM('1.  LRAMVA Summary'!L$61:L$62)*(MONTH($E66)-1)/12)*$H66</f>
        <v>0</v>
      </c>
      <c r="R66" s="230">
        <f>(SUM('1.  LRAMVA Summary'!M$52:M$60)+SUM('1.  LRAMVA Summary'!M$61:M$62)*(MONTH($E66)-1)/12)*$H66</f>
        <v>0</v>
      </c>
      <c r="S66" s="230">
        <f>(SUM('1.  LRAMVA Summary'!N$52:N$60)+SUM('1.  LRAMVA Summary'!N$61:N$62)*(MONTH($E66)-1)/12)*$H66</f>
        <v>0</v>
      </c>
      <c r="T66" s="230">
        <f>(SUM('1.  LRAMVA Summary'!O$52:O$60)+SUM('1.  LRAMVA Summary'!O$61:O$62)*(MONTH($E66)-1)/12)*$H66</f>
        <v>0</v>
      </c>
      <c r="U66" s="230">
        <f>(SUM('1.  LRAMVA Summary'!P$52:P$60)+SUM('1.  LRAMVA Summary'!P$61:P$62)*(MONTH($E66)-1)/12)*$H66</f>
        <v>0</v>
      </c>
      <c r="V66" s="230">
        <f>(SUM('1.  LRAMVA Summary'!Q$52:Q$60)+SUM('1.  LRAMVA Summary'!Q$61:Q$62)*(MONTH($E66)-1)/12)*$H66</f>
        <v>0</v>
      </c>
      <c r="W66" s="231">
        <f t="shared" si="15"/>
        <v>0</v>
      </c>
    </row>
    <row r="67" spans="2:23" s="9" customFormat="1">
      <c r="B67" s="68"/>
      <c r="E67" s="214">
        <v>41852</v>
      </c>
      <c r="F67" s="214" t="s">
        <v>181</v>
      </c>
      <c r="G67" s="215" t="s">
        <v>68</v>
      </c>
      <c r="H67" s="229">
        <f>C$29/12</f>
        <v>1.225E-3</v>
      </c>
      <c r="I67" s="230">
        <f>(SUM('1.  LRAMVA Summary'!D$52:D$60)+SUM('1.  LRAMVA Summary'!D$61:D$62)*(MONTH($E67)-1)/12)*$H67</f>
        <v>0</v>
      </c>
      <c r="J67" s="230">
        <f>(SUM('1.  LRAMVA Summary'!E$52:E$60)+SUM('1.  LRAMVA Summary'!E$61:E$62)*(MONTH($E67)-1)/12)*$H67</f>
        <v>0</v>
      </c>
      <c r="K67" s="230">
        <f>(SUM('1.  LRAMVA Summary'!F$52:F$60)+SUM('1.  LRAMVA Summary'!F$61:F$62)*(MONTH($E67)-1)/12)*$H67</f>
        <v>0</v>
      </c>
      <c r="L67" s="230">
        <f>(SUM('1.  LRAMVA Summary'!G$52:G$60)+SUM('1.  LRAMVA Summary'!G$61:G$62)*(MONTH($E67)-1)/12)*$H67</f>
        <v>0</v>
      </c>
      <c r="M67" s="230">
        <f>(SUM('1.  LRAMVA Summary'!H$52:H$60)+SUM('1.  LRAMVA Summary'!H$61:H$62)*(MONTH($E67)-1)/12)*$H67</f>
        <v>0</v>
      </c>
      <c r="N67" s="230">
        <f>(SUM('1.  LRAMVA Summary'!I$52:I$60)+SUM('1.  LRAMVA Summary'!I$61:I$62)*(MONTH($E67)-1)/12)*$H67</f>
        <v>0</v>
      </c>
      <c r="O67" s="230">
        <f>(SUM('1.  LRAMVA Summary'!J$52:J$60)+SUM('1.  LRAMVA Summary'!J$61:J$62)*(MONTH($E67)-1)/12)*$H67</f>
        <v>0</v>
      </c>
      <c r="P67" s="230">
        <f>(SUM('1.  LRAMVA Summary'!K$52:K$60)+SUM('1.  LRAMVA Summary'!K$61:K$62)*(MONTH($E67)-1)/12)*$H67</f>
        <v>0</v>
      </c>
      <c r="Q67" s="230">
        <f>(SUM('1.  LRAMVA Summary'!L$52:L$60)+SUM('1.  LRAMVA Summary'!L$61:L$62)*(MONTH($E67)-1)/12)*$H67</f>
        <v>0</v>
      </c>
      <c r="R67" s="230">
        <f>(SUM('1.  LRAMVA Summary'!M$52:M$60)+SUM('1.  LRAMVA Summary'!M$61:M$62)*(MONTH($E67)-1)/12)*$H67</f>
        <v>0</v>
      </c>
      <c r="S67" s="230">
        <f>(SUM('1.  LRAMVA Summary'!N$52:N$60)+SUM('1.  LRAMVA Summary'!N$61:N$62)*(MONTH($E67)-1)/12)*$H67</f>
        <v>0</v>
      </c>
      <c r="T67" s="230">
        <f>(SUM('1.  LRAMVA Summary'!O$52:O$60)+SUM('1.  LRAMVA Summary'!O$61:O$62)*(MONTH($E67)-1)/12)*$H67</f>
        <v>0</v>
      </c>
      <c r="U67" s="230">
        <f>(SUM('1.  LRAMVA Summary'!P$52:P$60)+SUM('1.  LRAMVA Summary'!P$61:P$62)*(MONTH($E67)-1)/12)*$H67</f>
        <v>0</v>
      </c>
      <c r="V67" s="230">
        <f>(SUM('1.  LRAMVA Summary'!Q$52:Q$60)+SUM('1.  LRAMVA Summary'!Q$61:Q$62)*(MONTH($E67)-1)/12)*$H67</f>
        <v>0</v>
      </c>
      <c r="W67" s="231">
        <f t="shared" si="15"/>
        <v>0</v>
      </c>
    </row>
    <row r="68" spans="2:23" s="9" customFormat="1">
      <c r="B68" s="68"/>
      <c r="E68" s="214">
        <v>41883</v>
      </c>
      <c r="F68" s="214" t="s">
        <v>181</v>
      </c>
      <c r="G68" s="215" t="s">
        <v>68</v>
      </c>
      <c r="H68" s="229">
        <f>C$29/12</f>
        <v>1.225E-3</v>
      </c>
      <c r="I68" s="230">
        <f>(SUM('1.  LRAMVA Summary'!D$52:D$60)+SUM('1.  LRAMVA Summary'!D$61:D$62)*(MONTH($E68)-1)/12)*$H68</f>
        <v>0</v>
      </c>
      <c r="J68" s="230">
        <f>(SUM('1.  LRAMVA Summary'!E$52:E$60)+SUM('1.  LRAMVA Summary'!E$61:E$62)*(MONTH($E68)-1)/12)*$H68</f>
        <v>0</v>
      </c>
      <c r="K68" s="230">
        <f>(SUM('1.  LRAMVA Summary'!F$52:F$60)+SUM('1.  LRAMVA Summary'!F$61:F$62)*(MONTH($E68)-1)/12)*$H68</f>
        <v>0</v>
      </c>
      <c r="L68" s="230">
        <f>(SUM('1.  LRAMVA Summary'!G$52:G$60)+SUM('1.  LRAMVA Summary'!G$61:G$62)*(MONTH($E68)-1)/12)*$H68</f>
        <v>0</v>
      </c>
      <c r="M68" s="230">
        <f>(SUM('1.  LRAMVA Summary'!H$52:H$60)+SUM('1.  LRAMVA Summary'!H$61:H$62)*(MONTH($E68)-1)/12)*$H68</f>
        <v>0</v>
      </c>
      <c r="N68" s="230">
        <f>(SUM('1.  LRAMVA Summary'!I$52:I$60)+SUM('1.  LRAMVA Summary'!I$61:I$62)*(MONTH($E68)-1)/12)*$H68</f>
        <v>0</v>
      </c>
      <c r="O68" s="230">
        <f>(SUM('1.  LRAMVA Summary'!J$52:J$60)+SUM('1.  LRAMVA Summary'!J$61:J$62)*(MONTH($E68)-1)/12)*$H68</f>
        <v>0</v>
      </c>
      <c r="P68" s="230">
        <f>(SUM('1.  LRAMVA Summary'!K$52:K$60)+SUM('1.  LRAMVA Summary'!K$61:K$62)*(MONTH($E68)-1)/12)*$H68</f>
        <v>0</v>
      </c>
      <c r="Q68" s="230">
        <f>(SUM('1.  LRAMVA Summary'!L$52:L$60)+SUM('1.  LRAMVA Summary'!L$61:L$62)*(MONTH($E68)-1)/12)*$H68</f>
        <v>0</v>
      </c>
      <c r="R68" s="230">
        <f>(SUM('1.  LRAMVA Summary'!M$52:M$60)+SUM('1.  LRAMVA Summary'!M$61:M$62)*(MONTH($E68)-1)/12)*$H68</f>
        <v>0</v>
      </c>
      <c r="S68" s="230">
        <f>(SUM('1.  LRAMVA Summary'!N$52:N$60)+SUM('1.  LRAMVA Summary'!N$61:N$62)*(MONTH($E68)-1)/12)*$H68</f>
        <v>0</v>
      </c>
      <c r="T68" s="230">
        <f>(SUM('1.  LRAMVA Summary'!O$52:O$60)+SUM('1.  LRAMVA Summary'!O$61:O$62)*(MONTH($E68)-1)/12)*$H68</f>
        <v>0</v>
      </c>
      <c r="U68" s="230">
        <f>(SUM('1.  LRAMVA Summary'!P$52:P$60)+SUM('1.  LRAMVA Summary'!P$61:P$62)*(MONTH($E68)-1)/12)*$H68</f>
        <v>0</v>
      </c>
      <c r="V68" s="230">
        <f>(SUM('1.  LRAMVA Summary'!Q$52:Q$60)+SUM('1.  LRAMVA Summary'!Q$61:Q$62)*(MONTH($E68)-1)/12)*$H68</f>
        <v>0</v>
      </c>
      <c r="W68" s="231">
        <f t="shared" si="15"/>
        <v>0</v>
      </c>
    </row>
    <row r="69" spans="2:23" s="9" customFormat="1">
      <c r="B69" s="68"/>
      <c r="E69" s="214">
        <v>41913</v>
      </c>
      <c r="F69" s="214" t="s">
        <v>181</v>
      </c>
      <c r="G69" s="215" t="s">
        <v>69</v>
      </c>
      <c r="H69" s="232">
        <f>C$30/12</f>
        <v>1.225E-3</v>
      </c>
      <c r="I69" s="230">
        <f>(SUM('1.  LRAMVA Summary'!D$52:D$60)+SUM('1.  LRAMVA Summary'!D$61:D$62)*(MONTH($E69)-1)/12)*$H69</f>
        <v>0</v>
      </c>
      <c r="J69" s="230">
        <f>(SUM('1.  LRAMVA Summary'!E$52:E$60)+SUM('1.  LRAMVA Summary'!E$61:E$62)*(MONTH($E69)-1)/12)*$H69</f>
        <v>0</v>
      </c>
      <c r="K69" s="230">
        <f>(SUM('1.  LRAMVA Summary'!F$52:F$60)+SUM('1.  LRAMVA Summary'!F$61:F$62)*(MONTH($E69)-1)/12)*$H69</f>
        <v>0</v>
      </c>
      <c r="L69" s="230">
        <f>(SUM('1.  LRAMVA Summary'!G$52:G$60)+SUM('1.  LRAMVA Summary'!G$61:G$62)*(MONTH($E69)-1)/12)*$H69</f>
        <v>0</v>
      </c>
      <c r="M69" s="230">
        <f>(SUM('1.  LRAMVA Summary'!H$52:H$60)+SUM('1.  LRAMVA Summary'!H$61:H$62)*(MONTH($E69)-1)/12)*$H69</f>
        <v>0</v>
      </c>
      <c r="N69" s="230">
        <f>(SUM('1.  LRAMVA Summary'!I$52:I$60)+SUM('1.  LRAMVA Summary'!I$61:I$62)*(MONTH($E69)-1)/12)*$H69</f>
        <v>0</v>
      </c>
      <c r="O69" s="230">
        <f>(SUM('1.  LRAMVA Summary'!J$52:J$60)+SUM('1.  LRAMVA Summary'!J$61:J$62)*(MONTH($E69)-1)/12)*$H69</f>
        <v>0</v>
      </c>
      <c r="P69" s="230">
        <f>(SUM('1.  LRAMVA Summary'!K$52:K$60)+SUM('1.  LRAMVA Summary'!K$61:K$62)*(MONTH($E69)-1)/12)*$H69</f>
        <v>0</v>
      </c>
      <c r="Q69" s="230">
        <f>(SUM('1.  LRAMVA Summary'!L$52:L$60)+SUM('1.  LRAMVA Summary'!L$61:L$62)*(MONTH($E69)-1)/12)*$H69</f>
        <v>0</v>
      </c>
      <c r="R69" s="230">
        <f>(SUM('1.  LRAMVA Summary'!M$52:M$60)+SUM('1.  LRAMVA Summary'!M$61:M$62)*(MONTH($E69)-1)/12)*$H69</f>
        <v>0</v>
      </c>
      <c r="S69" s="230">
        <f>(SUM('1.  LRAMVA Summary'!N$52:N$60)+SUM('1.  LRAMVA Summary'!N$61:N$62)*(MONTH($E69)-1)/12)*$H69</f>
        <v>0</v>
      </c>
      <c r="T69" s="230">
        <f>(SUM('1.  LRAMVA Summary'!O$52:O$60)+SUM('1.  LRAMVA Summary'!O$61:O$62)*(MONTH($E69)-1)/12)*$H69</f>
        <v>0</v>
      </c>
      <c r="U69" s="230">
        <f>(SUM('1.  LRAMVA Summary'!P$52:P$60)+SUM('1.  LRAMVA Summary'!P$61:P$62)*(MONTH($E69)-1)/12)*$H69</f>
        <v>0</v>
      </c>
      <c r="V69" s="230">
        <f>(SUM('1.  LRAMVA Summary'!Q$52:Q$60)+SUM('1.  LRAMVA Summary'!Q$61:Q$62)*(MONTH($E69)-1)/12)*$H69</f>
        <v>0</v>
      </c>
      <c r="W69" s="231">
        <f t="shared" si="15"/>
        <v>0</v>
      </c>
    </row>
    <row r="70" spans="2:23" s="9" customFormat="1">
      <c r="B70" s="68"/>
      <c r="E70" s="214">
        <v>41944</v>
      </c>
      <c r="F70" s="214" t="s">
        <v>181</v>
      </c>
      <c r="G70" s="215" t="s">
        <v>69</v>
      </c>
      <c r="H70" s="229">
        <f>C$30/12</f>
        <v>1.225E-3</v>
      </c>
      <c r="I70" s="230">
        <f>(SUM('1.  LRAMVA Summary'!D$52:D$60)+SUM('1.  LRAMVA Summary'!D$61:D$62)*(MONTH($E70)-1)/12)*$H70</f>
        <v>0</v>
      </c>
      <c r="J70" s="230">
        <f>(SUM('1.  LRAMVA Summary'!E$52:E$60)+SUM('1.  LRAMVA Summary'!E$61:E$62)*(MONTH($E70)-1)/12)*$H70</f>
        <v>0</v>
      </c>
      <c r="K70" s="230">
        <f>(SUM('1.  LRAMVA Summary'!F$52:F$60)+SUM('1.  LRAMVA Summary'!F$61:F$62)*(MONTH($E70)-1)/12)*$H70</f>
        <v>0</v>
      </c>
      <c r="L70" s="230">
        <f>(SUM('1.  LRAMVA Summary'!G$52:G$60)+SUM('1.  LRAMVA Summary'!G$61:G$62)*(MONTH($E70)-1)/12)*$H70</f>
        <v>0</v>
      </c>
      <c r="M70" s="230">
        <f>(SUM('1.  LRAMVA Summary'!H$52:H$60)+SUM('1.  LRAMVA Summary'!H$61:H$62)*(MONTH($E70)-1)/12)*$H70</f>
        <v>0</v>
      </c>
      <c r="N70" s="230">
        <f>(SUM('1.  LRAMVA Summary'!I$52:I$60)+SUM('1.  LRAMVA Summary'!I$61:I$62)*(MONTH($E70)-1)/12)*$H70</f>
        <v>0</v>
      </c>
      <c r="O70" s="230">
        <f>(SUM('1.  LRAMVA Summary'!J$52:J$60)+SUM('1.  LRAMVA Summary'!J$61:J$62)*(MONTH($E70)-1)/12)*$H70</f>
        <v>0</v>
      </c>
      <c r="P70" s="230">
        <f>(SUM('1.  LRAMVA Summary'!K$52:K$60)+SUM('1.  LRAMVA Summary'!K$61:K$62)*(MONTH($E70)-1)/12)*$H70</f>
        <v>0</v>
      </c>
      <c r="Q70" s="230">
        <f>(SUM('1.  LRAMVA Summary'!L$52:L$60)+SUM('1.  LRAMVA Summary'!L$61:L$62)*(MONTH($E70)-1)/12)*$H70</f>
        <v>0</v>
      </c>
      <c r="R70" s="230">
        <f>(SUM('1.  LRAMVA Summary'!M$52:M$60)+SUM('1.  LRAMVA Summary'!M$61:M$62)*(MONTH($E70)-1)/12)*$H70</f>
        <v>0</v>
      </c>
      <c r="S70" s="230">
        <f>(SUM('1.  LRAMVA Summary'!N$52:N$60)+SUM('1.  LRAMVA Summary'!N$61:N$62)*(MONTH($E70)-1)/12)*$H70</f>
        <v>0</v>
      </c>
      <c r="T70" s="230">
        <f>(SUM('1.  LRAMVA Summary'!O$52:O$60)+SUM('1.  LRAMVA Summary'!O$61:O$62)*(MONTH($E70)-1)/12)*$H70</f>
        <v>0</v>
      </c>
      <c r="U70" s="230">
        <f>(SUM('1.  LRAMVA Summary'!P$52:P$60)+SUM('1.  LRAMVA Summary'!P$61:P$62)*(MONTH($E70)-1)/12)*$H70</f>
        <v>0</v>
      </c>
      <c r="V70" s="230">
        <f>(SUM('1.  LRAMVA Summary'!Q$52:Q$60)+SUM('1.  LRAMVA Summary'!Q$61:Q$62)*(MONTH($E70)-1)/12)*$H70</f>
        <v>0</v>
      </c>
      <c r="W70" s="231">
        <f t="shared" si="15"/>
        <v>0</v>
      </c>
    </row>
    <row r="71" spans="2:23" s="9" customFormat="1">
      <c r="B71" s="68"/>
      <c r="E71" s="214">
        <v>41974</v>
      </c>
      <c r="F71" s="214" t="s">
        <v>181</v>
      </c>
      <c r="G71" s="215" t="s">
        <v>69</v>
      </c>
      <c r="H71" s="229">
        <f>C$30/12</f>
        <v>1.225E-3</v>
      </c>
      <c r="I71" s="230">
        <f>(SUM('1.  LRAMVA Summary'!D$52:D$60)+SUM('1.  LRAMVA Summary'!D$61:D$62)*(MONTH($E71)-1)/12)*$H71</f>
        <v>0</v>
      </c>
      <c r="J71" s="230">
        <f>(SUM('1.  LRAMVA Summary'!E$52:E$60)+SUM('1.  LRAMVA Summary'!E$61:E$62)*(MONTH($E71)-1)/12)*$H71</f>
        <v>0</v>
      </c>
      <c r="K71" s="230">
        <f>(SUM('1.  LRAMVA Summary'!F$52:F$60)+SUM('1.  LRAMVA Summary'!F$61:F$62)*(MONTH($E71)-1)/12)*$H71</f>
        <v>0</v>
      </c>
      <c r="L71" s="230">
        <f>(SUM('1.  LRAMVA Summary'!G$52:G$60)+SUM('1.  LRAMVA Summary'!G$61:G$62)*(MONTH($E71)-1)/12)*$H71</f>
        <v>0</v>
      </c>
      <c r="M71" s="230">
        <f>(SUM('1.  LRAMVA Summary'!H$52:H$60)+SUM('1.  LRAMVA Summary'!H$61:H$62)*(MONTH($E71)-1)/12)*$H71</f>
        <v>0</v>
      </c>
      <c r="N71" s="230">
        <f>(SUM('1.  LRAMVA Summary'!I$52:I$60)+SUM('1.  LRAMVA Summary'!I$61:I$62)*(MONTH($E71)-1)/12)*$H71</f>
        <v>0</v>
      </c>
      <c r="O71" s="230">
        <f>(SUM('1.  LRAMVA Summary'!J$52:J$60)+SUM('1.  LRAMVA Summary'!J$61:J$62)*(MONTH($E71)-1)/12)*$H71</f>
        <v>0</v>
      </c>
      <c r="P71" s="230">
        <f>(SUM('1.  LRAMVA Summary'!K$52:K$60)+SUM('1.  LRAMVA Summary'!K$61:K$62)*(MONTH($E71)-1)/12)*$H71</f>
        <v>0</v>
      </c>
      <c r="Q71" s="230">
        <f>(SUM('1.  LRAMVA Summary'!L$52:L$60)+SUM('1.  LRAMVA Summary'!L$61:L$62)*(MONTH($E71)-1)/12)*$H71</f>
        <v>0</v>
      </c>
      <c r="R71" s="230">
        <f>(SUM('1.  LRAMVA Summary'!M$52:M$60)+SUM('1.  LRAMVA Summary'!M$61:M$62)*(MONTH($E71)-1)/12)*$H71</f>
        <v>0</v>
      </c>
      <c r="S71" s="230">
        <f>(SUM('1.  LRAMVA Summary'!N$52:N$60)+SUM('1.  LRAMVA Summary'!N$61:N$62)*(MONTH($E71)-1)/12)*$H71</f>
        <v>0</v>
      </c>
      <c r="T71" s="230">
        <f>(SUM('1.  LRAMVA Summary'!O$52:O$60)+SUM('1.  LRAMVA Summary'!O$61:O$62)*(MONTH($E71)-1)/12)*$H71</f>
        <v>0</v>
      </c>
      <c r="U71" s="230">
        <f>(SUM('1.  LRAMVA Summary'!P$52:P$60)+SUM('1.  LRAMVA Summary'!P$61:P$62)*(MONTH($E71)-1)/12)*$H71</f>
        <v>0</v>
      </c>
      <c r="V71" s="230">
        <f>(SUM('1.  LRAMVA Summary'!Q$52:Q$60)+SUM('1.  LRAMVA Summary'!Q$61:Q$62)*(MONTH($E71)-1)/12)*$H71</f>
        <v>0</v>
      </c>
      <c r="W71" s="231">
        <f t="shared" si="15"/>
        <v>0</v>
      </c>
    </row>
    <row r="72" spans="2:23" s="9" customFormat="1" ht="15.75" thickBot="1">
      <c r="B72" s="68"/>
      <c r="E72" s="216" t="s">
        <v>465</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8"/>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8"/>
      <c r="E74" s="225" t="s">
        <v>429</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8"/>
      <c r="E75" s="214">
        <v>42005</v>
      </c>
      <c r="F75" s="214" t="s">
        <v>182</v>
      </c>
      <c r="G75" s="215" t="s">
        <v>65</v>
      </c>
      <c r="H75" s="229">
        <f>C$31/12</f>
        <v>1.225E-3</v>
      </c>
      <c r="I75" s="230">
        <f>(SUM('1.  LRAMVA Summary'!D$52:D$63)+SUM('1.  LRAMVA Summary'!D$64:D$65)*(MONTH($E75)-1)/12)*$H75</f>
        <v>0</v>
      </c>
      <c r="J75" s="230">
        <f>(SUM('1.  LRAMVA Summary'!E$52:E$63)+SUM('1.  LRAMVA Summary'!E$64:E$65)*(MONTH($E75)-1)/12)*$H75</f>
        <v>0</v>
      </c>
      <c r="K75" s="230">
        <f>(SUM('1.  LRAMVA Summary'!F$52:F$63)+SUM('1.  LRAMVA Summary'!F$64:F$65)*(MONTH($E75)-1)/12)*$H75</f>
        <v>0</v>
      </c>
      <c r="L75" s="230">
        <f>(SUM('1.  LRAMVA Summary'!G$52:G$63)+SUM('1.  LRAMVA Summary'!G$64:G$65)*(MONTH($E75)-1)/12)*$H75</f>
        <v>0</v>
      </c>
      <c r="M75" s="230">
        <f>(SUM('1.  LRAMVA Summary'!H$52:H$63)+SUM('1.  LRAMVA Summary'!H$64:H$65)*(MONTH($E75)-1)/12)*$H75</f>
        <v>0</v>
      </c>
      <c r="N75" s="230">
        <f>(SUM('1.  LRAMVA Summary'!I$52:I$63)+SUM('1.  LRAMVA Summary'!I$64:I$65)*(MONTH($E75)-1)/12)*$H75</f>
        <v>0</v>
      </c>
      <c r="O75" s="230">
        <f>(SUM('1.  LRAMVA Summary'!J$52:J$63)+SUM('1.  LRAMVA Summary'!J$64:J$65)*(MONTH($E75)-1)/12)*$H75</f>
        <v>0</v>
      </c>
      <c r="P75" s="230">
        <f>(SUM('1.  LRAMVA Summary'!K$52:K$63)+SUM('1.  LRAMVA Summary'!K$64:K$65)*(MONTH($E75)-1)/12)*$H75</f>
        <v>0</v>
      </c>
      <c r="Q75" s="230">
        <f>(SUM('1.  LRAMVA Summary'!L$52:L$63)+SUM('1.  LRAMVA Summary'!L$64:L$65)*(MONTH($E75)-1)/12)*$H75</f>
        <v>0</v>
      </c>
      <c r="R75" s="230">
        <f>(SUM('1.  LRAMVA Summary'!M$52:M$63)+SUM('1.  LRAMVA Summary'!M$64:M$65)*(MONTH($E75)-1)/12)*$H75</f>
        <v>0</v>
      </c>
      <c r="S75" s="230">
        <f>(SUM('1.  LRAMVA Summary'!N$52:N$63)+SUM('1.  LRAMVA Summary'!N$64:N$65)*(MONTH($E75)-1)/12)*$H75</f>
        <v>0</v>
      </c>
      <c r="T75" s="230">
        <f>(SUM('1.  LRAMVA Summary'!O$52:O$63)+SUM('1.  LRAMVA Summary'!O$64:O$65)*(MONTH($E75)-1)/12)*$H75</f>
        <v>0</v>
      </c>
      <c r="U75" s="230">
        <f>(SUM('1.  LRAMVA Summary'!P$52:P$63)+SUM('1.  LRAMVA Summary'!P$64:P$65)*(MONTH($E75)-1)/12)*$H75</f>
        <v>0</v>
      </c>
      <c r="V75" s="230">
        <f>(SUM('1.  LRAMVA Summary'!Q$52:Q$63)+SUM('1.  LRAMVA Summary'!Q$64:Q$65)*(MONTH($E75)-1)/12)*$H75</f>
        <v>0</v>
      </c>
      <c r="W75" s="231">
        <f>SUM(I75:V75)</f>
        <v>0</v>
      </c>
    </row>
    <row r="76" spans="2:23" s="238" customFormat="1">
      <c r="B76" s="237"/>
      <c r="E76" s="214">
        <v>42036</v>
      </c>
      <c r="F76" s="214" t="s">
        <v>182</v>
      </c>
      <c r="G76" s="215" t="s">
        <v>65</v>
      </c>
      <c r="H76" s="229">
        <f t="shared" ref="H76:H77" si="19">C$31/12</f>
        <v>1.225E-3</v>
      </c>
      <c r="I76" s="230">
        <f>(SUM('1.  LRAMVA Summary'!D$52:D$63)+SUM('1.  LRAMVA Summary'!D$64:D$65)*(MONTH($E76)-1)/12)*$H76</f>
        <v>0.62449857574999834</v>
      </c>
      <c r="J76" s="230">
        <f>(SUM('1.  LRAMVA Summary'!E$52:E$63)+SUM('1.  LRAMVA Summary'!E$64:E$65)*(MONTH($E76)-1)/12)*$H76</f>
        <v>1.0753378567286864</v>
      </c>
      <c r="K76" s="230">
        <f>(SUM('1.  LRAMVA Summary'!F$52:F$63)+SUM('1.  LRAMVA Summary'!F$64:F$65)*(MONTH($E76)-1)/12)*$H76</f>
        <v>0.43702012593219136</v>
      </c>
      <c r="L76" s="230">
        <f>(SUM('1.  LRAMVA Summary'!G$52:G$63)+SUM('1.  LRAMVA Summary'!G$64:G$65)*(MONTH($E76)-1)/12)*$H76</f>
        <v>1.0292968650300007</v>
      </c>
      <c r="M76" s="230">
        <f>(SUM('1.  LRAMVA Summary'!H$52:H$63)+SUM('1.  LRAMVA Summary'!H$64:H$65)*(MONTH($E76)-1)/12)*$H76</f>
        <v>0</v>
      </c>
      <c r="N76" s="230">
        <f>(SUM('1.  LRAMVA Summary'!I$52:I$63)+SUM('1.  LRAMVA Summary'!I$64:I$65)*(MONTH($E76)-1)/12)*$H76</f>
        <v>0</v>
      </c>
      <c r="O76" s="230">
        <f>(SUM('1.  LRAMVA Summary'!J$52:J$63)+SUM('1.  LRAMVA Summary'!J$64:J$65)*(MONTH($E76)-1)/12)*$H76</f>
        <v>0</v>
      </c>
      <c r="P76" s="230">
        <f>(SUM('1.  LRAMVA Summary'!K$52:K$63)+SUM('1.  LRAMVA Summary'!K$64:K$65)*(MONTH($E76)-1)/12)*$H76</f>
        <v>0</v>
      </c>
      <c r="Q76" s="230">
        <f>(SUM('1.  LRAMVA Summary'!L$52:L$63)+SUM('1.  LRAMVA Summary'!L$64:L$65)*(MONTH($E76)-1)/12)*$H76</f>
        <v>0</v>
      </c>
      <c r="R76" s="230">
        <f>(SUM('1.  LRAMVA Summary'!M$52:M$63)+SUM('1.  LRAMVA Summary'!M$64:M$65)*(MONTH($E76)-1)/12)*$H76</f>
        <v>0</v>
      </c>
      <c r="S76" s="230">
        <f>(SUM('1.  LRAMVA Summary'!N$52:N$63)+SUM('1.  LRAMVA Summary'!N$64:N$65)*(MONTH($E76)-1)/12)*$H76</f>
        <v>0</v>
      </c>
      <c r="T76" s="230">
        <f>(SUM('1.  LRAMVA Summary'!O$52:O$63)+SUM('1.  LRAMVA Summary'!O$64:O$65)*(MONTH($E76)-1)/12)*$H76</f>
        <v>0</v>
      </c>
      <c r="U76" s="230">
        <f>(SUM('1.  LRAMVA Summary'!P$52:P$63)+SUM('1.  LRAMVA Summary'!P$64:P$65)*(MONTH($E76)-1)/12)*$H76</f>
        <v>0</v>
      </c>
      <c r="V76" s="230">
        <f>(SUM('1.  LRAMVA Summary'!Q$52:Q$63)+SUM('1.  LRAMVA Summary'!Q$64:Q$65)*(MONTH($E76)-1)/12)*$H76</f>
        <v>0</v>
      </c>
      <c r="W76" s="231">
        <f>SUM(I76:V76)</f>
        <v>3.1661534234408766</v>
      </c>
    </row>
    <row r="77" spans="2:23" s="9" customFormat="1">
      <c r="B77" s="68"/>
      <c r="E77" s="214">
        <v>42064</v>
      </c>
      <c r="F77" s="214" t="s">
        <v>182</v>
      </c>
      <c r="G77" s="215" t="s">
        <v>65</v>
      </c>
      <c r="H77" s="229">
        <f t="shared" si="19"/>
        <v>1.225E-3</v>
      </c>
      <c r="I77" s="230">
        <f>(SUM('1.  LRAMVA Summary'!D$52:D$63)+SUM('1.  LRAMVA Summary'!D$64:D$65)*(MONTH($E77)-1)/12)*$H77</f>
        <v>1.2489971514999967</v>
      </c>
      <c r="J77" s="230">
        <f>(SUM('1.  LRAMVA Summary'!E$52:E$63)+SUM('1.  LRAMVA Summary'!E$64:E$65)*(MONTH($E77)-1)/12)*$H77</f>
        <v>2.1506757134573729</v>
      </c>
      <c r="K77" s="230">
        <f>(SUM('1.  LRAMVA Summary'!F$52:F$63)+SUM('1.  LRAMVA Summary'!F$64:F$65)*(MONTH($E77)-1)/12)*$H77</f>
        <v>0.87404025186438272</v>
      </c>
      <c r="L77" s="230">
        <f>(SUM('1.  LRAMVA Summary'!G$52:G$63)+SUM('1.  LRAMVA Summary'!G$64:G$65)*(MONTH($E77)-1)/12)*$H77</f>
        <v>2.0585937300600015</v>
      </c>
      <c r="M77" s="230">
        <f>(SUM('1.  LRAMVA Summary'!H$52:H$63)+SUM('1.  LRAMVA Summary'!H$64:H$65)*(MONTH($E77)-1)/12)*$H77</f>
        <v>0</v>
      </c>
      <c r="N77" s="230">
        <f>(SUM('1.  LRAMVA Summary'!I$52:I$63)+SUM('1.  LRAMVA Summary'!I$64:I$65)*(MONTH($E77)-1)/12)*$H77</f>
        <v>0</v>
      </c>
      <c r="O77" s="230">
        <f>(SUM('1.  LRAMVA Summary'!J$52:J$63)+SUM('1.  LRAMVA Summary'!J$64:J$65)*(MONTH($E77)-1)/12)*$H77</f>
        <v>0</v>
      </c>
      <c r="P77" s="230">
        <f>(SUM('1.  LRAMVA Summary'!K$52:K$63)+SUM('1.  LRAMVA Summary'!K$64:K$65)*(MONTH($E77)-1)/12)*$H77</f>
        <v>0</v>
      </c>
      <c r="Q77" s="230">
        <f>(SUM('1.  LRAMVA Summary'!L$52:L$63)+SUM('1.  LRAMVA Summary'!L$64:L$65)*(MONTH($E77)-1)/12)*$H77</f>
        <v>0</v>
      </c>
      <c r="R77" s="230">
        <f>(SUM('1.  LRAMVA Summary'!M$52:M$63)+SUM('1.  LRAMVA Summary'!M$64:M$65)*(MONTH($E77)-1)/12)*$H77</f>
        <v>0</v>
      </c>
      <c r="S77" s="230">
        <f>(SUM('1.  LRAMVA Summary'!N$52:N$63)+SUM('1.  LRAMVA Summary'!N$64:N$65)*(MONTH($E77)-1)/12)*$H77</f>
        <v>0</v>
      </c>
      <c r="T77" s="230">
        <f>(SUM('1.  LRAMVA Summary'!O$52:O$63)+SUM('1.  LRAMVA Summary'!O$64:O$65)*(MONTH($E77)-1)/12)*$H77</f>
        <v>0</v>
      </c>
      <c r="U77" s="230">
        <f>(SUM('1.  LRAMVA Summary'!P$52:P$63)+SUM('1.  LRAMVA Summary'!P$64:P$65)*(MONTH($E77)-1)/12)*$H77</f>
        <v>0</v>
      </c>
      <c r="V77" s="230">
        <f>(SUM('1.  LRAMVA Summary'!Q$52:Q$63)+SUM('1.  LRAMVA Summary'!Q$64:Q$65)*(MONTH($E77)-1)/12)*$H77</f>
        <v>0</v>
      </c>
      <c r="W77" s="231">
        <f>SUM(I77:V77)</f>
        <v>6.3323068468817532</v>
      </c>
    </row>
    <row r="78" spans="2:23" s="9" customFormat="1">
      <c r="B78" s="68"/>
      <c r="E78" s="214">
        <v>42095</v>
      </c>
      <c r="F78" s="214" t="s">
        <v>182</v>
      </c>
      <c r="G78" s="215" t="s">
        <v>66</v>
      </c>
      <c r="H78" s="229">
        <f>C$32/12</f>
        <v>9.1666666666666665E-4</v>
      </c>
      <c r="I78" s="230">
        <f>(SUM('1.  LRAMVA Summary'!D$52:D$63)+SUM('1.  LRAMVA Summary'!D$64:D$65)*(MONTH($E78)-1)/12)*$H78</f>
        <v>1.4019355782142819</v>
      </c>
      <c r="J78" s="230">
        <f>(SUM('1.  LRAMVA Summary'!E$52:E$63)+SUM('1.  LRAMVA Summary'!E$64:E$65)*(MONTH($E78)-1)/12)*$H78</f>
        <v>2.4140237600031735</v>
      </c>
      <c r="K78" s="230">
        <f>(SUM('1.  LRAMVA Summary'!F$52:F$63)+SUM('1.  LRAMVA Summary'!F$64:F$65)*(MONTH($E78)-1)/12)*$H78</f>
        <v>0.98106558882736838</v>
      </c>
      <c r="L78" s="230">
        <f>(SUM('1.  LRAMVA Summary'!G$52:G$63)+SUM('1.  LRAMVA Summary'!G$64:G$65)*(MONTH($E78)-1)/12)*$H78</f>
        <v>2.3106664317000014</v>
      </c>
      <c r="M78" s="230">
        <f>(SUM('1.  LRAMVA Summary'!H$52:H$63)+SUM('1.  LRAMVA Summary'!H$64:H$65)*(MONTH($E78)-1)/12)*$H78</f>
        <v>0</v>
      </c>
      <c r="N78" s="230">
        <f>(SUM('1.  LRAMVA Summary'!I$52:I$63)+SUM('1.  LRAMVA Summary'!I$64:I$65)*(MONTH($E78)-1)/12)*$H78</f>
        <v>0</v>
      </c>
      <c r="O78" s="230">
        <f>(SUM('1.  LRAMVA Summary'!J$52:J$63)+SUM('1.  LRAMVA Summary'!J$64:J$65)*(MONTH($E78)-1)/12)*$H78</f>
        <v>0</v>
      </c>
      <c r="P78" s="230">
        <f>(SUM('1.  LRAMVA Summary'!K$52:K$63)+SUM('1.  LRAMVA Summary'!K$64:K$65)*(MONTH($E78)-1)/12)*$H78</f>
        <v>0</v>
      </c>
      <c r="Q78" s="230">
        <f>(SUM('1.  LRAMVA Summary'!L$52:L$63)+SUM('1.  LRAMVA Summary'!L$64:L$65)*(MONTH($E78)-1)/12)*$H78</f>
        <v>0</v>
      </c>
      <c r="R78" s="230">
        <f>(SUM('1.  LRAMVA Summary'!M$52:M$63)+SUM('1.  LRAMVA Summary'!M$64:M$65)*(MONTH($E78)-1)/12)*$H78</f>
        <v>0</v>
      </c>
      <c r="S78" s="230">
        <f>(SUM('1.  LRAMVA Summary'!N$52:N$63)+SUM('1.  LRAMVA Summary'!N$64:N$65)*(MONTH($E78)-1)/12)*$H78</f>
        <v>0</v>
      </c>
      <c r="T78" s="230">
        <f>(SUM('1.  LRAMVA Summary'!O$52:O$63)+SUM('1.  LRAMVA Summary'!O$64:O$65)*(MONTH($E78)-1)/12)*$H78</f>
        <v>0</v>
      </c>
      <c r="U78" s="230">
        <f>(SUM('1.  LRAMVA Summary'!P$52:P$63)+SUM('1.  LRAMVA Summary'!P$64:P$65)*(MONTH($E78)-1)/12)*$H78</f>
        <v>0</v>
      </c>
      <c r="V78" s="230">
        <f>(SUM('1.  LRAMVA Summary'!Q$52:Q$63)+SUM('1.  LRAMVA Summary'!Q$64:Q$65)*(MONTH($E78)-1)/12)*$H78</f>
        <v>0</v>
      </c>
      <c r="W78" s="231">
        <f t="shared" ref="W78:W86" si="20">SUM(I78:V78)</f>
        <v>7.1076913587448249</v>
      </c>
    </row>
    <row r="79" spans="2:23" s="9" customFormat="1">
      <c r="B79" s="68"/>
      <c r="E79" s="214">
        <v>42125</v>
      </c>
      <c r="F79" s="214" t="s">
        <v>182</v>
      </c>
      <c r="G79" s="215" t="s">
        <v>66</v>
      </c>
      <c r="H79" s="229">
        <f t="shared" ref="H79:H80" si="21">C$32/12</f>
        <v>9.1666666666666665E-4</v>
      </c>
      <c r="I79" s="230">
        <f>(SUM('1.  LRAMVA Summary'!D$52:D$63)+SUM('1.  LRAMVA Summary'!D$64:D$65)*(MONTH($E79)-1)/12)*$H79</f>
        <v>1.8692474376190427</v>
      </c>
      <c r="J79" s="230">
        <f>(SUM('1.  LRAMVA Summary'!E$52:E$63)+SUM('1.  LRAMVA Summary'!E$64:E$65)*(MONTH($E79)-1)/12)*$H79</f>
        <v>3.218698346670898</v>
      </c>
      <c r="K79" s="230">
        <f>(SUM('1.  LRAMVA Summary'!F$52:F$63)+SUM('1.  LRAMVA Summary'!F$64:F$65)*(MONTH($E79)-1)/12)*$H79</f>
        <v>1.3080874517698244</v>
      </c>
      <c r="L79" s="230">
        <f>(SUM('1.  LRAMVA Summary'!G$52:G$63)+SUM('1.  LRAMVA Summary'!G$64:G$65)*(MONTH($E79)-1)/12)*$H79</f>
        <v>3.0808885756000017</v>
      </c>
      <c r="M79" s="230">
        <f>(SUM('1.  LRAMVA Summary'!H$52:H$63)+SUM('1.  LRAMVA Summary'!H$64:H$65)*(MONTH($E79)-1)/12)*$H79</f>
        <v>0</v>
      </c>
      <c r="N79" s="230">
        <f>(SUM('1.  LRAMVA Summary'!I$52:I$63)+SUM('1.  LRAMVA Summary'!I$64:I$65)*(MONTH($E79)-1)/12)*$H79</f>
        <v>0</v>
      </c>
      <c r="O79" s="230">
        <f>(SUM('1.  LRAMVA Summary'!J$52:J$63)+SUM('1.  LRAMVA Summary'!J$64:J$65)*(MONTH($E79)-1)/12)*$H79</f>
        <v>0</v>
      </c>
      <c r="P79" s="230">
        <f>(SUM('1.  LRAMVA Summary'!K$52:K$63)+SUM('1.  LRAMVA Summary'!K$64:K$65)*(MONTH($E79)-1)/12)*$H79</f>
        <v>0</v>
      </c>
      <c r="Q79" s="230">
        <f>(SUM('1.  LRAMVA Summary'!L$52:L$63)+SUM('1.  LRAMVA Summary'!L$64:L$65)*(MONTH($E79)-1)/12)*$H79</f>
        <v>0</v>
      </c>
      <c r="R79" s="230">
        <f>(SUM('1.  LRAMVA Summary'!M$52:M$63)+SUM('1.  LRAMVA Summary'!M$64:M$65)*(MONTH($E79)-1)/12)*$H79</f>
        <v>0</v>
      </c>
      <c r="S79" s="230">
        <f>(SUM('1.  LRAMVA Summary'!N$52:N$63)+SUM('1.  LRAMVA Summary'!N$64:N$65)*(MONTH($E79)-1)/12)*$H79</f>
        <v>0</v>
      </c>
      <c r="T79" s="230">
        <f>(SUM('1.  LRAMVA Summary'!O$52:O$63)+SUM('1.  LRAMVA Summary'!O$64:O$65)*(MONTH($E79)-1)/12)*$H79</f>
        <v>0</v>
      </c>
      <c r="U79" s="230">
        <f>(SUM('1.  LRAMVA Summary'!P$52:P$63)+SUM('1.  LRAMVA Summary'!P$64:P$65)*(MONTH($E79)-1)/12)*$H79</f>
        <v>0</v>
      </c>
      <c r="V79" s="230">
        <f>(SUM('1.  LRAMVA Summary'!Q$52:Q$63)+SUM('1.  LRAMVA Summary'!Q$64:Q$65)*(MONTH($E79)-1)/12)*$H79</f>
        <v>0</v>
      </c>
      <c r="W79" s="231">
        <f t="shared" si="20"/>
        <v>9.4769218116597678</v>
      </c>
    </row>
    <row r="80" spans="2:23" s="9" customFormat="1">
      <c r="B80" s="68"/>
      <c r="E80" s="214">
        <v>42156</v>
      </c>
      <c r="F80" s="214" t="s">
        <v>182</v>
      </c>
      <c r="G80" s="215" t="s">
        <v>66</v>
      </c>
      <c r="H80" s="229">
        <f t="shared" si="21"/>
        <v>9.1666666666666665E-4</v>
      </c>
      <c r="I80" s="230">
        <f>(SUM('1.  LRAMVA Summary'!D$52:D$63)+SUM('1.  LRAMVA Summary'!D$64:D$65)*(MONTH($E80)-1)/12)*$H80</f>
        <v>2.3365592970238032</v>
      </c>
      <c r="J80" s="230">
        <f>(SUM('1.  LRAMVA Summary'!E$52:E$63)+SUM('1.  LRAMVA Summary'!E$64:E$65)*(MONTH($E80)-1)/12)*$H80</f>
        <v>4.0233729333386226</v>
      </c>
      <c r="K80" s="230">
        <f>(SUM('1.  LRAMVA Summary'!F$52:F$63)+SUM('1.  LRAMVA Summary'!F$64:F$65)*(MONTH($E80)-1)/12)*$H80</f>
        <v>1.6351093147122806</v>
      </c>
      <c r="L80" s="230">
        <f>(SUM('1.  LRAMVA Summary'!G$52:G$63)+SUM('1.  LRAMVA Summary'!G$64:G$65)*(MONTH($E80)-1)/12)*$H80</f>
        <v>3.8511107195000021</v>
      </c>
      <c r="M80" s="230">
        <f>(SUM('1.  LRAMVA Summary'!H$52:H$63)+SUM('1.  LRAMVA Summary'!H$64:H$65)*(MONTH($E80)-1)/12)*$H80</f>
        <v>0</v>
      </c>
      <c r="N80" s="230">
        <f>(SUM('1.  LRAMVA Summary'!I$52:I$63)+SUM('1.  LRAMVA Summary'!I$64:I$65)*(MONTH($E80)-1)/12)*$H80</f>
        <v>0</v>
      </c>
      <c r="O80" s="230">
        <f>(SUM('1.  LRAMVA Summary'!J$52:J$63)+SUM('1.  LRAMVA Summary'!J$64:J$65)*(MONTH($E80)-1)/12)*$H80</f>
        <v>0</v>
      </c>
      <c r="P80" s="230">
        <f>(SUM('1.  LRAMVA Summary'!K$52:K$63)+SUM('1.  LRAMVA Summary'!K$64:K$65)*(MONTH($E80)-1)/12)*$H80</f>
        <v>0</v>
      </c>
      <c r="Q80" s="230">
        <f>(SUM('1.  LRAMVA Summary'!L$52:L$63)+SUM('1.  LRAMVA Summary'!L$64:L$65)*(MONTH($E80)-1)/12)*$H80</f>
        <v>0</v>
      </c>
      <c r="R80" s="230">
        <f>(SUM('1.  LRAMVA Summary'!M$52:M$63)+SUM('1.  LRAMVA Summary'!M$64:M$65)*(MONTH($E80)-1)/12)*$H80</f>
        <v>0</v>
      </c>
      <c r="S80" s="230">
        <f>(SUM('1.  LRAMVA Summary'!N$52:N$63)+SUM('1.  LRAMVA Summary'!N$64:N$65)*(MONTH($E80)-1)/12)*$H80</f>
        <v>0</v>
      </c>
      <c r="T80" s="230">
        <f>(SUM('1.  LRAMVA Summary'!O$52:O$63)+SUM('1.  LRAMVA Summary'!O$64:O$65)*(MONTH($E80)-1)/12)*$H80</f>
        <v>0</v>
      </c>
      <c r="U80" s="230">
        <f>(SUM('1.  LRAMVA Summary'!P$52:P$63)+SUM('1.  LRAMVA Summary'!P$64:P$65)*(MONTH($E80)-1)/12)*$H80</f>
        <v>0</v>
      </c>
      <c r="V80" s="230">
        <f>(SUM('1.  LRAMVA Summary'!Q$52:Q$63)+SUM('1.  LRAMVA Summary'!Q$64:Q$65)*(MONTH($E80)-1)/12)*$H80</f>
        <v>0</v>
      </c>
      <c r="W80" s="231">
        <f t="shared" si="20"/>
        <v>11.846152264574709</v>
      </c>
    </row>
    <row r="81" spans="2:23" s="9" customFormat="1">
      <c r="B81" s="68"/>
      <c r="E81" s="214">
        <v>42186</v>
      </c>
      <c r="F81" s="214" t="s">
        <v>182</v>
      </c>
      <c r="G81" s="215" t="s">
        <v>68</v>
      </c>
      <c r="H81" s="229">
        <f>C$33/12</f>
        <v>9.1666666666666665E-4</v>
      </c>
      <c r="I81" s="230">
        <f>(SUM('1.  LRAMVA Summary'!D$52:D$63)+SUM('1.  LRAMVA Summary'!D$64:D$65)*(MONTH($E81)-1)/12)*$H81</f>
        <v>2.8038711564285639</v>
      </c>
      <c r="J81" s="230">
        <f>(SUM('1.  LRAMVA Summary'!E$52:E$63)+SUM('1.  LRAMVA Summary'!E$64:E$65)*(MONTH($E81)-1)/12)*$H81</f>
        <v>4.8280475200063471</v>
      </c>
      <c r="K81" s="230">
        <f>(SUM('1.  LRAMVA Summary'!F$52:F$63)+SUM('1.  LRAMVA Summary'!F$64:F$65)*(MONTH($E81)-1)/12)*$H81</f>
        <v>1.9621311776547368</v>
      </c>
      <c r="L81" s="230">
        <f>(SUM('1.  LRAMVA Summary'!G$52:G$63)+SUM('1.  LRAMVA Summary'!G$64:G$65)*(MONTH($E81)-1)/12)*$H81</f>
        <v>4.6213328634000028</v>
      </c>
      <c r="M81" s="230">
        <f>(SUM('1.  LRAMVA Summary'!H$52:H$63)+SUM('1.  LRAMVA Summary'!H$64:H$65)*(MONTH($E81)-1)/12)*$H81</f>
        <v>0</v>
      </c>
      <c r="N81" s="230">
        <f>(SUM('1.  LRAMVA Summary'!I$52:I$63)+SUM('1.  LRAMVA Summary'!I$64:I$65)*(MONTH($E81)-1)/12)*$H81</f>
        <v>0</v>
      </c>
      <c r="O81" s="230">
        <f>(SUM('1.  LRAMVA Summary'!J$52:J$63)+SUM('1.  LRAMVA Summary'!J$64:J$65)*(MONTH($E81)-1)/12)*$H81</f>
        <v>0</v>
      </c>
      <c r="P81" s="230">
        <f>(SUM('1.  LRAMVA Summary'!K$52:K$63)+SUM('1.  LRAMVA Summary'!K$64:K$65)*(MONTH($E81)-1)/12)*$H81</f>
        <v>0</v>
      </c>
      <c r="Q81" s="230">
        <f>(SUM('1.  LRAMVA Summary'!L$52:L$63)+SUM('1.  LRAMVA Summary'!L$64:L$65)*(MONTH($E81)-1)/12)*$H81</f>
        <v>0</v>
      </c>
      <c r="R81" s="230">
        <f>(SUM('1.  LRAMVA Summary'!M$52:M$63)+SUM('1.  LRAMVA Summary'!M$64:M$65)*(MONTH($E81)-1)/12)*$H81</f>
        <v>0</v>
      </c>
      <c r="S81" s="230">
        <f>(SUM('1.  LRAMVA Summary'!N$52:N$63)+SUM('1.  LRAMVA Summary'!N$64:N$65)*(MONTH($E81)-1)/12)*$H81</f>
        <v>0</v>
      </c>
      <c r="T81" s="230">
        <f>(SUM('1.  LRAMVA Summary'!O$52:O$63)+SUM('1.  LRAMVA Summary'!O$64:O$65)*(MONTH($E81)-1)/12)*$H81</f>
        <v>0</v>
      </c>
      <c r="U81" s="230">
        <f>(SUM('1.  LRAMVA Summary'!P$52:P$63)+SUM('1.  LRAMVA Summary'!P$64:P$65)*(MONTH($E81)-1)/12)*$H81</f>
        <v>0</v>
      </c>
      <c r="V81" s="230">
        <f>(SUM('1.  LRAMVA Summary'!Q$52:Q$63)+SUM('1.  LRAMVA Summary'!Q$64:Q$65)*(MONTH($E81)-1)/12)*$H81</f>
        <v>0</v>
      </c>
      <c r="W81" s="231">
        <f t="shared" si="20"/>
        <v>14.21538271748965</v>
      </c>
    </row>
    <row r="82" spans="2:23" s="9" customFormat="1">
      <c r="B82" s="68"/>
      <c r="E82" s="214">
        <v>42217</v>
      </c>
      <c r="F82" s="214" t="s">
        <v>182</v>
      </c>
      <c r="G82" s="215" t="s">
        <v>68</v>
      </c>
      <c r="H82" s="229">
        <f t="shared" ref="H82:H83" si="22">C$33/12</f>
        <v>9.1666666666666665E-4</v>
      </c>
      <c r="I82" s="230">
        <f>(SUM('1.  LRAMVA Summary'!D$52:D$63)+SUM('1.  LRAMVA Summary'!D$64:D$65)*(MONTH($E82)-1)/12)*$H82</f>
        <v>3.2711830158333246</v>
      </c>
      <c r="J82" s="230">
        <f>(SUM('1.  LRAMVA Summary'!E$52:E$63)+SUM('1.  LRAMVA Summary'!E$64:E$65)*(MONTH($E82)-1)/12)*$H82</f>
        <v>5.6327221066740716</v>
      </c>
      <c r="K82" s="230">
        <f>(SUM('1.  LRAMVA Summary'!F$52:F$63)+SUM('1.  LRAMVA Summary'!F$64:F$65)*(MONTH($E82)-1)/12)*$H82</f>
        <v>2.2891530405971929</v>
      </c>
      <c r="L82" s="230">
        <f>(SUM('1.  LRAMVA Summary'!G$52:G$63)+SUM('1.  LRAMVA Summary'!G$64:G$65)*(MONTH($E82)-1)/12)*$H82</f>
        <v>5.3915550073000036</v>
      </c>
      <c r="M82" s="230">
        <f>(SUM('1.  LRAMVA Summary'!H$52:H$63)+SUM('1.  LRAMVA Summary'!H$64:H$65)*(MONTH($E82)-1)/12)*$H82</f>
        <v>0</v>
      </c>
      <c r="N82" s="230">
        <f>(SUM('1.  LRAMVA Summary'!I$52:I$63)+SUM('1.  LRAMVA Summary'!I$64:I$65)*(MONTH($E82)-1)/12)*$H82</f>
        <v>0</v>
      </c>
      <c r="O82" s="230">
        <f>(SUM('1.  LRAMVA Summary'!J$52:J$63)+SUM('1.  LRAMVA Summary'!J$64:J$65)*(MONTH($E82)-1)/12)*$H82</f>
        <v>0</v>
      </c>
      <c r="P82" s="230">
        <f>(SUM('1.  LRAMVA Summary'!K$52:K$63)+SUM('1.  LRAMVA Summary'!K$64:K$65)*(MONTH($E82)-1)/12)*$H82</f>
        <v>0</v>
      </c>
      <c r="Q82" s="230">
        <f>(SUM('1.  LRAMVA Summary'!L$52:L$63)+SUM('1.  LRAMVA Summary'!L$64:L$65)*(MONTH($E82)-1)/12)*$H82</f>
        <v>0</v>
      </c>
      <c r="R82" s="230">
        <f>(SUM('1.  LRAMVA Summary'!M$52:M$63)+SUM('1.  LRAMVA Summary'!M$64:M$65)*(MONTH($E82)-1)/12)*$H82</f>
        <v>0</v>
      </c>
      <c r="S82" s="230">
        <f>(SUM('1.  LRAMVA Summary'!N$52:N$63)+SUM('1.  LRAMVA Summary'!N$64:N$65)*(MONTH($E82)-1)/12)*$H82</f>
        <v>0</v>
      </c>
      <c r="T82" s="230">
        <f>(SUM('1.  LRAMVA Summary'!O$52:O$63)+SUM('1.  LRAMVA Summary'!O$64:O$65)*(MONTH($E82)-1)/12)*$H82</f>
        <v>0</v>
      </c>
      <c r="U82" s="230">
        <f>(SUM('1.  LRAMVA Summary'!P$52:P$63)+SUM('1.  LRAMVA Summary'!P$64:P$65)*(MONTH($E82)-1)/12)*$H82</f>
        <v>0</v>
      </c>
      <c r="V82" s="230">
        <f>(SUM('1.  LRAMVA Summary'!Q$52:Q$63)+SUM('1.  LRAMVA Summary'!Q$64:Q$65)*(MONTH($E82)-1)/12)*$H82</f>
        <v>0</v>
      </c>
      <c r="W82" s="231">
        <f t="shared" si="20"/>
        <v>16.584613170404591</v>
      </c>
    </row>
    <row r="83" spans="2:23" s="9" customFormat="1">
      <c r="B83" s="68"/>
      <c r="E83" s="214">
        <v>42248</v>
      </c>
      <c r="F83" s="214" t="s">
        <v>182</v>
      </c>
      <c r="G83" s="215" t="s">
        <v>68</v>
      </c>
      <c r="H83" s="229">
        <f t="shared" si="22"/>
        <v>9.1666666666666665E-4</v>
      </c>
      <c r="I83" s="230">
        <f>(SUM('1.  LRAMVA Summary'!D$52:D$63)+SUM('1.  LRAMVA Summary'!D$64:D$65)*(MONTH($E83)-1)/12)*$H83</f>
        <v>3.7384948752380853</v>
      </c>
      <c r="J83" s="230">
        <f>(SUM('1.  LRAMVA Summary'!E$52:E$63)+SUM('1.  LRAMVA Summary'!E$64:E$65)*(MONTH($E83)-1)/12)*$H83</f>
        <v>6.4373966933417961</v>
      </c>
      <c r="K83" s="230">
        <f>(SUM('1.  LRAMVA Summary'!F$52:F$63)+SUM('1.  LRAMVA Summary'!F$64:F$65)*(MONTH($E83)-1)/12)*$H83</f>
        <v>2.6161749035396489</v>
      </c>
      <c r="L83" s="230">
        <f>(SUM('1.  LRAMVA Summary'!G$52:G$63)+SUM('1.  LRAMVA Summary'!G$64:G$65)*(MONTH($E83)-1)/12)*$H83</f>
        <v>6.1617771512000035</v>
      </c>
      <c r="M83" s="230">
        <f>(SUM('1.  LRAMVA Summary'!H$52:H$63)+SUM('1.  LRAMVA Summary'!H$64:H$65)*(MONTH($E83)-1)/12)*$H83</f>
        <v>0</v>
      </c>
      <c r="N83" s="230">
        <f>(SUM('1.  LRAMVA Summary'!I$52:I$63)+SUM('1.  LRAMVA Summary'!I$64:I$65)*(MONTH($E83)-1)/12)*$H83</f>
        <v>0</v>
      </c>
      <c r="O83" s="230">
        <f>(SUM('1.  LRAMVA Summary'!J$52:J$63)+SUM('1.  LRAMVA Summary'!J$64:J$65)*(MONTH($E83)-1)/12)*$H83</f>
        <v>0</v>
      </c>
      <c r="P83" s="230">
        <f>(SUM('1.  LRAMVA Summary'!K$52:K$63)+SUM('1.  LRAMVA Summary'!K$64:K$65)*(MONTH($E83)-1)/12)*$H83</f>
        <v>0</v>
      </c>
      <c r="Q83" s="230">
        <f>(SUM('1.  LRAMVA Summary'!L$52:L$63)+SUM('1.  LRAMVA Summary'!L$64:L$65)*(MONTH($E83)-1)/12)*$H83</f>
        <v>0</v>
      </c>
      <c r="R83" s="230">
        <f>(SUM('1.  LRAMVA Summary'!M$52:M$63)+SUM('1.  LRAMVA Summary'!M$64:M$65)*(MONTH($E83)-1)/12)*$H83</f>
        <v>0</v>
      </c>
      <c r="S83" s="230">
        <f>(SUM('1.  LRAMVA Summary'!N$52:N$63)+SUM('1.  LRAMVA Summary'!N$64:N$65)*(MONTH($E83)-1)/12)*$H83</f>
        <v>0</v>
      </c>
      <c r="T83" s="230">
        <f>(SUM('1.  LRAMVA Summary'!O$52:O$63)+SUM('1.  LRAMVA Summary'!O$64:O$65)*(MONTH($E83)-1)/12)*$H83</f>
        <v>0</v>
      </c>
      <c r="U83" s="230">
        <f>(SUM('1.  LRAMVA Summary'!P$52:P$63)+SUM('1.  LRAMVA Summary'!P$64:P$65)*(MONTH($E83)-1)/12)*$H83</f>
        <v>0</v>
      </c>
      <c r="V83" s="230">
        <f>(SUM('1.  LRAMVA Summary'!Q$52:Q$63)+SUM('1.  LRAMVA Summary'!Q$64:Q$65)*(MONTH($E83)-1)/12)*$H83</f>
        <v>0</v>
      </c>
      <c r="W83" s="231">
        <f t="shared" si="20"/>
        <v>18.953843623319536</v>
      </c>
    </row>
    <row r="84" spans="2:23" s="9" customFormat="1">
      <c r="B84" s="68"/>
      <c r="E84" s="214">
        <v>42278</v>
      </c>
      <c r="F84" s="214" t="s">
        <v>182</v>
      </c>
      <c r="G84" s="215" t="s">
        <v>69</v>
      </c>
      <c r="H84" s="229">
        <f>C$34/12</f>
        <v>9.1666666666666665E-4</v>
      </c>
      <c r="I84" s="230">
        <f>(SUM('1.  LRAMVA Summary'!D$52:D$63)+SUM('1.  LRAMVA Summary'!D$64:D$65)*(MONTH($E84)-1)/12)*$H84</f>
        <v>4.205806734642846</v>
      </c>
      <c r="J84" s="230">
        <f>(SUM('1.  LRAMVA Summary'!E$52:E$63)+SUM('1.  LRAMVA Summary'!E$64:E$65)*(MONTH($E84)-1)/12)*$H84</f>
        <v>7.2420712800095206</v>
      </c>
      <c r="K84" s="230">
        <f>(SUM('1.  LRAMVA Summary'!F$52:F$63)+SUM('1.  LRAMVA Summary'!F$64:F$65)*(MONTH($E84)-1)/12)*$H84</f>
        <v>2.9431967664821053</v>
      </c>
      <c r="L84" s="230">
        <f>(SUM('1.  LRAMVA Summary'!G$52:G$63)+SUM('1.  LRAMVA Summary'!G$64:G$65)*(MONTH($E84)-1)/12)*$H84</f>
        <v>6.9319992951000033</v>
      </c>
      <c r="M84" s="230">
        <f>(SUM('1.  LRAMVA Summary'!H$52:H$63)+SUM('1.  LRAMVA Summary'!H$64:H$65)*(MONTH($E84)-1)/12)*$H84</f>
        <v>0</v>
      </c>
      <c r="N84" s="230">
        <f>(SUM('1.  LRAMVA Summary'!I$52:I$63)+SUM('1.  LRAMVA Summary'!I$64:I$65)*(MONTH($E84)-1)/12)*$H84</f>
        <v>0</v>
      </c>
      <c r="O84" s="230">
        <f>(SUM('1.  LRAMVA Summary'!J$52:J$63)+SUM('1.  LRAMVA Summary'!J$64:J$65)*(MONTH($E84)-1)/12)*$H84</f>
        <v>0</v>
      </c>
      <c r="P84" s="230">
        <f>(SUM('1.  LRAMVA Summary'!K$52:K$63)+SUM('1.  LRAMVA Summary'!K$64:K$65)*(MONTH($E84)-1)/12)*$H84</f>
        <v>0</v>
      </c>
      <c r="Q84" s="230">
        <f>(SUM('1.  LRAMVA Summary'!L$52:L$63)+SUM('1.  LRAMVA Summary'!L$64:L$65)*(MONTH($E84)-1)/12)*$H84</f>
        <v>0</v>
      </c>
      <c r="R84" s="230">
        <f>(SUM('1.  LRAMVA Summary'!M$52:M$63)+SUM('1.  LRAMVA Summary'!M$64:M$65)*(MONTH($E84)-1)/12)*$H84</f>
        <v>0</v>
      </c>
      <c r="S84" s="230">
        <f>(SUM('1.  LRAMVA Summary'!N$52:N$63)+SUM('1.  LRAMVA Summary'!N$64:N$65)*(MONTH($E84)-1)/12)*$H84</f>
        <v>0</v>
      </c>
      <c r="T84" s="230">
        <f>(SUM('1.  LRAMVA Summary'!O$52:O$63)+SUM('1.  LRAMVA Summary'!O$64:O$65)*(MONTH($E84)-1)/12)*$H84</f>
        <v>0</v>
      </c>
      <c r="U84" s="230">
        <f>(SUM('1.  LRAMVA Summary'!P$52:P$63)+SUM('1.  LRAMVA Summary'!P$64:P$65)*(MONTH($E84)-1)/12)*$H84</f>
        <v>0</v>
      </c>
      <c r="V84" s="230">
        <f>(SUM('1.  LRAMVA Summary'!Q$52:Q$63)+SUM('1.  LRAMVA Summary'!Q$64:Q$65)*(MONTH($E84)-1)/12)*$H84</f>
        <v>0</v>
      </c>
      <c r="W84" s="231">
        <f t="shared" si="20"/>
        <v>21.323074076234477</v>
      </c>
    </row>
    <row r="85" spans="2:23" s="9" customFormat="1">
      <c r="B85" s="68"/>
      <c r="E85" s="214">
        <v>42309</v>
      </c>
      <c r="F85" s="214" t="s">
        <v>182</v>
      </c>
      <c r="G85" s="215" t="s">
        <v>69</v>
      </c>
      <c r="H85" s="229">
        <f t="shared" ref="H85:H86" si="23">C$34/12</f>
        <v>9.1666666666666665E-4</v>
      </c>
      <c r="I85" s="230">
        <f>(SUM('1.  LRAMVA Summary'!D$52:D$63)+SUM('1.  LRAMVA Summary'!D$64:D$65)*(MONTH($E85)-1)/12)*$H85</f>
        <v>4.6731185940476063</v>
      </c>
      <c r="J85" s="230">
        <f>(SUM('1.  LRAMVA Summary'!E$52:E$63)+SUM('1.  LRAMVA Summary'!E$64:E$65)*(MONTH($E85)-1)/12)*$H85</f>
        <v>8.0467458666772451</v>
      </c>
      <c r="K85" s="230">
        <f>(SUM('1.  LRAMVA Summary'!F$52:F$63)+SUM('1.  LRAMVA Summary'!F$64:F$65)*(MONTH($E85)-1)/12)*$H85</f>
        <v>3.2702186294245612</v>
      </c>
      <c r="L85" s="230">
        <f>(SUM('1.  LRAMVA Summary'!G$52:G$63)+SUM('1.  LRAMVA Summary'!G$64:G$65)*(MONTH($E85)-1)/12)*$H85</f>
        <v>7.7022214390000041</v>
      </c>
      <c r="M85" s="230">
        <f>(SUM('1.  LRAMVA Summary'!H$52:H$63)+SUM('1.  LRAMVA Summary'!H$64:H$65)*(MONTH($E85)-1)/12)*$H85</f>
        <v>0</v>
      </c>
      <c r="N85" s="230">
        <f>(SUM('1.  LRAMVA Summary'!I$52:I$63)+SUM('1.  LRAMVA Summary'!I$64:I$65)*(MONTH($E85)-1)/12)*$H85</f>
        <v>0</v>
      </c>
      <c r="O85" s="230">
        <f>(SUM('1.  LRAMVA Summary'!J$52:J$63)+SUM('1.  LRAMVA Summary'!J$64:J$65)*(MONTH($E85)-1)/12)*$H85</f>
        <v>0</v>
      </c>
      <c r="P85" s="230">
        <f>(SUM('1.  LRAMVA Summary'!K$52:K$63)+SUM('1.  LRAMVA Summary'!K$64:K$65)*(MONTH($E85)-1)/12)*$H85</f>
        <v>0</v>
      </c>
      <c r="Q85" s="230">
        <f>(SUM('1.  LRAMVA Summary'!L$52:L$63)+SUM('1.  LRAMVA Summary'!L$64:L$65)*(MONTH($E85)-1)/12)*$H85</f>
        <v>0</v>
      </c>
      <c r="R85" s="230">
        <f>(SUM('1.  LRAMVA Summary'!M$52:M$63)+SUM('1.  LRAMVA Summary'!M$64:M$65)*(MONTH($E85)-1)/12)*$H85</f>
        <v>0</v>
      </c>
      <c r="S85" s="230">
        <f>(SUM('1.  LRAMVA Summary'!N$52:N$63)+SUM('1.  LRAMVA Summary'!N$64:N$65)*(MONTH($E85)-1)/12)*$H85</f>
        <v>0</v>
      </c>
      <c r="T85" s="230">
        <f>(SUM('1.  LRAMVA Summary'!O$52:O$63)+SUM('1.  LRAMVA Summary'!O$64:O$65)*(MONTH($E85)-1)/12)*$H85</f>
        <v>0</v>
      </c>
      <c r="U85" s="230">
        <f>(SUM('1.  LRAMVA Summary'!P$52:P$63)+SUM('1.  LRAMVA Summary'!P$64:P$65)*(MONTH($E85)-1)/12)*$H85</f>
        <v>0</v>
      </c>
      <c r="V85" s="230">
        <f>(SUM('1.  LRAMVA Summary'!Q$52:Q$63)+SUM('1.  LRAMVA Summary'!Q$64:Q$65)*(MONTH($E85)-1)/12)*$H85</f>
        <v>0</v>
      </c>
      <c r="W85" s="231">
        <f t="shared" si="20"/>
        <v>23.692304529149418</v>
      </c>
    </row>
    <row r="86" spans="2:23" s="9" customFormat="1">
      <c r="B86" s="68"/>
      <c r="E86" s="214">
        <v>42339</v>
      </c>
      <c r="F86" s="214" t="s">
        <v>182</v>
      </c>
      <c r="G86" s="215" t="s">
        <v>69</v>
      </c>
      <c r="H86" s="229">
        <f t="shared" si="23"/>
        <v>9.1666666666666665E-4</v>
      </c>
      <c r="I86" s="230">
        <f>(SUM('1.  LRAMVA Summary'!D$52:D$63)+SUM('1.  LRAMVA Summary'!D$64:D$65)*(MONTH($E86)-1)/12)*$H86</f>
        <v>5.1404304534523675</v>
      </c>
      <c r="J86" s="230">
        <f>(SUM('1.  LRAMVA Summary'!E$52:E$63)+SUM('1.  LRAMVA Summary'!E$64:E$65)*(MONTH($E86)-1)/12)*$H86</f>
        <v>8.8514204533449696</v>
      </c>
      <c r="K86" s="230">
        <f>(SUM('1.  LRAMVA Summary'!F$52:F$63)+SUM('1.  LRAMVA Summary'!F$64:F$65)*(MONTH($E86)-1)/12)*$H86</f>
        <v>3.597240492367018</v>
      </c>
      <c r="L86" s="230">
        <f>(SUM('1.  LRAMVA Summary'!G$52:G$63)+SUM('1.  LRAMVA Summary'!G$64:G$65)*(MONTH($E86)-1)/12)*$H86</f>
        <v>8.472443582900004</v>
      </c>
      <c r="M86" s="230">
        <f>(SUM('1.  LRAMVA Summary'!H$52:H$63)+SUM('1.  LRAMVA Summary'!H$64:H$65)*(MONTH($E86)-1)/12)*$H86</f>
        <v>0</v>
      </c>
      <c r="N86" s="230">
        <f>(SUM('1.  LRAMVA Summary'!I$52:I$63)+SUM('1.  LRAMVA Summary'!I$64:I$65)*(MONTH($E86)-1)/12)*$H86</f>
        <v>0</v>
      </c>
      <c r="O86" s="230">
        <f>(SUM('1.  LRAMVA Summary'!J$52:J$63)+SUM('1.  LRAMVA Summary'!J$64:J$65)*(MONTH($E86)-1)/12)*$H86</f>
        <v>0</v>
      </c>
      <c r="P86" s="230">
        <f>(SUM('1.  LRAMVA Summary'!K$52:K$63)+SUM('1.  LRAMVA Summary'!K$64:K$65)*(MONTH($E86)-1)/12)*$H86</f>
        <v>0</v>
      </c>
      <c r="Q86" s="230">
        <f>(SUM('1.  LRAMVA Summary'!L$52:L$63)+SUM('1.  LRAMVA Summary'!L$64:L$65)*(MONTH($E86)-1)/12)*$H86</f>
        <v>0</v>
      </c>
      <c r="R86" s="230">
        <f>(SUM('1.  LRAMVA Summary'!M$52:M$63)+SUM('1.  LRAMVA Summary'!M$64:M$65)*(MONTH($E86)-1)/12)*$H86</f>
        <v>0</v>
      </c>
      <c r="S86" s="230">
        <f>(SUM('1.  LRAMVA Summary'!N$52:N$63)+SUM('1.  LRAMVA Summary'!N$64:N$65)*(MONTH($E86)-1)/12)*$H86</f>
        <v>0</v>
      </c>
      <c r="T86" s="230">
        <f>(SUM('1.  LRAMVA Summary'!O$52:O$63)+SUM('1.  LRAMVA Summary'!O$64:O$65)*(MONTH($E86)-1)/12)*$H86</f>
        <v>0</v>
      </c>
      <c r="U86" s="230">
        <f>(SUM('1.  LRAMVA Summary'!P$52:P$63)+SUM('1.  LRAMVA Summary'!P$64:P$65)*(MONTH($E86)-1)/12)*$H86</f>
        <v>0</v>
      </c>
      <c r="V86" s="230">
        <f>(SUM('1.  LRAMVA Summary'!Q$52:Q$63)+SUM('1.  LRAMVA Summary'!Q$64:Q$65)*(MONTH($E86)-1)/12)*$H86</f>
        <v>0</v>
      </c>
      <c r="W86" s="231">
        <f t="shared" si="20"/>
        <v>26.061534982064359</v>
      </c>
    </row>
    <row r="87" spans="2:23" s="9" customFormat="1" ht="15.75" thickBot="1">
      <c r="B87" s="68"/>
      <c r="E87" s="216" t="s">
        <v>466</v>
      </c>
      <c r="F87" s="216"/>
      <c r="G87" s="217"/>
      <c r="H87" s="218"/>
      <c r="I87" s="219">
        <f>SUM(I74:I86)</f>
        <v>31.314142869749915</v>
      </c>
      <c r="J87" s="219">
        <f>SUM(J74:J86)</f>
        <v>53.920512530252708</v>
      </c>
      <c r="K87" s="219">
        <f t="shared" ref="K87:O87" si="24">SUM(K74:K86)</f>
        <v>21.913437743171311</v>
      </c>
      <c r="L87" s="219">
        <f t="shared" si="24"/>
        <v>51.61188566079003</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158.75997880396395</v>
      </c>
    </row>
    <row r="88" spans="2:23" s="9" customFormat="1" ht="15.75" thickTop="1">
      <c r="B88" s="68"/>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8"/>
      <c r="E89" s="225" t="s">
        <v>430</v>
      </c>
      <c r="F89" s="225"/>
      <c r="G89" s="226"/>
      <c r="H89" s="227"/>
      <c r="I89" s="228">
        <f>I87+I88</f>
        <v>31.314142869749915</v>
      </c>
      <c r="J89" s="228">
        <f t="shared" ref="J89" si="26">J87+J88</f>
        <v>53.920512530252708</v>
      </c>
      <c r="K89" s="228">
        <f t="shared" ref="K89" si="27">K87+K88</f>
        <v>21.913437743171311</v>
      </c>
      <c r="L89" s="228">
        <f t="shared" ref="L89" si="28">L87+L88</f>
        <v>51.61188566079003</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158.75997880396395</v>
      </c>
    </row>
    <row r="90" spans="2:23" s="9" customFormat="1">
      <c r="B90" s="68"/>
      <c r="E90" s="214">
        <v>42370</v>
      </c>
      <c r="F90" s="214" t="s">
        <v>184</v>
      </c>
      <c r="G90" s="215" t="s">
        <v>65</v>
      </c>
      <c r="H90" s="229">
        <f>$C$35/12</f>
        <v>9.1666666666666665E-4</v>
      </c>
      <c r="I90" s="230">
        <f>(SUM('1.  LRAMVA Summary'!D$52:D$66)+SUM('1.  LRAMVA Summary'!D$67:D$68)*(MONTH($E90)-1)/12)*$H90</f>
        <v>5.6077423128571278</v>
      </c>
      <c r="J90" s="230">
        <f>(SUM('1.  LRAMVA Summary'!E$52:E$66)+SUM('1.  LRAMVA Summary'!E$67:E$68)*(MONTH($E90)-1)/12)*$H90</f>
        <v>9.6560950400126941</v>
      </c>
      <c r="K90" s="230">
        <f>(SUM('1.  LRAMVA Summary'!F$52:F$66)+SUM('1.  LRAMVA Summary'!F$67:F$68)*(MONTH($E90)-1)/12)*$H90</f>
        <v>3.9242623553094735</v>
      </c>
      <c r="L90" s="230">
        <f>(SUM('1.  LRAMVA Summary'!G$52:G$66)+SUM('1.  LRAMVA Summary'!G$67:G$68)*(MONTH($E90)-1)/12)*$H90</f>
        <v>9.2426657268000056</v>
      </c>
      <c r="M90" s="230">
        <f>(SUM('1.  LRAMVA Summary'!H$52:H$66)+SUM('1.  LRAMVA Summary'!H$67:H$68)*(MONTH($E90)-1)/12)*$H90</f>
        <v>0</v>
      </c>
      <c r="N90" s="230">
        <f>(SUM('1.  LRAMVA Summary'!I$52:I$66)+SUM('1.  LRAMVA Summary'!I$67:I$68)*(MONTH($E90)-1)/12)*$H90</f>
        <v>0</v>
      </c>
      <c r="O90" s="230">
        <f>(SUM('1.  LRAMVA Summary'!J$52:J$66)+SUM('1.  LRAMVA Summary'!J$67:J$68)*(MONTH($E90)-1)/12)*$H90</f>
        <v>0</v>
      </c>
      <c r="P90" s="230">
        <f>(SUM('1.  LRAMVA Summary'!K$52:K$66)+SUM('1.  LRAMVA Summary'!K$67:K$68)*(MONTH($E90)-1)/12)*$H90</f>
        <v>0</v>
      </c>
      <c r="Q90" s="230">
        <f>(SUM('1.  LRAMVA Summary'!L$52:L$66)+SUM('1.  LRAMVA Summary'!L$67:L$68)*(MONTH($E90)-1)/12)*$H90</f>
        <v>0</v>
      </c>
      <c r="R90" s="230">
        <f>(SUM('1.  LRAMVA Summary'!M$52:M$66)+SUM('1.  LRAMVA Summary'!M$67:M$68)*(MONTH($E90)-1)/12)*$H90</f>
        <v>0</v>
      </c>
      <c r="S90" s="230">
        <f>(SUM('1.  LRAMVA Summary'!N$52:N$66)+SUM('1.  LRAMVA Summary'!N$67:N$68)*(MONTH($E90)-1)/12)*$H90</f>
        <v>0</v>
      </c>
      <c r="T90" s="230">
        <f>(SUM('1.  LRAMVA Summary'!O$52:O$66)+SUM('1.  LRAMVA Summary'!O$67:O$68)*(MONTH($E90)-1)/12)*$H90</f>
        <v>0</v>
      </c>
      <c r="U90" s="230">
        <f>(SUM('1.  LRAMVA Summary'!P$52:P$66)+SUM('1.  LRAMVA Summary'!P$67:P$68)*(MONTH($E90)-1)/12)*$H90</f>
        <v>0</v>
      </c>
      <c r="V90" s="230">
        <f>(SUM('1.  LRAMVA Summary'!Q$52:Q$66)+SUM('1.  LRAMVA Summary'!Q$67:Q$68)*(MONTH($E90)-1)/12)*$H90</f>
        <v>0</v>
      </c>
      <c r="W90" s="231">
        <f>SUM(I90:V90)</f>
        <v>28.4307654349793</v>
      </c>
    </row>
    <row r="91" spans="2:23" s="9" customFormat="1">
      <c r="B91" s="68"/>
      <c r="E91" s="214">
        <v>42401</v>
      </c>
      <c r="F91" s="214" t="s">
        <v>184</v>
      </c>
      <c r="G91" s="215" t="s">
        <v>65</v>
      </c>
      <c r="H91" s="229">
        <f t="shared" ref="H91:H92" si="34">$C$35/12</f>
        <v>9.1666666666666665E-4</v>
      </c>
      <c r="I91" s="230">
        <f>(SUM('1.  LRAMVA Summary'!D$52:D$66)+SUM('1.  LRAMVA Summary'!D$67:D$68)*(MONTH($E91)-1)/12)*$H91</f>
        <v>5.6077423128571278</v>
      </c>
      <c r="J91" s="230">
        <f>(SUM('1.  LRAMVA Summary'!E$52:E$66)+SUM('1.  LRAMVA Summary'!E$67:E$68)*(MONTH($E91)-1)/12)*$H91</f>
        <v>9.6560950400126941</v>
      </c>
      <c r="K91" s="230">
        <f>(SUM('1.  LRAMVA Summary'!F$52:F$66)+SUM('1.  LRAMVA Summary'!F$67:F$68)*(MONTH($E91)-1)/12)*$H91</f>
        <v>3.9242623553094735</v>
      </c>
      <c r="L91" s="230">
        <f>(SUM('1.  LRAMVA Summary'!G$52:G$66)+SUM('1.  LRAMVA Summary'!G$67:G$68)*(MONTH($E91)-1)/12)*$H91</f>
        <v>9.2426657268000056</v>
      </c>
      <c r="M91" s="230">
        <f>(SUM('1.  LRAMVA Summary'!H$52:H$66)+SUM('1.  LRAMVA Summary'!H$67:H$68)*(MONTH($E91)-1)/12)*$H91</f>
        <v>0</v>
      </c>
      <c r="N91" s="230">
        <f>(SUM('1.  LRAMVA Summary'!I$52:I$66)+SUM('1.  LRAMVA Summary'!I$67:I$68)*(MONTH($E91)-1)/12)*$H91</f>
        <v>0</v>
      </c>
      <c r="O91" s="230">
        <f>(SUM('1.  LRAMVA Summary'!J$52:J$66)+SUM('1.  LRAMVA Summary'!J$67:J$68)*(MONTH($E91)-1)/12)*$H91</f>
        <v>0</v>
      </c>
      <c r="P91" s="230">
        <f>(SUM('1.  LRAMVA Summary'!K$52:K$66)+SUM('1.  LRAMVA Summary'!K$67:K$68)*(MONTH($E91)-1)/12)*$H91</f>
        <v>0</v>
      </c>
      <c r="Q91" s="230">
        <f>(SUM('1.  LRAMVA Summary'!L$52:L$66)+SUM('1.  LRAMVA Summary'!L$67:L$68)*(MONTH($E91)-1)/12)*$H91</f>
        <v>0</v>
      </c>
      <c r="R91" s="230">
        <f>(SUM('1.  LRAMVA Summary'!M$52:M$66)+SUM('1.  LRAMVA Summary'!M$67:M$68)*(MONTH($E91)-1)/12)*$H91</f>
        <v>0</v>
      </c>
      <c r="S91" s="230">
        <f>(SUM('1.  LRAMVA Summary'!N$52:N$66)+SUM('1.  LRAMVA Summary'!N$67:N$68)*(MONTH($E91)-1)/12)*$H91</f>
        <v>0</v>
      </c>
      <c r="T91" s="230">
        <f>(SUM('1.  LRAMVA Summary'!O$52:O$66)+SUM('1.  LRAMVA Summary'!O$67:O$68)*(MONTH($E91)-1)/12)*$H91</f>
        <v>0</v>
      </c>
      <c r="U91" s="230">
        <f>(SUM('1.  LRAMVA Summary'!P$52:P$66)+SUM('1.  LRAMVA Summary'!P$67:P$68)*(MONTH($E91)-1)/12)*$H91</f>
        <v>0</v>
      </c>
      <c r="V91" s="230">
        <f>(SUM('1.  LRAMVA Summary'!Q$52:Q$66)+SUM('1.  LRAMVA Summary'!Q$67:Q$68)*(MONTH($E91)-1)/12)*$H91</f>
        <v>0</v>
      </c>
      <c r="W91" s="231">
        <f t="shared" ref="W91:W101" si="35">SUM(I91:V91)</f>
        <v>28.4307654349793</v>
      </c>
    </row>
    <row r="92" spans="2:23" s="9" customFormat="1" ht="14.25" customHeight="1">
      <c r="B92" s="68"/>
      <c r="E92" s="214">
        <v>42430</v>
      </c>
      <c r="F92" s="214" t="s">
        <v>184</v>
      </c>
      <c r="G92" s="215" t="s">
        <v>65</v>
      </c>
      <c r="H92" s="229">
        <f t="shared" si="34"/>
        <v>9.1666666666666665E-4</v>
      </c>
      <c r="I92" s="230">
        <f>(SUM('1.  LRAMVA Summary'!D$52:D$66)+SUM('1.  LRAMVA Summary'!D$67:D$68)*(MONTH($E92)-1)/12)*$H92</f>
        <v>5.6077423128571278</v>
      </c>
      <c r="J92" s="230">
        <f>(SUM('1.  LRAMVA Summary'!E$52:E$66)+SUM('1.  LRAMVA Summary'!E$67:E$68)*(MONTH($E92)-1)/12)*$H92</f>
        <v>9.6560950400126941</v>
      </c>
      <c r="K92" s="230">
        <f>(SUM('1.  LRAMVA Summary'!F$52:F$66)+SUM('1.  LRAMVA Summary'!F$67:F$68)*(MONTH($E92)-1)/12)*$H92</f>
        <v>3.9242623553094735</v>
      </c>
      <c r="L92" s="230">
        <f>(SUM('1.  LRAMVA Summary'!G$52:G$66)+SUM('1.  LRAMVA Summary'!G$67:G$68)*(MONTH($E92)-1)/12)*$H92</f>
        <v>9.2426657268000056</v>
      </c>
      <c r="M92" s="230">
        <f>(SUM('1.  LRAMVA Summary'!H$52:H$66)+SUM('1.  LRAMVA Summary'!H$67:H$68)*(MONTH($E92)-1)/12)*$H92</f>
        <v>0</v>
      </c>
      <c r="N92" s="230">
        <f>(SUM('1.  LRAMVA Summary'!I$52:I$66)+SUM('1.  LRAMVA Summary'!I$67:I$68)*(MONTH($E92)-1)/12)*$H92</f>
        <v>0</v>
      </c>
      <c r="O92" s="230">
        <f>(SUM('1.  LRAMVA Summary'!J$52:J$66)+SUM('1.  LRAMVA Summary'!J$67:J$68)*(MONTH($E92)-1)/12)*$H92</f>
        <v>0</v>
      </c>
      <c r="P92" s="230">
        <f>(SUM('1.  LRAMVA Summary'!K$52:K$66)+SUM('1.  LRAMVA Summary'!K$67:K$68)*(MONTH($E92)-1)/12)*$H92</f>
        <v>0</v>
      </c>
      <c r="Q92" s="230">
        <f>(SUM('1.  LRAMVA Summary'!L$52:L$66)+SUM('1.  LRAMVA Summary'!L$67:L$68)*(MONTH($E92)-1)/12)*$H92</f>
        <v>0</v>
      </c>
      <c r="R92" s="230">
        <f>(SUM('1.  LRAMVA Summary'!M$52:M$66)+SUM('1.  LRAMVA Summary'!M$67:M$68)*(MONTH($E92)-1)/12)*$H92</f>
        <v>0</v>
      </c>
      <c r="S92" s="230">
        <f>(SUM('1.  LRAMVA Summary'!N$52:N$66)+SUM('1.  LRAMVA Summary'!N$67:N$68)*(MONTH($E92)-1)/12)*$H92</f>
        <v>0</v>
      </c>
      <c r="T92" s="230">
        <f>(SUM('1.  LRAMVA Summary'!O$52:O$66)+SUM('1.  LRAMVA Summary'!O$67:O$68)*(MONTH($E92)-1)/12)*$H92</f>
        <v>0</v>
      </c>
      <c r="U92" s="230">
        <f>(SUM('1.  LRAMVA Summary'!P$52:P$66)+SUM('1.  LRAMVA Summary'!P$67:P$68)*(MONTH($E92)-1)/12)*$H92</f>
        <v>0</v>
      </c>
      <c r="V92" s="230">
        <f>(SUM('1.  LRAMVA Summary'!Q$52:Q$66)+SUM('1.  LRAMVA Summary'!Q$67:Q$68)*(MONTH($E92)-1)/12)*$H92</f>
        <v>0</v>
      </c>
      <c r="W92" s="231">
        <f t="shared" si="35"/>
        <v>28.4307654349793</v>
      </c>
    </row>
    <row r="93" spans="2:23" s="8" customFormat="1">
      <c r="B93" s="239"/>
      <c r="D93" s="9"/>
      <c r="E93" s="214">
        <v>42461</v>
      </c>
      <c r="F93" s="214" t="s">
        <v>184</v>
      </c>
      <c r="G93" s="215" t="s">
        <v>66</v>
      </c>
      <c r="H93" s="229">
        <f>$C$36/12</f>
        <v>9.1666666666666665E-4</v>
      </c>
      <c r="I93" s="230">
        <f>(SUM('1.  LRAMVA Summary'!D$52:D$66)+SUM('1.  LRAMVA Summary'!D$67:D$68)*(MONTH($E93)-1)/12)*$H93</f>
        <v>5.6077423128571278</v>
      </c>
      <c r="J93" s="230">
        <f>(SUM('1.  LRAMVA Summary'!E$52:E$66)+SUM('1.  LRAMVA Summary'!E$67:E$68)*(MONTH($E93)-1)/12)*$H93</f>
        <v>9.6560950400126941</v>
      </c>
      <c r="K93" s="230">
        <f>(SUM('1.  LRAMVA Summary'!F$52:F$66)+SUM('1.  LRAMVA Summary'!F$67:F$68)*(MONTH($E93)-1)/12)*$H93</f>
        <v>3.9242623553094735</v>
      </c>
      <c r="L93" s="230">
        <f>(SUM('1.  LRAMVA Summary'!G$52:G$66)+SUM('1.  LRAMVA Summary'!G$67:G$68)*(MONTH($E93)-1)/12)*$H93</f>
        <v>9.2426657268000056</v>
      </c>
      <c r="M93" s="230">
        <f>(SUM('1.  LRAMVA Summary'!H$52:H$66)+SUM('1.  LRAMVA Summary'!H$67:H$68)*(MONTH($E93)-1)/12)*$H93</f>
        <v>0</v>
      </c>
      <c r="N93" s="230">
        <f>(SUM('1.  LRAMVA Summary'!I$52:I$66)+SUM('1.  LRAMVA Summary'!I$67:I$68)*(MONTH($E93)-1)/12)*$H93</f>
        <v>0</v>
      </c>
      <c r="O93" s="230">
        <f>(SUM('1.  LRAMVA Summary'!J$52:J$66)+SUM('1.  LRAMVA Summary'!J$67:J$68)*(MONTH($E93)-1)/12)*$H93</f>
        <v>0</v>
      </c>
      <c r="P93" s="230">
        <f>(SUM('1.  LRAMVA Summary'!K$52:K$66)+SUM('1.  LRAMVA Summary'!K$67:K$68)*(MONTH($E93)-1)/12)*$H93</f>
        <v>0</v>
      </c>
      <c r="Q93" s="230">
        <f>(SUM('1.  LRAMVA Summary'!L$52:L$66)+SUM('1.  LRAMVA Summary'!L$67:L$68)*(MONTH($E93)-1)/12)*$H93</f>
        <v>0</v>
      </c>
      <c r="R93" s="230">
        <f>(SUM('1.  LRAMVA Summary'!M$52:M$66)+SUM('1.  LRAMVA Summary'!M$67:M$68)*(MONTH($E93)-1)/12)*$H93</f>
        <v>0</v>
      </c>
      <c r="S93" s="230">
        <f>(SUM('1.  LRAMVA Summary'!N$52:N$66)+SUM('1.  LRAMVA Summary'!N$67:N$68)*(MONTH($E93)-1)/12)*$H93</f>
        <v>0</v>
      </c>
      <c r="T93" s="230">
        <f>(SUM('1.  LRAMVA Summary'!O$52:O$66)+SUM('1.  LRAMVA Summary'!O$67:O$68)*(MONTH($E93)-1)/12)*$H93</f>
        <v>0</v>
      </c>
      <c r="U93" s="230">
        <f>(SUM('1.  LRAMVA Summary'!P$52:P$66)+SUM('1.  LRAMVA Summary'!P$67:P$68)*(MONTH($E93)-1)/12)*$H93</f>
        <v>0</v>
      </c>
      <c r="V93" s="230">
        <f>(SUM('1.  LRAMVA Summary'!Q$52:Q$66)+SUM('1.  LRAMVA Summary'!Q$67:Q$68)*(MONTH($E93)-1)/12)*$H93</f>
        <v>0</v>
      </c>
      <c r="W93" s="231">
        <f t="shared" si="35"/>
        <v>28.4307654349793</v>
      </c>
    </row>
    <row r="94" spans="2:23" s="9" customFormat="1">
      <c r="B94" s="68"/>
      <c r="E94" s="214">
        <v>42491</v>
      </c>
      <c r="F94" s="214" t="s">
        <v>184</v>
      </c>
      <c r="G94" s="215" t="s">
        <v>66</v>
      </c>
      <c r="H94" s="229">
        <f t="shared" ref="H94:H95" si="36">$C$36/12</f>
        <v>9.1666666666666665E-4</v>
      </c>
      <c r="I94" s="230">
        <f>(SUM('1.  LRAMVA Summary'!D$52:D$66)+SUM('1.  LRAMVA Summary'!D$67:D$68)*(MONTH($E94)-1)/12)*$H94</f>
        <v>5.6077423128571278</v>
      </c>
      <c r="J94" s="230">
        <f>(SUM('1.  LRAMVA Summary'!E$52:E$66)+SUM('1.  LRAMVA Summary'!E$67:E$68)*(MONTH($E94)-1)/12)*$H94</f>
        <v>9.6560950400126941</v>
      </c>
      <c r="K94" s="230">
        <f>(SUM('1.  LRAMVA Summary'!F$52:F$66)+SUM('1.  LRAMVA Summary'!F$67:F$68)*(MONTH($E94)-1)/12)*$H94</f>
        <v>3.9242623553094735</v>
      </c>
      <c r="L94" s="230">
        <f>(SUM('1.  LRAMVA Summary'!G$52:G$66)+SUM('1.  LRAMVA Summary'!G$67:G$68)*(MONTH($E94)-1)/12)*$H94</f>
        <v>9.2426657268000056</v>
      </c>
      <c r="M94" s="230">
        <f>(SUM('1.  LRAMVA Summary'!H$52:H$66)+SUM('1.  LRAMVA Summary'!H$67:H$68)*(MONTH($E94)-1)/12)*$H94</f>
        <v>0</v>
      </c>
      <c r="N94" s="230">
        <f>(SUM('1.  LRAMVA Summary'!I$52:I$66)+SUM('1.  LRAMVA Summary'!I$67:I$68)*(MONTH($E94)-1)/12)*$H94</f>
        <v>0</v>
      </c>
      <c r="O94" s="230">
        <f>(SUM('1.  LRAMVA Summary'!J$52:J$66)+SUM('1.  LRAMVA Summary'!J$67:J$68)*(MONTH($E94)-1)/12)*$H94</f>
        <v>0</v>
      </c>
      <c r="P94" s="230">
        <f>(SUM('1.  LRAMVA Summary'!K$52:K$66)+SUM('1.  LRAMVA Summary'!K$67:K$68)*(MONTH($E94)-1)/12)*$H94</f>
        <v>0</v>
      </c>
      <c r="Q94" s="230">
        <f>(SUM('1.  LRAMVA Summary'!L$52:L$66)+SUM('1.  LRAMVA Summary'!L$67:L$68)*(MONTH($E94)-1)/12)*$H94</f>
        <v>0</v>
      </c>
      <c r="R94" s="230">
        <f>(SUM('1.  LRAMVA Summary'!M$52:M$66)+SUM('1.  LRAMVA Summary'!M$67:M$68)*(MONTH($E94)-1)/12)*$H94</f>
        <v>0</v>
      </c>
      <c r="S94" s="230">
        <f>(SUM('1.  LRAMVA Summary'!N$52:N$66)+SUM('1.  LRAMVA Summary'!N$67:N$68)*(MONTH($E94)-1)/12)*$H94</f>
        <v>0</v>
      </c>
      <c r="T94" s="230">
        <f>(SUM('1.  LRAMVA Summary'!O$52:O$66)+SUM('1.  LRAMVA Summary'!O$67:O$68)*(MONTH($E94)-1)/12)*$H94</f>
        <v>0</v>
      </c>
      <c r="U94" s="230">
        <f>(SUM('1.  LRAMVA Summary'!P$52:P$66)+SUM('1.  LRAMVA Summary'!P$67:P$68)*(MONTH($E94)-1)/12)*$H94</f>
        <v>0</v>
      </c>
      <c r="V94" s="230">
        <f>(SUM('1.  LRAMVA Summary'!Q$52:Q$66)+SUM('1.  LRAMVA Summary'!Q$67:Q$68)*(MONTH($E94)-1)/12)*$H94</f>
        <v>0</v>
      </c>
      <c r="W94" s="231">
        <f t="shared" si="35"/>
        <v>28.4307654349793</v>
      </c>
    </row>
    <row r="95" spans="2:23" s="238" customFormat="1">
      <c r="B95" s="237"/>
      <c r="D95" s="9"/>
      <c r="E95" s="214">
        <v>42522</v>
      </c>
      <c r="F95" s="214" t="s">
        <v>184</v>
      </c>
      <c r="G95" s="215" t="s">
        <v>66</v>
      </c>
      <c r="H95" s="229">
        <f t="shared" si="36"/>
        <v>9.1666666666666665E-4</v>
      </c>
      <c r="I95" s="230">
        <f>(SUM('1.  LRAMVA Summary'!D$52:D$66)+SUM('1.  LRAMVA Summary'!D$67:D$68)*(MONTH($E95)-1)/12)*$H95</f>
        <v>5.6077423128571278</v>
      </c>
      <c r="J95" s="230">
        <f>(SUM('1.  LRAMVA Summary'!E$52:E$66)+SUM('1.  LRAMVA Summary'!E$67:E$68)*(MONTH($E95)-1)/12)*$H95</f>
        <v>9.6560950400126941</v>
      </c>
      <c r="K95" s="230">
        <f>(SUM('1.  LRAMVA Summary'!F$52:F$66)+SUM('1.  LRAMVA Summary'!F$67:F$68)*(MONTH($E95)-1)/12)*$H95</f>
        <v>3.9242623553094735</v>
      </c>
      <c r="L95" s="230">
        <f>(SUM('1.  LRAMVA Summary'!G$52:G$66)+SUM('1.  LRAMVA Summary'!G$67:G$68)*(MONTH($E95)-1)/12)*$H95</f>
        <v>9.2426657268000056</v>
      </c>
      <c r="M95" s="230">
        <f>(SUM('1.  LRAMVA Summary'!H$52:H$66)+SUM('1.  LRAMVA Summary'!H$67:H$68)*(MONTH($E95)-1)/12)*$H95</f>
        <v>0</v>
      </c>
      <c r="N95" s="230">
        <f>(SUM('1.  LRAMVA Summary'!I$52:I$66)+SUM('1.  LRAMVA Summary'!I$67:I$68)*(MONTH($E95)-1)/12)*$H95</f>
        <v>0</v>
      </c>
      <c r="O95" s="230">
        <f>(SUM('1.  LRAMVA Summary'!J$52:J$66)+SUM('1.  LRAMVA Summary'!J$67:J$68)*(MONTH($E95)-1)/12)*$H95</f>
        <v>0</v>
      </c>
      <c r="P95" s="230">
        <f>(SUM('1.  LRAMVA Summary'!K$52:K$66)+SUM('1.  LRAMVA Summary'!K$67:K$68)*(MONTH($E95)-1)/12)*$H95</f>
        <v>0</v>
      </c>
      <c r="Q95" s="230">
        <f>(SUM('1.  LRAMVA Summary'!L$52:L$66)+SUM('1.  LRAMVA Summary'!L$67:L$68)*(MONTH($E95)-1)/12)*$H95</f>
        <v>0</v>
      </c>
      <c r="R95" s="230">
        <f>(SUM('1.  LRAMVA Summary'!M$52:M$66)+SUM('1.  LRAMVA Summary'!M$67:M$68)*(MONTH($E95)-1)/12)*$H95</f>
        <v>0</v>
      </c>
      <c r="S95" s="230">
        <f>(SUM('1.  LRAMVA Summary'!N$52:N$66)+SUM('1.  LRAMVA Summary'!N$67:N$68)*(MONTH($E95)-1)/12)*$H95</f>
        <v>0</v>
      </c>
      <c r="T95" s="230">
        <f>(SUM('1.  LRAMVA Summary'!O$52:O$66)+SUM('1.  LRAMVA Summary'!O$67:O$68)*(MONTH($E95)-1)/12)*$H95</f>
        <v>0</v>
      </c>
      <c r="U95" s="230">
        <f>(SUM('1.  LRAMVA Summary'!P$52:P$66)+SUM('1.  LRAMVA Summary'!P$67:P$68)*(MONTH($E95)-1)/12)*$H95</f>
        <v>0</v>
      </c>
      <c r="V95" s="230">
        <f>(SUM('1.  LRAMVA Summary'!Q$52:Q$66)+SUM('1.  LRAMVA Summary'!Q$67:Q$68)*(MONTH($E95)-1)/12)*$H95</f>
        <v>0</v>
      </c>
      <c r="W95" s="231">
        <f t="shared" si="35"/>
        <v>28.4307654349793</v>
      </c>
    </row>
    <row r="96" spans="2:23" s="9" customFormat="1">
      <c r="B96" s="68"/>
      <c r="E96" s="214">
        <v>42552</v>
      </c>
      <c r="F96" s="214" t="s">
        <v>184</v>
      </c>
      <c r="G96" s="215" t="s">
        <v>68</v>
      </c>
      <c r="H96" s="229">
        <f>$C$37/12</f>
        <v>9.1666666666666665E-4</v>
      </c>
      <c r="I96" s="230">
        <f>(SUM('1.  LRAMVA Summary'!D$52:D$66)+SUM('1.  LRAMVA Summary'!D$67:D$68)*(MONTH($E96)-1)/12)*$H96</f>
        <v>5.6077423128571278</v>
      </c>
      <c r="J96" s="230">
        <f>(SUM('1.  LRAMVA Summary'!E$52:E$66)+SUM('1.  LRAMVA Summary'!E$67:E$68)*(MONTH($E96)-1)/12)*$H96</f>
        <v>9.6560950400126941</v>
      </c>
      <c r="K96" s="230">
        <f>(SUM('1.  LRAMVA Summary'!F$52:F$66)+SUM('1.  LRAMVA Summary'!F$67:F$68)*(MONTH($E96)-1)/12)*$H96</f>
        <v>3.9242623553094735</v>
      </c>
      <c r="L96" s="230">
        <f>(SUM('1.  LRAMVA Summary'!G$52:G$66)+SUM('1.  LRAMVA Summary'!G$67:G$68)*(MONTH($E96)-1)/12)*$H96</f>
        <v>9.2426657268000056</v>
      </c>
      <c r="M96" s="230">
        <f>(SUM('1.  LRAMVA Summary'!H$52:H$66)+SUM('1.  LRAMVA Summary'!H$67:H$68)*(MONTH($E96)-1)/12)*$H96</f>
        <v>0</v>
      </c>
      <c r="N96" s="230">
        <f>(SUM('1.  LRAMVA Summary'!I$52:I$66)+SUM('1.  LRAMVA Summary'!I$67:I$68)*(MONTH($E96)-1)/12)*$H96</f>
        <v>0</v>
      </c>
      <c r="O96" s="230">
        <f>(SUM('1.  LRAMVA Summary'!J$52:J$66)+SUM('1.  LRAMVA Summary'!J$67:J$68)*(MONTH($E96)-1)/12)*$H96</f>
        <v>0</v>
      </c>
      <c r="P96" s="230">
        <f>(SUM('1.  LRAMVA Summary'!K$52:K$66)+SUM('1.  LRAMVA Summary'!K$67:K$68)*(MONTH($E96)-1)/12)*$H96</f>
        <v>0</v>
      </c>
      <c r="Q96" s="230">
        <f>(SUM('1.  LRAMVA Summary'!L$52:L$66)+SUM('1.  LRAMVA Summary'!L$67:L$68)*(MONTH($E96)-1)/12)*$H96</f>
        <v>0</v>
      </c>
      <c r="R96" s="230">
        <f>(SUM('1.  LRAMVA Summary'!M$52:M$66)+SUM('1.  LRAMVA Summary'!M$67:M$68)*(MONTH($E96)-1)/12)*$H96</f>
        <v>0</v>
      </c>
      <c r="S96" s="230">
        <f>(SUM('1.  LRAMVA Summary'!N$52:N$66)+SUM('1.  LRAMVA Summary'!N$67:N$68)*(MONTH($E96)-1)/12)*$H96</f>
        <v>0</v>
      </c>
      <c r="T96" s="230">
        <f>(SUM('1.  LRAMVA Summary'!O$52:O$66)+SUM('1.  LRAMVA Summary'!O$67:O$68)*(MONTH($E96)-1)/12)*$H96</f>
        <v>0</v>
      </c>
      <c r="U96" s="230">
        <f>(SUM('1.  LRAMVA Summary'!P$52:P$66)+SUM('1.  LRAMVA Summary'!P$67:P$68)*(MONTH($E96)-1)/12)*$H96</f>
        <v>0</v>
      </c>
      <c r="V96" s="230">
        <f>(SUM('1.  LRAMVA Summary'!Q$52:Q$66)+SUM('1.  LRAMVA Summary'!Q$67:Q$68)*(MONTH($E96)-1)/12)*$H96</f>
        <v>0</v>
      </c>
      <c r="W96" s="231">
        <f t="shared" si="35"/>
        <v>28.4307654349793</v>
      </c>
    </row>
    <row r="97" spans="2:23" s="9" customFormat="1">
      <c r="B97" s="68"/>
      <c r="E97" s="214">
        <v>42583</v>
      </c>
      <c r="F97" s="214" t="s">
        <v>184</v>
      </c>
      <c r="G97" s="215" t="s">
        <v>68</v>
      </c>
      <c r="H97" s="229">
        <f t="shared" ref="H97:H98" si="37">$C$37/12</f>
        <v>9.1666666666666665E-4</v>
      </c>
      <c r="I97" s="230">
        <f>(SUM('1.  LRAMVA Summary'!D$52:D$66)+SUM('1.  LRAMVA Summary'!D$67:D$68)*(MONTH($E97)-1)/12)*$H97</f>
        <v>5.6077423128571278</v>
      </c>
      <c r="J97" s="230">
        <f>(SUM('1.  LRAMVA Summary'!E$52:E$66)+SUM('1.  LRAMVA Summary'!E$67:E$68)*(MONTH($E97)-1)/12)*$H97</f>
        <v>9.6560950400126941</v>
      </c>
      <c r="K97" s="230">
        <f>(SUM('1.  LRAMVA Summary'!F$52:F$66)+SUM('1.  LRAMVA Summary'!F$67:F$68)*(MONTH($E97)-1)/12)*$H97</f>
        <v>3.9242623553094735</v>
      </c>
      <c r="L97" s="230">
        <f>(SUM('1.  LRAMVA Summary'!G$52:G$66)+SUM('1.  LRAMVA Summary'!G$67:G$68)*(MONTH($E97)-1)/12)*$H97</f>
        <v>9.2426657268000056</v>
      </c>
      <c r="M97" s="230">
        <f>(SUM('1.  LRAMVA Summary'!H$52:H$66)+SUM('1.  LRAMVA Summary'!H$67:H$68)*(MONTH($E97)-1)/12)*$H97</f>
        <v>0</v>
      </c>
      <c r="N97" s="230">
        <f>(SUM('1.  LRAMVA Summary'!I$52:I$66)+SUM('1.  LRAMVA Summary'!I$67:I$68)*(MONTH($E97)-1)/12)*$H97</f>
        <v>0</v>
      </c>
      <c r="O97" s="230">
        <f>(SUM('1.  LRAMVA Summary'!J$52:J$66)+SUM('1.  LRAMVA Summary'!J$67:J$68)*(MONTH($E97)-1)/12)*$H97</f>
        <v>0</v>
      </c>
      <c r="P97" s="230">
        <f>(SUM('1.  LRAMVA Summary'!K$52:K$66)+SUM('1.  LRAMVA Summary'!K$67:K$68)*(MONTH($E97)-1)/12)*$H97</f>
        <v>0</v>
      </c>
      <c r="Q97" s="230">
        <f>(SUM('1.  LRAMVA Summary'!L$52:L$66)+SUM('1.  LRAMVA Summary'!L$67:L$68)*(MONTH($E97)-1)/12)*$H97</f>
        <v>0</v>
      </c>
      <c r="R97" s="230">
        <f>(SUM('1.  LRAMVA Summary'!M$52:M$66)+SUM('1.  LRAMVA Summary'!M$67:M$68)*(MONTH($E97)-1)/12)*$H97</f>
        <v>0</v>
      </c>
      <c r="S97" s="230">
        <f>(SUM('1.  LRAMVA Summary'!N$52:N$66)+SUM('1.  LRAMVA Summary'!N$67:N$68)*(MONTH($E97)-1)/12)*$H97</f>
        <v>0</v>
      </c>
      <c r="T97" s="230">
        <f>(SUM('1.  LRAMVA Summary'!O$52:O$66)+SUM('1.  LRAMVA Summary'!O$67:O$68)*(MONTH($E97)-1)/12)*$H97</f>
        <v>0</v>
      </c>
      <c r="U97" s="230">
        <f>(SUM('1.  LRAMVA Summary'!P$52:P$66)+SUM('1.  LRAMVA Summary'!P$67:P$68)*(MONTH($E97)-1)/12)*$H97</f>
        <v>0</v>
      </c>
      <c r="V97" s="230">
        <f>(SUM('1.  LRAMVA Summary'!Q$52:Q$66)+SUM('1.  LRAMVA Summary'!Q$67:Q$68)*(MONTH($E97)-1)/12)*$H97</f>
        <v>0</v>
      </c>
      <c r="W97" s="231">
        <f t="shared" si="35"/>
        <v>28.4307654349793</v>
      </c>
    </row>
    <row r="98" spans="2:23" s="9" customFormat="1">
      <c r="B98" s="68"/>
      <c r="E98" s="214">
        <v>42614</v>
      </c>
      <c r="F98" s="214" t="s">
        <v>184</v>
      </c>
      <c r="G98" s="215" t="s">
        <v>68</v>
      </c>
      <c r="H98" s="229">
        <f t="shared" si="37"/>
        <v>9.1666666666666665E-4</v>
      </c>
      <c r="I98" s="230">
        <f>(SUM('1.  LRAMVA Summary'!D$52:D$66)+SUM('1.  LRAMVA Summary'!D$67:D$68)*(MONTH($E98)-1)/12)*$H98</f>
        <v>5.6077423128571278</v>
      </c>
      <c r="J98" s="230">
        <f>(SUM('1.  LRAMVA Summary'!E$52:E$66)+SUM('1.  LRAMVA Summary'!E$67:E$68)*(MONTH($E98)-1)/12)*$H98</f>
        <v>9.6560950400126941</v>
      </c>
      <c r="K98" s="230">
        <f>(SUM('1.  LRAMVA Summary'!F$52:F$66)+SUM('1.  LRAMVA Summary'!F$67:F$68)*(MONTH($E98)-1)/12)*$H98</f>
        <v>3.9242623553094735</v>
      </c>
      <c r="L98" s="230">
        <f>(SUM('1.  LRAMVA Summary'!G$52:G$66)+SUM('1.  LRAMVA Summary'!G$67:G$68)*(MONTH($E98)-1)/12)*$H98</f>
        <v>9.2426657268000056</v>
      </c>
      <c r="M98" s="230">
        <f>(SUM('1.  LRAMVA Summary'!H$52:H$66)+SUM('1.  LRAMVA Summary'!H$67:H$68)*(MONTH($E98)-1)/12)*$H98</f>
        <v>0</v>
      </c>
      <c r="N98" s="230">
        <f>(SUM('1.  LRAMVA Summary'!I$52:I$66)+SUM('1.  LRAMVA Summary'!I$67:I$68)*(MONTH($E98)-1)/12)*$H98</f>
        <v>0</v>
      </c>
      <c r="O98" s="230">
        <f>(SUM('1.  LRAMVA Summary'!J$52:J$66)+SUM('1.  LRAMVA Summary'!J$67:J$68)*(MONTH($E98)-1)/12)*$H98</f>
        <v>0</v>
      </c>
      <c r="P98" s="230">
        <f>(SUM('1.  LRAMVA Summary'!K$52:K$66)+SUM('1.  LRAMVA Summary'!K$67:K$68)*(MONTH($E98)-1)/12)*$H98</f>
        <v>0</v>
      </c>
      <c r="Q98" s="230">
        <f>(SUM('1.  LRAMVA Summary'!L$52:L$66)+SUM('1.  LRAMVA Summary'!L$67:L$68)*(MONTH($E98)-1)/12)*$H98</f>
        <v>0</v>
      </c>
      <c r="R98" s="230">
        <f>(SUM('1.  LRAMVA Summary'!M$52:M$66)+SUM('1.  LRAMVA Summary'!M$67:M$68)*(MONTH($E98)-1)/12)*$H98</f>
        <v>0</v>
      </c>
      <c r="S98" s="230">
        <f>(SUM('1.  LRAMVA Summary'!N$52:N$66)+SUM('1.  LRAMVA Summary'!N$67:N$68)*(MONTH($E98)-1)/12)*$H98</f>
        <v>0</v>
      </c>
      <c r="T98" s="230">
        <f>(SUM('1.  LRAMVA Summary'!O$52:O$66)+SUM('1.  LRAMVA Summary'!O$67:O$68)*(MONTH($E98)-1)/12)*$H98</f>
        <v>0</v>
      </c>
      <c r="U98" s="230">
        <f>(SUM('1.  LRAMVA Summary'!P$52:P$66)+SUM('1.  LRAMVA Summary'!P$67:P$68)*(MONTH($E98)-1)/12)*$H98</f>
        <v>0</v>
      </c>
      <c r="V98" s="230">
        <f>(SUM('1.  LRAMVA Summary'!Q$52:Q$66)+SUM('1.  LRAMVA Summary'!Q$67:Q$68)*(MONTH($E98)-1)/12)*$H98</f>
        <v>0</v>
      </c>
      <c r="W98" s="231">
        <f t="shared" si="35"/>
        <v>28.4307654349793</v>
      </c>
    </row>
    <row r="99" spans="2:23" s="9" customFormat="1">
      <c r="B99" s="68"/>
      <c r="E99" s="214">
        <v>42644</v>
      </c>
      <c r="F99" s="214" t="s">
        <v>184</v>
      </c>
      <c r="G99" s="215" t="s">
        <v>69</v>
      </c>
      <c r="H99" s="210">
        <f>$C$38/12</f>
        <v>9.1666666666666665E-4</v>
      </c>
      <c r="I99" s="230">
        <f>(SUM('1.  LRAMVA Summary'!D$52:D$66)+SUM('1.  LRAMVA Summary'!D$67:D$68)*(MONTH($E99)-1)/12)*$H99</f>
        <v>5.6077423128571278</v>
      </c>
      <c r="J99" s="230">
        <f>(SUM('1.  LRAMVA Summary'!E$52:E$66)+SUM('1.  LRAMVA Summary'!E$67:E$68)*(MONTH($E99)-1)/12)*$H99</f>
        <v>9.6560950400126941</v>
      </c>
      <c r="K99" s="230">
        <f>(SUM('1.  LRAMVA Summary'!F$52:F$66)+SUM('1.  LRAMVA Summary'!F$67:F$68)*(MONTH($E99)-1)/12)*$H99</f>
        <v>3.9242623553094735</v>
      </c>
      <c r="L99" s="230">
        <f>(SUM('1.  LRAMVA Summary'!G$52:G$66)+SUM('1.  LRAMVA Summary'!G$67:G$68)*(MONTH($E99)-1)/12)*$H99</f>
        <v>9.2426657268000056</v>
      </c>
      <c r="M99" s="230">
        <f>(SUM('1.  LRAMVA Summary'!H$52:H$66)+SUM('1.  LRAMVA Summary'!H$67:H$68)*(MONTH($E99)-1)/12)*$H99</f>
        <v>0</v>
      </c>
      <c r="N99" s="230">
        <f>(SUM('1.  LRAMVA Summary'!I$52:I$66)+SUM('1.  LRAMVA Summary'!I$67:I$68)*(MONTH($E99)-1)/12)*$H99</f>
        <v>0</v>
      </c>
      <c r="O99" s="230">
        <f>(SUM('1.  LRAMVA Summary'!J$52:J$66)+SUM('1.  LRAMVA Summary'!J$67:J$68)*(MONTH($E99)-1)/12)*$H99</f>
        <v>0</v>
      </c>
      <c r="P99" s="230">
        <f>(SUM('1.  LRAMVA Summary'!K$52:K$66)+SUM('1.  LRAMVA Summary'!K$67:K$68)*(MONTH($E99)-1)/12)*$H99</f>
        <v>0</v>
      </c>
      <c r="Q99" s="230">
        <f>(SUM('1.  LRAMVA Summary'!L$52:L$66)+SUM('1.  LRAMVA Summary'!L$67:L$68)*(MONTH($E99)-1)/12)*$H99</f>
        <v>0</v>
      </c>
      <c r="R99" s="230">
        <f>(SUM('1.  LRAMVA Summary'!M$52:M$66)+SUM('1.  LRAMVA Summary'!M$67:M$68)*(MONTH($E99)-1)/12)*$H99</f>
        <v>0</v>
      </c>
      <c r="S99" s="230">
        <f>(SUM('1.  LRAMVA Summary'!N$52:N$66)+SUM('1.  LRAMVA Summary'!N$67:N$68)*(MONTH($E99)-1)/12)*$H99</f>
        <v>0</v>
      </c>
      <c r="T99" s="230">
        <f>(SUM('1.  LRAMVA Summary'!O$52:O$66)+SUM('1.  LRAMVA Summary'!O$67:O$68)*(MONTH($E99)-1)/12)*$H99</f>
        <v>0</v>
      </c>
      <c r="U99" s="230">
        <f>(SUM('1.  LRAMVA Summary'!P$52:P$66)+SUM('1.  LRAMVA Summary'!P$67:P$68)*(MONTH($E99)-1)/12)*$H99</f>
        <v>0</v>
      </c>
      <c r="V99" s="230">
        <f>(SUM('1.  LRAMVA Summary'!Q$52:Q$66)+SUM('1.  LRAMVA Summary'!Q$67:Q$68)*(MONTH($E99)-1)/12)*$H99</f>
        <v>0</v>
      </c>
      <c r="W99" s="231">
        <f t="shared" si="35"/>
        <v>28.4307654349793</v>
      </c>
    </row>
    <row r="100" spans="2:23" s="9" customFormat="1">
      <c r="B100" s="68"/>
      <c r="E100" s="214">
        <v>42675</v>
      </c>
      <c r="F100" s="214" t="s">
        <v>184</v>
      </c>
      <c r="G100" s="215" t="s">
        <v>69</v>
      </c>
      <c r="H100" s="210">
        <f t="shared" ref="H100:H101" si="38">$C$38/12</f>
        <v>9.1666666666666665E-4</v>
      </c>
      <c r="I100" s="230">
        <f>(SUM('1.  LRAMVA Summary'!D$52:D$66)+SUM('1.  LRAMVA Summary'!D$67:D$68)*(MONTH($E100)-1)/12)*$H100</f>
        <v>5.6077423128571278</v>
      </c>
      <c r="J100" s="230">
        <f>(SUM('1.  LRAMVA Summary'!E$52:E$66)+SUM('1.  LRAMVA Summary'!E$67:E$68)*(MONTH($E100)-1)/12)*$H100</f>
        <v>9.6560950400126941</v>
      </c>
      <c r="K100" s="230">
        <f>(SUM('1.  LRAMVA Summary'!F$52:F$66)+SUM('1.  LRAMVA Summary'!F$67:F$68)*(MONTH($E100)-1)/12)*$H100</f>
        <v>3.9242623553094735</v>
      </c>
      <c r="L100" s="230">
        <f>(SUM('1.  LRAMVA Summary'!G$52:G$66)+SUM('1.  LRAMVA Summary'!G$67:G$68)*(MONTH($E100)-1)/12)*$H100</f>
        <v>9.2426657268000056</v>
      </c>
      <c r="M100" s="230">
        <f>(SUM('1.  LRAMVA Summary'!H$52:H$66)+SUM('1.  LRAMVA Summary'!H$67:H$68)*(MONTH($E100)-1)/12)*$H100</f>
        <v>0</v>
      </c>
      <c r="N100" s="230">
        <f>(SUM('1.  LRAMVA Summary'!I$52:I$66)+SUM('1.  LRAMVA Summary'!I$67:I$68)*(MONTH($E100)-1)/12)*$H100</f>
        <v>0</v>
      </c>
      <c r="O100" s="230">
        <f>(SUM('1.  LRAMVA Summary'!J$52:J$66)+SUM('1.  LRAMVA Summary'!J$67:J$68)*(MONTH($E100)-1)/12)*$H100</f>
        <v>0</v>
      </c>
      <c r="P100" s="230">
        <f>(SUM('1.  LRAMVA Summary'!K$52:K$66)+SUM('1.  LRAMVA Summary'!K$67:K$68)*(MONTH($E100)-1)/12)*$H100</f>
        <v>0</v>
      </c>
      <c r="Q100" s="230">
        <f>(SUM('1.  LRAMVA Summary'!L$52:L$66)+SUM('1.  LRAMVA Summary'!L$67:L$68)*(MONTH($E100)-1)/12)*$H100</f>
        <v>0</v>
      </c>
      <c r="R100" s="230">
        <f>(SUM('1.  LRAMVA Summary'!M$52:M$66)+SUM('1.  LRAMVA Summary'!M$67:M$68)*(MONTH($E100)-1)/12)*$H100</f>
        <v>0</v>
      </c>
      <c r="S100" s="230">
        <f>(SUM('1.  LRAMVA Summary'!N$52:N$66)+SUM('1.  LRAMVA Summary'!N$67:N$68)*(MONTH($E100)-1)/12)*$H100</f>
        <v>0</v>
      </c>
      <c r="T100" s="230">
        <f>(SUM('1.  LRAMVA Summary'!O$52:O$66)+SUM('1.  LRAMVA Summary'!O$67:O$68)*(MONTH($E100)-1)/12)*$H100</f>
        <v>0</v>
      </c>
      <c r="U100" s="230">
        <f>(SUM('1.  LRAMVA Summary'!P$52:P$66)+SUM('1.  LRAMVA Summary'!P$67:P$68)*(MONTH($E100)-1)/12)*$H100</f>
        <v>0</v>
      </c>
      <c r="V100" s="230">
        <f>(SUM('1.  LRAMVA Summary'!Q$52:Q$66)+SUM('1.  LRAMVA Summary'!Q$67:Q$68)*(MONTH($E100)-1)/12)*$H100</f>
        <v>0</v>
      </c>
      <c r="W100" s="231">
        <f t="shared" si="35"/>
        <v>28.4307654349793</v>
      </c>
    </row>
    <row r="101" spans="2:23" s="9" customFormat="1">
      <c r="B101" s="68"/>
      <c r="E101" s="214">
        <v>42705</v>
      </c>
      <c r="F101" s="214" t="s">
        <v>184</v>
      </c>
      <c r="G101" s="215" t="s">
        <v>69</v>
      </c>
      <c r="H101" s="210">
        <f t="shared" si="38"/>
        <v>9.1666666666666665E-4</v>
      </c>
      <c r="I101" s="230">
        <f>(SUM('1.  LRAMVA Summary'!D$52:D$66)+SUM('1.  LRAMVA Summary'!D$67:D$68)*(MONTH($E101)-1)/12)*$H101</f>
        <v>5.6077423128571278</v>
      </c>
      <c r="J101" s="230">
        <f>(SUM('1.  LRAMVA Summary'!E$52:E$66)+SUM('1.  LRAMVA Summary'!E$67:E$68)*(MONTH($E101)-1)/12)*$H101</f>
        <v>9.6560950400126941</v>
      </c>
      <c r="K101" s="230">
        <f>(SUM('1.  LRAMVA Summary'!F$52:F$66)+SUM('1.  LRAMVA Summary'!F$67:F$68)*(MONTH($E101)-1)/12)*$H101</f>
        <v>3.9242623553094735</v>
      </c>
      <c r="L101" s="230">
        <f>(SUM('1.  LRAMVA Summary'!G$52:G$66)+SUM('1.  LRAMVA Summary'!G$67:G$68)*(MONTH($E101)-1)/12)*$H101</f>
        <v>9.2426657268000056</v>
      </c>
      <c r="M101" s="230">
        <f>(SUM('1.  LRAMVA Summary'!H$52:H$66)+SUM('1.  LRAMVA Summary'!H$67:H$68)*(MONTH($E101)-1)/12)*$H101</f>
        <v>0</v>
      </c>
      <c r="N101" s="230">
        <f>(SUM('1.  LRAMVA Summary'!I$52:I$66)+SUM('1.  LRAMVA Summary'!I$67:I$68)*(MONTH($E101)-1)/12)*$H101</f>
        <v>0</v>
      </c>
      <c r="O101" s="230">
        <f>(SUM('1.  LRAMVA Summary'!J$52:J$66)+SUM('1.  LRAMVA Summary'!J$67:J$68)*(MONTH($E101)-1)/12)*$H101</f>
        <v>0</v>
      </c>
      <c r="P101" s="230">
        <f>(SUM('1.  LRAMVA Summary'!K$52:K$66)+SUM('1.  LRAMVA Summary'!K$67:K$68)*(MONTH($E101)-1)/12)*$H101</f>
        <v>0</v>
      </c>
      <c r="Q101" s="230">
        <f>(SUM('1.  LRAMVA Summary'!L$52:L$66)+SUM('1.  LRAMVA Summary'!L$67:L$68)*(MONTH($E101)-1)/12)*$H101</f>
        <v>0</v>
      </c>
      <c r="R101" s="230">
        <f>(SUM('1.  LRAMVA Summary'!M$52:M$66)+SUM('1.  LRAMVA Summary'!M$67:M$68)*(MONTH($E101)-1)/12)*$H101</f>
        <v>0</v>
      </c>
      <c r="S101" s="230">
        <f>(SUM('1.  LRAMVA Summary'!N$52:N$66)+SUM('1.  LRAMVA Summary'!N$67:N$68)*(MONTH($E101)-1)/12)*$H101</f>
        <v>0</v>
      </c>
      <c r="T101" s="230">
        <f>(SUM('1.  LRAMVA Summary'!O$52:O$66)+SUM('1.  LRAMVA Summary'!O$67:O$68)*(MONTH($E101)-1)/12)*$H101</f>
        <v>0</v>
      </c>
      <c r="U101" s="230">
        <f>(SUM('1.  LRAMVA Summary'!P$52:P$66)+SUM('1.  LRAMVA Summary'!P$67:P$68)*(MONTH($E101)-1)/12)*$H101</f>
        <v>0</v>
      </c>
      <c r="V101" s="230">
        <f>(SUM('1.  LRAMVA Summary'!Q$52:Q$66)+SUM('1.  LRAMVA Summary'!Q$67:Q$68)*(MONTH($E101)-1)/12)*$H101</f>
        <v>0</v>
      </c>
      <c r="W101" s="231">
        <f t="shared" si="35"/>
        <v>28.4307654349793</v>
      </c>
    </row>
    <row r="102" spans="2:23" s="9" customFormat="1" ht="15.75" thickBot="1">
      <c r="B102" s="68"/>
      <c r="E102" s="216" t="s">
        <v>467</v>
      </c>
      <c r="F102" s="216"/>
      <c r="G102" s="217"/>
      <c r="H102" s="218"/>
      <c r="I102" s="219">
        <f>SUM(I89:I101)</f>
        <v>98.607050624035438</v>
      </c>
      <c r="J102" s="219">
        <f>SUM(J89:J101)</f>
        <v>169.79365301040511</v>
      </c>
      <c r="K102" s="219">
        <f t="shared" ref="K102:O102" si="39">SUM(K89:K101)</f>
        <v>69.004586006885006</v>
      </c>
      <c r="L102" s="219">
        <f t="shared" si="39"/>
        <v>162.52387438239003</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499.92916402371571</v>
      </c>
    </row>
    <row r="103" spans="2:23" s="9" customFormat="1" ht="15.75" thickTop="1">
      <c r="B103" s="68"/>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8"/>
      <c r="E104" s="225" t="s">
        <v>431</v>
      </c>
      <c r="F104" s="225"/>
      <c r="G104" s="226"/>
      <c r="H104" s="227"/>
      <c r="I104" s="228">
        <f>I102+I103</f>
        <v>98.607050624035438</v>
      </c>
      <c r="J104" s="228">
        <f t="shared" ref="J104" si="41">J102+J103</f>
        <v>169.79365301040511</v>
      </c>
      <c r="K104" s="228">
        <f t="shared" ref="K104" si="42">K102+K103</f>
        <v>69.004586006885006</v>
      </c>
      <c r="L104" s="228">
        <f t="shared" ref="L104" si="43">L102+L103</f>
        <v>162.52387438239003</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499.92916402371571</v>
      </c>
    </row>
    <row r="105" spans="2:23" s="9" customFormat="1">
      <c r="B105" s="68"/>
      <c r="E105" s="214">
        <v>42736</v>
      </c>
      <c r="F105" s="214" t="s">
        <v>185</v>
      </c>
      <c r="G105" s="215" t="s">
        <v>65</v>
      </c>
      <c r="H105" s="240">
        <f>$C$39/12</f>
        <v>9.1666666666666665E-4</v>
      </c>
      <c r="I105" s="230">
        <f>(SUM('1.  LRAMVA Summary'!D$52:D$69)+SUM('1.  LRAMVA Summary'!D$70:D$71)*(MONTH($E105)-1)/12)*$H105</f>
        <v>5.6077423128571278</v>
      </c>
      <c r="J105" s="230">
        <f>(SUM('1.  LRAMVA Summary'!E$52:E$69)+SUM('1.  LRAMVA Summary'!E$70:E$71)*(MONTH($E105)-1)/12)*$H105</f>
        <v>9.6560950400126941</v>
      </c>
      <c r="K105" s="230">
        <f>(SUM('1.  LRAMVA Summary'!F$52:F$69)+SUM('1.  LRAMVA Summary'!F$70:F$71)*(MONTH($E105)-1)/12)*$H105</f>
        <v>3.9242623553094735</v>
      </c>
      <c r="L105" s="230">
        <f>(SUM('1.  LRAMVA Summary'!G$52:G$69)+SUM('1.  LRAMVA Summary'!G$70:G$71)*(MONTH($E105)-1)/12)*$H105</f>
        <v>9.2426657268000056</v>
      </c>
      <c r="M105" s="230">
        <f>(SUM('1.  LRAMVA Summary'!H$52:H$69)+SUM('1.  LRAMVA Summary'!H$70:H$71)*(MONTH($E105)-1)/12)*$H105</f>
        <v>0</v>
      </c>
      <c r="N105" s="230">
        <f>(SUM('1.  LRAMVA Summary'!I$52:I$69)+SUM('1.  LRAMVA Summary'!I$70:I$71)*(MONTH($E105)-1)/12)*$H105</f>
        <v>0</v>
      </c>
      <c r="O105" s="230">
        <f>(SUM('1.  LRAMVA Summary'!J$52:J$69)+SUM('1.  LRAMVA Summary'!J$70:J$71)*(MONTH($E105)-1)/12)*$H105</f>
        <v>0</v>
      </c>
      <c r="P105" s="230">
        <f>(SUM('1.  LRAMVA Summary'!K$52:K$69)+SUM('1.  LRAMVA Summary'!K$70:K$71)*(MONTH($E105)-1)/12)*$H105</f>
        <v>0</v>
      </c>
      <c r="Q105" s="230">
        <f>(SUM('1.  LRAMVA Summary'!L$52:L$69)+SUM('1.  LRAMVA Summary'!L$70:L$71)*(MONTH($E105)-1)/12)*$H105</f>
        <v>0</v>
      </c>
      <c r="R105" s="230">
        <f>(SUM('1.  LRAMVA Summary'!M$52:M$69)+SUM('1.  LRAMVA Summary'!M$70:M$71)*(MONTH($E105)-1)/12)*$H105</f>
        <v>0</v>
      </c>
      <c r="S105" s="230">
        <f>(SUM('1.  LRAMVA Summary'!N$52:N$69)+SUM('1.  LRAMVA Summary'!N$70:N$71)*(MONTH($E105)-1)/12)*$H105</f>
        <v>0</v>
      </c>
      <c r="T105" s="230">
        <f>(SUM('1.  LRAMVA Summary'!O$52:O$69)+SUM('1.  LRAMVA Summary'!O$70:O$71)*(MONTH($E105)-1)/12)*$H105</f>
        <v>0</v>
      </c>
      <c r="U105" s="230">
        <f>(SUM('1.  LRAMVA Summary'!P$52:P$69)+SUM('1.  LRAMVA Summary'!P$70:P$71)*(MONTH($E105)-1)/12)*$H105</f>
        <v>0</v>
      </c>
      <c r="V105" s="230">
        <f>(SUM('1.  LRAMVA Summary'!Q$52:Q$69)+SUM('1.  LRAMVA Summary'!Q$70:Q$71)*(MONTH($E105)-1)/12)*$H105</f>
        <v>0</v>
      </c>
      <c r="W105" s="231">
        <f>SUM(I105:V105)</f>
        <v>28.4307654349793</v>
      </c>
    </row>
    <row r="106" spans="2:23" s="9" customFormat="1">
      <c r="B106" s="68"/>
      <c r="E106" s="214">
        <v>42767</v>
      </c>
      <c r="F106" s="214" t="s">
        <v>185</v>
      </c>
      <c r="G106" s="215" t="s">
        <v>65</v>
      </c>
      <c r="H106" s="240">
        <f t="shared" ref="H106:H107" si="48">$C$39/12</f>
        <v>9.1666666666666665E-4</v>
      </c>
      <c r="I106" s="230">
        <f>(SUM('1.  LRAMVA Summary'!D$52:D$69)+SUM('1.  LRAMVA Summary'!D$70:D$71)*(MONTH($E106)-1)/12)*$H106</f>
        <v>5.6077423128571278</v>
      </c>
      <c r="J106" s="230">
        <f>(SUM('1.  LRAMVA Summary'!E$52:E$69)+SUM('1.  LRAMVA Summary'!E$70:E$71)*(MONTH($E106)-1)/12)*$H106</f>
        <v>9.6560950400126941</v>
      </c>
      <c r="K106" s="230">
        <f>(SUM('1.  LRAMVA Summary'!F$52:F$69)+SUM('1.  LRAMVA Summary'!F$70:F$71)*(MONTH($E106)-1)/12)*$H106</f>
        <v>3.9242623553094735</v>
      </c>
      <c r="L106" s="230">
        <f>(SUM('1.  LRAMVA Summary'!G$52:G$69)+SUM('1.  LRAMVA Summary'!G$70:G$71)*(MONTH($E106)-1)/12)*$H106</f>
        <v>9.2426657268000056</v>
      </c>
      <c r="M106" s="230">
        <f>(SUM('1.  LRAMVA Summary'!H$52:H$69)+SUM('1.  LRAMVA Summary'!H$70:H$71)*(MONTH($E106)-1)/12)*$H106</f>
        <v>0</v>
      </c>
      <c r="N106" s="230">
        <f>(SUM('1.  LRAMVA Summary'!I$52:I$69)+SUM('1.  LRAMVA Summary'!I$70:I$71)*(MONTH($E106)-1)/12)*$H106</f>
        <v>0</v>
      </c>
      <c r="O106" s="230">
        <f>(SUM('1.  LRAMVA Summary'!J$52:J$69)+SUM('1.  LRAMVA Summary'!J$70:J$71)*(MONTH($E106)-1)/12)*$H106</f>
        <v>0</v>
      </c>
      <c r="P106" s="230">
        <f>(SUM('1.  LRAMVA Summary'!K$52:K$69)+SUM('1.  LRAMVA Summary'!K$70:K$71)*(MONTH($E106)-1)/12)*$H106</f>
        <v>0</v>
      </c>
      <c r="Q106" s="230">
        <f>(SUM('1.  LRAMVA Summary'!L$52:L$69)+SUM('1.  LRAMVA Summary'!L$70:L$71)*(MONTH($E106)-1)/12)*$H106</f>
        <v>0</v>
      </c>
      <c r="R106" s="230">
        <f>(SUM('1.  LRAMVA Summary'!M$52:M$69)+SUM('1.  LRAMVA Summary'!M$70:M$71)*(MONTH($E106)-1)/12)*$H106</f>
        <v>0</v>
      </c>
      <c r="S106" s="230">
        <f>(SUM('1.  LRAMVA Summary'!N$52:N$69)+SUM('1.  LRAMVA Summary'!N$70:N$71)*(MONTH($E106)-1)/12)*$H106</f>
        <v>0</v>
      </c>
      <c r="T106" s="230">
        <f>(SUM('1.  LRAMVA Summary'!O$52:O$69)+SUM('1.  LRAMVA Summary'!O$70:O$71)*(MONTH($E106)-1)/12)*$H106</f>
        <v>0</v>
      </c>
      <c r="U106" s="230">
        <f>(SUM('1.  LRAMVA Summary'!P$52:P$69)+SUM('1.  LRAMVA Summary'!P$70:P$71)*(MONTH($E106)-1)/12)*$H106</f>
        <v>0</v>
      </c>
      <c r="V106" s="230">
        <f>(SUM('1.  LRAMVA Summary'!Q$52:Q$69)+SUM('1.  LRAMVA Summary'!Q$70:Q$71)*(MONTH($E106)-1)/12)*$H106</f>
        <v>0</v>
      </c>
      <c r="W106" s="231">
        <f t="shared" ref="W106:W116" si="49">SUM(I106:V106)</f>
        <v>28.4307654349793</v>
      </c>
    </row>
    <row r="107" spans="2:23" s="9" customFormat="1">
      <c r="B107" s="68"/>
      <c r="E107" s="214">
        <v>42795</v>
      </c>
      <c r="F107" s="214" t="s">
        <v>185</v>
      </c>
      <c r="G107" s="215" t="s">
        <v>65</v>
      </c>
      <c r="H107" s="240">
        <f t="shared" si="48"/>
        <v>9.1666666666666665E-4</v>
      </c>
      <c r="I107" s="230">
        <f>(SUM('1.  LRAMVA Summary'!D$52:D$69)+SUM('1.  LRAMVA Summary'!D$70:D$71)*(MONTH($E107)-1)/12)*$H107</f>
        <v>5.6077423128571278</v>
      </c>
      <c r="J107" s="230">
        <f>(SUM('1.  LRAMVA Summary'!E$52:E$69)+SUM('1.  LRAMVA Summary'!E$70:E$71)*(MONTH($E107)-1)/12)*$H107</f>
        <v>9.6560950400126941</v>
      </c>
      <c r="K107" s="230">
        <f>(SUM('1.  LRAMVA Summary'!F$52:F$69)+SUM('1.  LRAMVA Summary'!F$70:F$71)*(MONTH($E107)-1)/12)*$H107</f>
        <v>3.9242623553094735</v>
      </c>
      <c r="L107" s="230">
        <f>(SUM('1.  LRAMVA Summary'!G$52:G$69)+SUM('1.  LRAMVA Summary'!G$70:G$71)*(MONTH($E107)-1)/12)*$H107</f>
        <v>9.2426657268000056</v>
      </c>
      <c r="M107" s="230">
        <f>(SUM('1.  LRAMVA Summary'!H$52:H$69)+SUM('1.  LRAMVA Summary'!H$70:H$71)*(MONTH($E107)-1)/12)*$H107</f>
        <v>0</v>
      </c>
      <c r="N107" s="230">
        <f>(SUM('1.  LRAMVA Summary'!I$52:I$69)+SUM('1.  LRAMVA Summary'!I$70:I$71)*(MONTH($E107)-1)/12)*$H107</f>
        <v>0</v>
      </c>
      <c r="O107" s="230">
        <f>(SUM('1.  LRAMVA Summary'!J$52:J$69)+SUM('1.  LRAMVA Summary'!J$70:J$71)*(MONTH($E107)-1)/12)*$H107</f>
        <v>0</v>
      </c>
      <c r="P107" s="230">
        <f>(SUM('1.  LRAMVA Summary'!K$52:K$69)+SUM('1.  LRAMVA Summary'!K$70:K$71)*(MONTH($E107)-1)/12)*$H107</f>
        <v>0</v>
      </c>
      <c r="Q107" s="230">
        <f>(SUM('1.  LRAMVA Summary'!L$52:L$69)+SUM('1.  LRAMVA Summary'!L$70:L$71)*(MONTH($E107)-1)/12)*$H107</f>
        <v>0</v>
      </c>
      <c r="R107" s="230">
        <f>(SUM('1.  LRAMVA Summary'!M$52:M$69)+SUM('1.  LRAMVA Summary'!M$70:M$71)*(MONTH($E107)-1)/12)*$H107</f>
        <v>0</v>
      </c>
      <c r="S107" s="230">
        <f>(SUM('1.  LRAMVA Summary'!N$52:N$69)+SUM('1.  LRAMVA Summary'!N$70:N$71)*(MONTH($E107)-1)/12)*$H107</f>
        <v>0</v>
      </c>
      <c r="T107" s="230">
        <f>(SUM('1.  LRAMVA Summary'!O$52:O$69)+SUM('1.  LRAMVA Summary'!O$70:O$71)*(MONTH($E107)-1)/12)*$H107</f>
        <v>0</v>
      </c>
      <c r="U107" s="230">
        <f>(SUM('1.  LRAMVA Summary'!P$52:P$69)+SUM('1.  LRAMVA Summary'!P$70:P$71)*(MONTH($E107)-1)/12)*$H107</f>
        <v>0</v>
      </c>
      <c r="V107" s="230">
        <f>(SUM('1.  LRAMVA Summary'!Q$52:Q$69)+SUM('1.  LRAMVA Summary'!Q$70:Q$71)*(MONTH($E107)-1)/12)*$H107</f>
        <v>0</v>
      </c>
      <c r="W107" s="231">
        <f t="shared" si="49"/>
        <v>28.4307654349793</v>
      </c>
    </row>
    <row r="108" spans="2:23" s="8" customFormat="1">
      <c r="B108" s="239"/>
      <c r="E108" s="214">
        <v>42826</v>
      </c>
      <c r="F108" s="214" t="s">
        <v>185</v>
      </c>
      <c r="G108" s="215" t="s">
        <v>66</v>
      </c>
      <c r="H108" s="240">
        <f>$C$40/12</f>
        <v>9.1666666666666665E-4</v>
      </c>
      <c r="I108" s="230">
        <f>(SUM('1.  LRAMVA Summary'!D$52:D$69)+SUM('1.  LRAMVA Summary'!D$70:D$71)*(MONTH($E108)-1)/12)*$H108</f>
        <v>5.6077423128571278</v>
      </c>
      <c r="J108" s="230">
        <f>(SUM('1.  LRAMVA Summary'!E$52:E$69)+SUM('1.  LRAMVA Summary'!E$70:E$71)*(MONTH($E108)-1)/12)*$H108</f>
        <v>9.6560950400126941</v>
      </c>
      <c r="K108" s="230">
        <f>(SUM('1.  LRAMVA Summary'!F$52:F$69)+SUM('1.  LRAMVA Summary'!F$70:F$71)*(MONTH($E108)-1)/12)*$H108</f>
        <v>3.9242623553094735</v>
      </c>
      <c r="L108" s="230">
        <f>(SUM('1.  LRAMVA Summary'!G$52:G$69)+SUM('1.  LRAMVA Summary'!G$70:G$71)*(MONTH($E108)-1)/12)*$H108</f>
        <v>9.2426657268000056</v>
      </c>
      <c r="M108" s="230">
        <f>(SUM('1.  LRAMVA Summary'!H$52:H$69)+SUM('1.  LRAMVA Summary'!H$70:H$71)*(MONTH($E108)-1)/12)*$H108</f>
        <v>0</v>
      </c>
      <c r="N108" s="230">
        <f>(SUM('1.  LRAMVA Summary'!I$52:I$69)+SUM('1.  LRAMVA Summary'!I$70:I$71)*(MONTH($E108)-1)/12)*$H108</f>
        <v>0</v>
      </c>
      <c r="O108" s="230">
        <f>(SUM('1.  LRAMVA Summary'!J$52:J$69)+SUM('1.  LRAMVA Summary'!J$70:J$71)*(MONTH($E108)-1)/12)*$H108</f>
        <v>0</v>
      </c>
      <c r="P108" s="230">
        <f>(SUM('1.  LRAMVA Summary'!K$52:K$69)+SUM('1.  LRAMVA Summary'!K$70:K$71)*(MONTH($E108)-1)/12)*$H108</f>
        <v>0</v>
      </c>
      <c r="Q108" s="230">
        <f>(SUM('1.  LRAMVA Summary'!L$52:L$69)+SUM('1.  LRAMVA Summary'!L$70:L$71)*(MONTH($E108)-1)/12)*$H108</f>
        <v>0</v>
      </c>
      <c r="R108" s="230">
        <f>(SUM('1.  LRAMVA Summary'!M$52:M$69)+SUM('1.  LRAMVA Summary'!M$70:M$71)*(MONTH($E108)-1)/12)*$H108</f>
        <v>0</v>
      </c>
      <c r="S108" s="230">
        <f>(SUM('1.  LRAMVA Summary'!N$52:N$69)+SUM('1.  LRAMVA Summary'!N$70:N$71)*(MONTH($E108)-1)/12)*$H108</f>
        <v>0</v>
      </c>
      <c r="T108" s="230">
        <f>(SUM('1.  LRAMVA Summary'!O$52:O$69)+SUM('1.  LRAMVA Summary'!O$70:O$71)*(MONTH($E108)-1)/12)*$H108</f>
        <v>0</v>
      </c>
      <c r="U108" s="230">
        <f>(SUM('1.  LRAMVA Summary'!P$52:P$69)+SUM('1.  LRAMVA Summary'!P$70:P$71)*(MONTH($E108)-1)/12)*$H108</f>
        <v>0</v>
      </c>
      <c r="V108" s="230">
        <f>(SUM('1.  LRAMVA Summary'!Q$52:Q$69)+SUM('1.  LRAMVA Summary'!Q$70:Q$71)*(MONTH($E108)-1)/12)*$H108</f>
        <v>0</v>
      </c>
      <c r="W108" s="231">
        <f t="shared" si="49"/>
        <v>28.4307654349793</v>
      </c>
    </row>
    <row r="109" spans="2:23" s="9" customFormat="1">
      <c r="B109" s="68"/>
      <c r="E109" s="214">
        <v>42856</v>
      </c>
      <c r="F109" s="214" t="s">
        <v>185</v>
      </c>
      <c r="G109" s="215" t="s">
        <v>66</v>
      </c>
      <c r="H109" s="240">
        <f t="shared" ref="H109:H110" si="50">$C$40/12</f>
        <v>9.1666666666666665E-4</v>
      </c>
      <c r="I109" s="230">
        <f>(SUM('1.  LRAMVA Summary'!D$52:D$69)+SUM('1.  LRAMVA Summary'!D$70:D$71)*(MONTH($E109)-1)/12)*$H109</f>
        <v>5.6077423128571278</v>
      </c>
      <c r="J109" s="230">
        <f>(SUM('1.  LRAMVA Summary'!E$52:E$69)+SUM('1.  LRAMVA Summary'!E$70:E$71)*(MONTH($E109)-1)/12)*$H109</f>
        <v>9.6560950400126941</v>
      </c>
      <c r="K109" s="230">
        <f>(SUM('1.  LRAMVA Summary'!F$52:F$69)+SUM('1.  LRAMVA Summary'!F$70:F$71)*(MONTH($E109)-1)/12)*$H109</f>
        <v>3.9242623553094735</v>
      </c>
      <c r="L109" s="230">
        <f>(SUM('1.  LRAMVA Summary'!G$52:G$69)+SUM('1.  LRAMVA Summary'!G$70:G$71)*(MONTH($E109)-1)/12)*$H109</f>
        <v>9.2426657268000056</v>
      </c>
      <c r="M109" s="230">
        <f>(SUM('1.  LRAMVA Summary'!H$52:H$69)+SUM('1.  LRAMVA Summary'!H$70:H$71)*(MONTH($E109)-1)/12)*$H109</f>
        <v>0</v>
      </c>
      <c r="N109" s="230">
        <f>(SUM('1.  LRAMVA Summary'!I$52:I$69)+SUM('1.  LRAMVA Summary'!I$70:I$71)*(MONTH($E109)-1)/12)*$H109</f>
        <v>0</v>
      </c>
      <c r="O109" s="230">
        <f>(SUM('1.  LRAMVA Summary'!J$52:J$69)+SUM('1.  LRAMVA Summary'!J$70:J$71)*(MONTH($E109)-1)/12)*$H109</f>
        <v>0</v>
      </c>
      <c r="P109" s="230">
        <f>(SUM('1.  LRAMVA Summary'!K$52:K$69)+SUM('1.  LRAMVA Summary'!K$70:K$71)*(MONTH($E109)-1)/12)*$H109</f>
        <v>0</v>
      </c>
      <c r="Q109" s="230">
        <f>(SUM('1.  LRAMVA Summary'!L$52:L$69)+SUM('1.  LRAMVA Summary'!L$70:L$71)*(MONTH($E109)-1)/12)*$H109</f>
        <v>0</v>
      </c>
      <c r="R109" s="230">
        <f>(SUM('1.  LRAMVA Summary'!M$52:M$69)+SUM('1.  LRAMVA Summary'!M$70:M$71)*(MONTH($E109)-1)/12)*$H109</f>
        <v>0</v>
      </c>
      <c r="S109" s="230">
        <f>(SUM('1.  LRAMVA Summary'!N$52:N$69)+SUM('1.  LRAMVA Summary'!N$70:N$71)*(MONTH($E109)-1)/12)*$H109</f>
        <v>0</v>
      </c>
      <c r="T109" s="230">
        <f>(SUM('1.  LRAMVA Summary'!O$52:O$69)+SUM('1.  LRAMVA Summary'!O$70:O$71)*(MONTH($E109)-1)/12)*$H109</f>
        <v>0</v>
      </c>
      <c r="U109" s="230">
        <f>(SUM('1.  LRAMVA Summary'!P$52:P$69)+SUM('1.  LRAMVA Summary'!P$70:P$71)*(MONTH($E109)-1)/12)*$H109</f>
        <v>0</v>
      </c>
      <c r="V109" s="230">
        <f>(SUM('1.  LRAMVA Summary'!Q$52:Q$69)+SUM('1.  LRAMVA Summary'!Q$70:Q$71)*(MONTH($E109)-1)/12)*$H109</f>
        <v>0</v>
      </c>
      <c r="W109" s="231">
        <f t="shared" si="49"/>
        <v>28.4307654349793</v>
      </c>
    </row>
    <row r="110" spans="2:23" s="238" customFormat="1">
      <c r="B110" s="237"/>
      <c r="E110" s="214">
        <v>42887</v>
      </c>
      <c r="F110" s="214" t="s">
        <v>185</v>
      </c>
      <c r="G110" s="215" t="s">
        <v>66</v>
      </c>
      <c r="H110" s="240">
        <f t="shared" si="50"/>
        <v>9.1666666666666665E-4</v>
      </c>
      <c r="I110" s="230">
        <f>(SUM('1.  LRAMVA Summary'!D$52:D$69)+SUM('1.  LRAMVA Summary'!D$70:D$71)*(MONTH($E110)-1)/12)*$H110</f>
        <v>5.6077423128571278</v>
      </c>
      <c r="J110" s="230">
        <f>(SUM('1.  LRAMVA Summary'!E$52:E$69)+SUM('1.  LRAMVA Summary'!E$70:E$71)*(MONTH($E110)-1)/12)*$H110</f>
        <v>9.6560950400126941</v>
      </c>
      <c r="K110" s="230">
        <f>(SUM('1.  LRAMVA Summary'!F$52:F$69)+SUM('1.  LRAMVA Summary'!F$70:F$71)*(MONTH($E110)-1)/12)*$H110</f>
        <v>3.9242623553094735</v>
      </c>
      <c r="L110" s="230">
        <f>(SUM('1.  LRAMVA Summary'!G$52:G$69)+SUM('1.  LRAMVA Summary'!G$70:G$71)*(MONTH($E110)-1)/12)*$H110</f>
        <v>9.2426657268000056</v>
      </c>
      <c r="M110" s="230">
        <f>(SUM('1.  LRAMVA Summary'!H$52:H$69)+SUM('1.  LRAMVA Summary'!H$70:H$71)*(MONTH($E110)-1)/12)*$H110</f>
        <v>0</v>
      </c>
      <c r="N110" s="230">
        <f>(SUM('1.  LRAMVA Summary'!I$52:I$69)+SUM('1.  LRAMVA Summary'!I$70:I$71)*(MONTH($E110)-1)/12)*$H110</f>
        <v>0</v>
      </c>
      <c r="O110" s="230">
        <f>(SUM('1.  LRAMVA Summary'!J$52:J$69)+SUM('1.  LRAMVA Summary'!J$70:J$71)*(MONTH($E110)-1)/12)*$H110</f>
        <v>0</v>
      </c>
      <c r="P110" s="230">
        <f>(SUM('1.  LRAMVA Summary'!K$52:K$69)+SUM('1.  LRAMVA Summary'!K$70:K$71)*(MONTH($E110)-1)/12)*$H110</f>
        <v>0</v>
      </c>
      <c r="Q110" s="230">
        <f>(SUM('1.  LRAMVA Summary'!L$52:L$69)+SUM('1.  LRAMVA Summary'!L$70:L$71)*(MONTH($E110)-1)/12)*$H110</f>
        <v>0</v>
      </c>
      <c r="R110" s="230">
        <f>(SUM('1.  LRAMVA Summary'!M$52:M$69)+SUM('1.  LRAMVA Summary'!M$70:M$71)*(MONTH($E110)-1)/12)*$H110</f>
        <v>0</v>
      </c>
      <c r="S110" s="230">
        <f>(SUM('1.  LRAMVA Summary'!N$52:N$69)+SUM('1.  LRAMVA Summary'!N$70:N$71)*(MONTH($E110)-1)/12)*$H110</f>
        <v>0</v>
      </c>
      <c r="T110" s="230">
        <f>(SUM('1.  LRAMVA Summary'!O$52:O$69)+SUM('1.  LRAMVA Summary'!O$70:O$71)*(MONTH($E110)-1)/12)*$H110</f>
        <v>0</v>
      </c>
      <c r="U110" s="230">
        <f>(SUM('1.  LRAMVA Summary'!P$52:P$69)+SUM('1.  LRAMVA Summary'!P$70:P$71)*(MONTH($E110)-1)/12)*$H110</f>
        <v>0</v>
      </c>
      <c r="V110" s="230">
        <f>(SUM('1.  LRAMVA Summary'!Q$52:Q$69)+SUM('1.  LRAMVA Summary'!Q$70:Q$71)*(MONTH($E110)-1)/12)*$H110</f>
        <v>0</v>
      </c>
      <c r="W110" s="231">
        <f t="shared" si="49"/>
        <v>28.4307654349793</v>
      </c>
    </row>
    <row r="111" spans="2:23" s="9" customFormat="1">
      <c r="B111" s="68"/>
      <c r="E111" s="214">
        <v>42917</v>
      </c>
      <c r="F111" s="214" t="s">
        <v>185</v>
      </c>
      <c r="G111" s="215" t="s">
        <v>68</v>
      </c>
      <c r="H111" s="240">
        <f>$C$41/12</f>
        <v>9.1666666666666665E-4</v>
      </c>
      <c r="I111" s="230">
        <f>(SUM('1.  LRAMVA Summary'!D$52:D$69)+SUM('1.  LRAMVA Summary'!D$70:D$71)*(MONTH($E111)-1)/12)*$H111</f>
        <v>5.6077423128571278</v>
      </c>
      <c r="J111" s="230">
        <f>(SUM('1.  LRAMVA Summary'!E$52:E$69)+SUM('1.  LRAMVA Summary'!E$70:E$71)*(MONTH($E111)-1)/12)*$H111</f>
        <v>9.6560950400126941</v>
      </c>
      <c r="K111" s="230">
        <f>(SUM('1.  LRAMVA Summary'!F$52:F$69)+SUM('1.  LRAMVA Summary'!F$70:F$71)*(MONTH($E111)-1)/12)*$H111</f>
        <v>3.9242623553094735</v>
      </c>
      <c r="L111" s="230">
        <f>(SUM('1.  LRAMVA Summary'!G$52:G$69)+SUM('1.  LRAMVA Summary'!G$70:G$71)*(MONTH($E111)-1)/12)*$H111</f>
        <v>9.2426657268000056</v>
      </c>
      <c r="M111" s="230">
        <f>(SUM('1.  LRAMVA Summary'!H$52:H$69)+SUM('1.  LRAMVA Summary'!H$70:H$71)*(MONTH($E111)-1)/12)*$H111</f>
        <v>0</v>
      </c>
      <c r="N111" s="230">
        <f>(SUM('1.  LRAMVA Summary'!I$52:I$69)+SUM('1.  LRAMVA Summary'!I$70:I$71)*(MONTH($E111)-1)/12)*$H111</f>
        <v>0</v>
      </c>
      <c r="O111" s="230">
        <f>(SUM('1.  LRAMVA Summary'!J$52:J$69)+SUM('1.  LRAMVA Summary'!J$70:J$71)*(MONTH($E111)-1)/12)*$H111</f>
        <v>0</v>
      </c>
      <c r="P111" s="230">
        <f>(SUM('1.  LRAMVA Summary'!K$52:K$69)+SUM('1.  LRAMVA Summary'!K$70:K$71)*(MONTH($E111)-1)/12)*$H111</f>
        <v>0</v>
      </c>
      <c r="Q111" s="230">
        <f>(SUM('1.  LRAMVA Summary'!L$52:L$69)+SUM('1.  LRAMVA Summary'!L$70:L$71)*(MONTH($E111)-1)/12)*$H111</f>
        <v>0</v>
      </c>
      <c r="R111" s="230">
        <f>(SUM('1.  LRAMVA Summary'!M$52:M$69)+SUM('1.  LRAMVA Summary'!M$70:M$71)*(MONTH($E111)-1)/12)*$H111</f>
        <v>0</v>
      </c>
      <c r="S111" s="230">
        <f>(SUM('1.  LRAMVA Summary'!N$52:N$69)+SUM('1.  LRAMVA Summary'!N$70:N$71)*(MONTH($E111)-1)/12)*$H111</f>
        <v>0</v>
      </c>
      <c r="T111" s="230">
        <f>(SUM('1.  LRAMVA Summary'!O$52:O$69)+SUM('1.  LRAMVA Summary'!O$70:O$71)*(MONTH($E111)-1)/12)*$H111</f>
        <v>0</v>
      </c>
      <c r="U111" s="230">
        <f>(SUM('1.  LRAMVA Summary'!P$52:P$69)+SUM('1.  LRAMVA Summary'!P$70:P$71)*(MONTH($E111)-1)/12)*$H111</f>
        <v>0</v>
      </c>
      <c r="V111" s="230">
        <f>(SUM('1.  LRAMVA Summary'!Q$52:Q$69)+SUM('1.  LRAMVA Summary'!Q$70:Q$71)*(MONTH($E111)-1)/12)*$H111</f>
        <v>0</v>
      </c>
      <c r="W111" s="231">
        <f t="shared" si="49"/>
        <v>28.4307654349793</v>
      </c>
    </row>
    <row r="112" spans="2:23" s="9" customFormat="1">
      <c r="B112" s="68"/>
      <c r="E112" s="214">
        <v>42948</v>
      </c>
      <c r="F112" s="214" t="s">
        <v>185</v>
      </c>
      <c r="G112" s="215" t="s">
        <v>68</v>
      </c>
      <c r="H112" s="240">
        <f t="shared" ref="H112:H113" si="51">$C$41/12</f>
        <v>9.1666666666666665E-4</v>
      </c>
      <c r="I112" s="230">
        <f>(SUM('1.  LRAMVA Summary'!D$52:D$69)+SUM('1.  LRAMVA Summary'!D$70:D$71)*(MONTH($E112)-1)/12)*$H112</f>
        <v>5.6077423128571278</v>
      </c>
      <c r="J112" s="230">
        <f>(SUM('1.  LRAMVA Summary'!E$52:E$69)+SUM('1.  LRAMVA Summary'!E$70:E$71)*(MONTH($E112)-1)/12)*$H112</f>
        <v>9.6560950400126941</v>
      </c>
      <c r="K112" s="230">
        <f>(SUM('1.  LRAMVA Summary'!F$52:F$69)+SUM('1.  LRAMVA Summary'!F$70:F$71)*(MONTH($E112)-1)/12)*$H112</f>
        <v>3.9242623553094735</v>
      </c>
      <c r="L112" s="230">
        <f>(SUM('1.  LRAMVA Summary'!G$52:G$69)+SUM('1.  LRAMVA Summary'!G$70:G$71)*(MONTH($E112)-1)/12)*$H112</f>
        <v>9.2426657268000056</v>
      </c>
      <c r="M112" s="230">
        <f>(SUM('1.  LRAMVA Summary'!H$52:H$69)+SUM('1.  LRAMVA Summary'!H$70:H$71)*(MONTH($E112)-1)/12)*$H112</f>
        <v>0</v>
      </c>
      <c r="N112" s="230">
        <f>(SUM('1.  LRAMVA Summary'!I$52:I$69)+SUM('1.  LRAMVA Summary'!I$70:I$71)*(MONTH($E112)-1)/12)*$H112</f>
        <v>0</v>
      </c>
      <c r="O112" s="230">
        <f>(SUM('1.  LRAMVA Summary'!J$52:J$69)+SUM('1.  LRAMVA Summary'!J$70:J$71)*(MONTH($E112)-1)/12)*$H112</f>
        <v>0</v>
      </c>
      <c r="P112" s="230">
        <f>(SUM('1.  LRAMVA Summary'!K$52:K$69)+SUM('1.  LRAMVA Summary'!K$70:K$71)*(MONTH($E112)-1)/12)*$H112</f>
        <v>0</v>
      </c>
      <c r="Q112" s="230">
        <f>(SUM('1.  LRAMVA Summary'!L$52:L$69)+SUM('1.  LRAMVA Summary'!L$70:L$71)*(MONTH($E112)-1)/12)*$H112</f>
        <v>0</v>
      </c>
      <c r="R112" s="230">
        <f>(SUM('1.  LRAMVA Summary'!M$52:M$69)+SUM('1.  LRAMVA Summary'!M$70:M$71)*(MONTH($E112)-1)/12)*$H112</f>
        <v>0</v>
      </c>
      <c r="S112" s="230">
        <f>(SUM('1.  LRAMVA Summary'!N$52:N$69)+SUM('1.  LRAMVA Summary'!N$70:N$71)*(MONTH($E112)-1)/12)*$H112</f>
        <v>0</v>
      </c>
      <c r="T112" s="230">
        <f>(SUM('1.  LRAMVA Summary'!O$52:O$69)+SUM('1.  LRAMVA Summary'!O$70:O$71)*(MONTH($E112)-1)/12)*$H112</f>
        <v>0</v>
      </c>
      <c r="U112" s="230">
        <f>(SUM('1.  LRAMVA Summary'!P$52:P$69)+SUM('1.  LRAMVA Summary'!P$70:P$71)*(MONTH($E112)-1)/12)*$H112</f>
        <v>0</v>
      </c>
      <c r="V112" s="230">
        <f>(SUM('1.  LRAMVA Summary'!Q$52:Q$69)+SUM('1.  LRAMVA Summary'!Q$70:Q$71)*(MONTH($E112)-1)/12)*$H112</f>
        <v>0</v>
      </c>
      <c r="W112" s="231">
        <f t="shared" si="49"/>
        <v>28.4307654349793</v>
      </c>
    </row>
    <row r="113" spans="2:23" s="9" customFormat="1">
      <c r="B113" s="68"/>
      <c r="E113" s="214">
        <v>42979</v>
      </c>
      <c r="F113" s="214" t="s">
        <v>185</v>
      </c>
      <c r="G113" s="215" t="s">
        <v>68</v>
      </c>
      <c r="H113" s="240">
        <f t="shared" si="51"/>
        <v>9.1666666666666665E-4</v>
      </c>
      <c r="I113" s="230">
        <f>(SUM('1.  LRAMVA Summary'!D$52:D$69)+SUM('1.  LRAMVA Summary'!D$70:D$71)*(MONTH($E113)-1)/12)*$H113</f>
        <v>5.6077423128571278</v>
      </c>
      <c r="J113" s="230">
        <f>(SUM('1.  LRAMVA Summary'!E$52:E$69)+SUM('1.  LRAMVA Summary'!E$70:E$71)*(MONTH($E113)-1)/12)*$H113</f>
        <v>9.6560950400126941</v>
      </c>
      <c r="K113" s="230">
        <f>(SUM('1.  LRAMVA Summary'!F$52:F$69)+SUM('1.  LRAMVA Summary'!F$70:F$71)*(MONTH($E113)-1)/12)*$H113</f>
        <v>3.9242623553094735</v>
      </c>
      <c r="L113" s="230">
        <f>(SUM('1.  LRAMVA Summary'!G$52:G$69)+SUM('1.  LRAMVA Summary'!G$70:G$71)*(MONTH($E113)-1)/12)*$H113</f>
        <v>9.2426657268000056</v>
      </c>
      <c r="M113" s="230">
        <f>(SUM('1.  LRAMVA Summary'!H$52:H$69)+SUM('1.  LRAMVA Summary'!H$70:H$71)*(MONTH($E113)-1)/12)*$H113</f>
        <v>0</v>
      </c>
      <c r="N113" s="230">
        <f>(SUM('1.  LRAMVA Summary'!I$52:I$69)+SUM('1.  LRAMVA Summary'!I$70:I$71)*(MONTH($E113)-1)/12)*$H113</f>
        <v>0</v>
      </c>
      <c r="O113" s="230">
        <f>(SUM('1.  LRAMVA Summary'!J$52:J$69)+SUM('1.  LRAMVA Summary'!J$70:J$71)*(MONTH($E113)-1)/12)*$H113</f>
        <v>0</v>
      </c>
      <c r="P113" s="230">
        <f>(SUM('1.  LRAMVA Summary'!K$52:K$69)+SUM('1.  LRAMVA Summary'!K$70:K$71)*(MONTH($E113)-1)/12)*$H113</f>
        <v>0</v>
      </c>
      <c r="Q113" s="230">
        <f>(SUM('1.  LRAMVA Summary'!L$52:L$69)+SUM('1.  LRAMVA Summary'!L$70:L$71)*(MONTH($E113)-1)/12)*$H113</f>
        <v>0</v>
      </c>
      <c r="R113" s="230">
        <f>(SUM('1.  LRAMVA Summary'!M$52:M$69)+SUM('1.  LRAMVA Summary'!M$70:M$71)*(MONTH($E113)-1)/12)*$H113</f>
        <v>0</v>
      </c>
      <c r="S113" s="230">
        <f>(SUM('1.  LRAMVA Summary'!N$52:N$69)+SUM('1.  LRAMVA Summary'!N$70:N$71)*(MONTH($E113)-1)/12)*$H113</f>
        <v>0</v>
      </c>
      <c r="T113" s="230">
        <f>(SUM('1.  LRAMVA Summary'!O$52:O$69)+SUM('1.  LRAMVA Summary'!O$70:O$71)*(MONTH($E113)-1)/12)*$H113</f>
        <v>0</v>
      </c>
      <c r="U113" s="230">
        <f>(SUM('1.  LRAMVA Summary'!P$52:P$69)+SUM('1.  LRAMVA Summary'!P$70:P$71)*(MONTH($E113)-1)/12)*$H113</f>
        <v>0</v>
      </c>
      <c r="V113" s="230">
        <f>(SUM('1.  LRAMVA Summary'!Q$52:Q$69)+SUM('1.  LRAMVA Summary'!Q$70:Q$71)*(MONTH($E113)-1)/12)*$H113</f>
        <v>0</v>
      </c>
      <c r="W113" s="231">
        <f t="shared" si="49"/>
        <v>28.4307654349793</v>
      </c>
    </row>
    <row r="114" spans="2:23" s="9" customFormat="1">
      <c r="B114" s="68"/>
      <c r="E114" s="214">
        <v>43009</v>
      </c>
      <c r="F114" s="214" t="s">
        <v>185</v>
      </c>
      <c r="G114" s="215" t="s">
        <v>69</v>
      </c>
      <c r="H114" s="240">
        <f>$C$42/12</f>
        <v>1.25E-3</v>
      </c>
      <c r="I114" s="230">
        <f>(SUM('1.  LRAMVA Summary'!D$52:D$69)+SUM('1.  LRAMVA Summary'!D$70:D$71)*(MONTH($E114)-1)/12)*$H114</f>
        <v>7.646921335714266</v>
      </c>
      <c r="J114" s="230">
        <f>(SUM('1.  LRAMVA Summary'!E$52:E$69)+SUM('1.  LRAMVA Summary'!E$70:E$71)*(MONTH($E114)-1)/12)*$H114</f>
        <v>13.167402327290038</v>
      </c>
      <c r="K114" s="230">
        <f>(SUM('1.  LRAMVA Summary'!F$52:F$69)+SUM('1.  LRAMVA Summary'!F$70:F$71)*(MONTH($E114)-1)/12)*$H114</f>
        <v>5.3512668481492822</v>
      </c>
      <c r="L114" s="230">
        <f>(SUM('1.  LRAMVA Summary'!G$52:G$69)+SUM('1.  LRAMVA Summary'!G$70:G$71)*(MONTH($E114)-1)/12)*$H114</f>
        <v>12.603635082000007</v>
      </c>
      <c r="M114" s="230">
        <f>(SUM('1.  LRAMVA Summary'!H$52:H$69)+SUM('1.  LRAMVA Summary'!H$70:H$71)*(MONTH($E114)-1)/12)*$H114</f>
        <v>0</v>
      </c>
      <c r="N114" s="230">
        <f>(SUM('1.  LRAMVA Summary'!I$52:I$69)+SUM('1.  LRAMVA Summary'!I$70:I$71)*(MONTH($E114)-1)/12)*$H114</f>
        <v>0</v>
      </c>
      <c r="O114" s="230">
        <f>(SUM('1.  LRAMVA Summary'!J$52:J$69)+SUM('1.  LRAMVA Summary'!J$70:J$71)*(MONTH($E114)-1)/12)*$H114</f>
        <v>0</v>
      </c>
      <c r="P114" s="230">
        <f>(SUM('1.  LRAMVA Summary'!K$52:K$69)+SUM('1.  LRAMVA Summary'!K$70:K$71)*(MONTH($E114)-1)/12)*$H114</f>
        <v>0</v>
      </c>
      <c r="Q114" s="230">
        <f>(SUM('1.  LRAMVA Summary'!L$52:L$69)+SUM('1.  LRAMVA Summary'!L$70:L$71)*(MONTH($E114)-1)/12)*$H114</f>
        <v>0</v>
      </c>
      <c r="R114" s="230">
        <f>(SUM('1.  LRAMVA Summary'!M$52:M$69)+SUM('1.  LRAMVA Summary'!M$70:M$71)*(MONTH($E114)-1)/12)*$H114</f>
        <v>0</v>
      </c>
      <c r="S114" s="230">
        <f>(SUM('1.  LRAMVA Summary'!N$52:N$69)+SUM('1.  LRAMVA Summary'!N$70:N$71)*(MONTH($E114)-1)/12)*$H114</f>
        <v>0</v>
      </c>
      <c r="T114" s="230">
        <f>(SUM('1.  LRAMVA Summary'!O$52:O$69)+SUM('1.  LRAMVA Summary'!O$70:O$71)*(MONTH($E114)-1)/12)*$H114</f>
        <v>0</v>
      </c>
      <c r="U114" s="230">
        <f>(SUM('1.  LRAMVA Summary'!P$52:P$69)+SUM('1.  LRAMVA Summary'!P$70:P$71)*(MONTH($E114)-1)/12)*$H114</f>
        <v>0</v>
      </c>
      <c r="V114" s="230">
        <f>(SUM('1.  LRAMVA Summary'!Q$52:Q$69)+SUM('1.  LRAMVA Summary'!Q$70:Q$71)*(MONTH($E114)-1)/12)*$H114</f>
        <v>0</v>
      </c>
      <c r="W114" s="231">
        <f t="shared" si="49"/>
        <v>38.769225593153593</v>
      </c>
    </row>
    <row r="115" spans="2:23" s="9" customFormat="1">
      <c r="B115" s="68"/>
      <c r="E115" s="214">
        <v>43040</v>
      </c>
      <c r="F115" s="214" t="s">
        <v>185</v>
      </c>
      <c r="G115" s="215" t="s">
        <v>69</v>
      </c>
      <c r="H115" s="240">
        <f t="shared" ref="H115:H116" si="52">$C$42/12</f>
        <v>1.25E-3</v>
      </c>
      <c r="I115" s="230">
        <f>(SUM('1.  LRAMVA Summary'!D$52:D$69)+SUM('1.  LRAMVA Summary'!D$70:D$71)*(MONTH($E115)-1)/12)*$H115</f>
        <v>7.646921335714266</v>
      </c>
      <c r="J115" s="230">
        <f>(SUM('1.  LRAMVA Summary'!E$52:E$69)+SUM('1.  LRAMVA Summary'!E$70:E$71)*(MONTH($E115)-1)/12)*$H115</f>
        <v>13.167402327290038</v>
      </c>
      <c r="K115" s="230">
        <f>(SUM('1.  LRAMVA Summary'!F$52:F$69)+SUM('1.  LRAMVA Summary'!F$70:F$71)*(MONTH($E115)-1)/12)*$H115</f>
        <v>5.3512668481492822</v>
      </c>
      <c r="L115" s="230">
        <f>(SUM('1.  LRAMVA Summary'!G$52:G$69)+SUM('1.  LRAMVA Summary'!G$70:G$71)*(MONTH($E115)-1)/12)*$H115</f>
        <v>12.603635082000007</v>
      </c>
      <c r="M115" s="230">
        <f>(SUM('1.  LRAMVA Summary'!H$52:H$69)+SUM('1.  LRAMVA Summary'!H$70:H$71)*(MONTH($E115)-1)/12)*$H115</f>
        <v>0</v>
      </c>
      <c r="N115" s="230">
        <f>(SUM('1.  LRAMVA Summary'!I$52:I$69)+SUM('1.  LRAMVA Summary'!I$70:I$71)*(MONTH($E115)-1)/12)*$H115</f>
        <v>0</v>
      </c>
      <c r="O115" s="230">
        <f>(SUM('1.  LRAMVA Summary'!J$52:J$69)+SUM('1.  LRAMVA Summary'!J$70:J$71)*(MONTH($E115)-1)/12)*$H115</f>
        <v>0</v>
      </c>
      <c r="P115" s="230">
        <f>(SUM('1.  LRAMVA Summary'!K$52:K$69)+SUM('1.  LRAMVA Summary'!K$70:K$71)*(MONTH($E115)-1)/12)*$H115</f>
        <v>0</v>
      </c>
      <c r="Q115" s="230">
        <f>(SUM('1.  LRAMVA Summary'!L$52:L$69)+SUM('1.  LRAMVA Summary'!L$70:L$71)*(MONTH($E115)-1)/12)*$H115</f>
        <v>0</v>
      </c>
      <c r="R115" s="230">
        <f>(SUM('1.  LRAMVA Summary'!M$52:M$69)+SUM('1.  LRAMVA Summary'!M$70:M$71)*(MONTH($E115)-1)/12)*$H115</f>
        <v>0</v>
      </c>
      <c r="S115" s="230">
        <f>(SUM('1.  LRAMVA Summary'!N$52:N$69)+SUM('1.  LRAMVA Summary'!N$70:N$71)*(MONTH($E115)-1)/12)*$H115</f>
        <v>0</v>
      </c>
      <c r="T115" s="230">
        <f>(SUM('1.  LRAMVA Summary'!O$52:O$69)+SUM('1.  LRAMVA Summary'!O$70:O$71)*(MONTH($E115)-1)/12)*$H115</f>
        <v>0</v>
      </c>
      <c r="U115" s="230">
        <f>(SUM('1.  LRAMVA Summary'!P$52:P$69)+SUM('1.  LRAMVA Summary'!P$70:P$71)*(MONTH($E115)-1)/12)*$H115</f>
        <v>0</v>
      </c>
      <c r="V115" s="230">
        <f>(SUM('1.  LRAMVA Summary'!Q$52:Q$69)+SUM('1.  LRAMVA Summary'!Q$70:Q$71)*(MONTH($E115)-1)/12)*$H115</f>
        <v>0</v>
      </c>
      <c r="W115" s="231">
        <f t="shared" si="49"/>
        <v>38.769225593153593</v>
      </c>
    </row>
    <row r="116" spans="2:23" s="9" customFormat="1">
      <c r="B116" s="68"/>
      <c r="E116" s="214">
        <v>43070</v>
      </c>
      <c r="F116" s="214" t="s">
        <v>185</v>
      </c>
      <c r="G116" s="215" t="s">
        <v>69</v>
      </c>
      <c r="H116" s="240">
        <f t="shared" si="52"/>
        <v>1.25E-3</v>
      </c>
      <c r="I116" s="230">
        <f>(SUM('1.  LRAMVA Summary'!D$52:D$69)+SUM('1.  LRAMVA Summary'!D$70:D$71)*(MONTH($E116)-1)/12)*$H116</f>
        <v>7.646921335714266</v>
      </c>
      <c r="J116" s="230">
        <f>(SUM('1.  LRAMVA Summary'!E$52:E$69)+SUM('1.  LRAMVA Summary'!E$70:E$71)*(MONTH($E116)-1)/12)*$H116</f>
        <v>13.167402327290038</v>
      </c>
      <c r="K116" s="230">
        <f>(SUM('1.  LRAMVA Summary'!F$52:F$69)+SUM('1.  LRAMVA Summary'!F$70:F$71)*(MONTH($E116)-1)/12)*$H116</f>
        <v>5.3512668481492822</v>
      </c>
      <c r="L116" s="230">
        <f>(SUM('1.  LRAMVA Summary'!G$52:G$69)+SUM('1.  LRAMVA Summary'!G$70:G$71)*(MONTH($E116)-1)/12)*$H116</f>
        <v>12.603635082000007</v>
      </c>
      <c r="M116" s="230">
        <f>(SUM('1.  LRAMVA Summary'!H$52:H$69)+SUM('1.  LRAMVA Summary'!H$70:H$71)*(MONTH($E116)-1)/12)*$H116</f>
        <v>0</v>
      </c>
      <c r="N116" s="230">
        <f>(SUM('1.  LRAMVA Summary'!I$52:I$69)+SUM('1.  LRAMVA Summary'!I$70:I$71)*(MONTH($E116)-1)/12)*$H116</f>
        <v>0</v>
      </c>
      <c r="O116" s="230">
        <f>(SUM('1.  LRAMVA Summary'!J$52:J$69)+SUM('1.  LRAMVA Summary'!J$70:J$71)*(MONTH($E116)-1)/12)*$H116</f>
        <v>0</v>
      </c>
      <c r="P116" s="230">
        <f>(SUM('1.  LRAMVA Summary'!K$52:K$69)+SUM('1.  LRAMVA Summary'!K$70:K$71)*(MONTH($E116)-1)/12)*$H116</f>
        <v>0</v>
      </c>
      <c r="Q116" s="230">
        <f>(SUM('1.  LRAMVA Summary'!L$52:L$69)+SUM('1.  LRAMVA Summary'!L$70:L$71)*(MONTH($E116)-1)/12)*$H116</f>
        <v>0</v>
      </c>
      <c r="R116" s="230">
        <f>(SUM('1.  LRAMVA Summary'!M$52:M$69)+SUM('1.  LRAMVA Summary'!M$70:M$71)*(MONTH($E116)-1)/12)*$H116</f>
        <v>0</v>
      </c>
      <c r="S116" s="230">
        <f>(SUM('1.  LRAMVA Summary'!N$52:N$69)+SUM('1.  LRAMVA Summary'!N$70:N$71)*(MONTH($E116)-1)/12)*$H116</f>
        <v>0</v>
      </c>
      <c r="T116" s="230">
        <f>(SUM('1.  LRAMVA Summary'!O$52:O$69)+SUM('1.  LRAMVA Summary'!O$70:O$71)*(MONTH($E116)-1)/12)*$H116</f>
        <v>0</v>
      </c>
      <c r="U116" s="230">
        <f>(SUM('1.  LRAMVA Summary'!P$52:P$69)+SUM('1.  LRAMVA Summary'!P$70:P$71)*(MONTH($E116)-1)/12)*$H116</f>
        <v>0</v>
      </c>
      <c r="V116" s="230">
        <f>(SUM('1.  LRAMVA Summary'!Q$52:Q$69)+SUM('1.  LRAMVA Summary'!Q$70:Q$71)*(MONTH($E116)-1)/12)*$H116</f>
        <v>0</v>
      </c>
      <c r="W116" s="231">
        <f t="shared" si="49"/>
        <v>38.769225593153593</v>
      </c>
    </row>
    <row r="117" spans="2:23" s="9" customFormat="1" ht="15.75" thickBot="1">
      <c r="B117" s="68"/>
      <c r="E117" s="216" t="s">
        <v>468</v>
      </c>
      <c r="F117" s="216"/>
      <c r="G117" s="217"/>
      <c r="H117" s="218"/>
      <c r="I117" s="219">
        <f>SUM(I104:I116)</f>
        <v>172.01749544689244</v>
      </c>
      <c r="J117" s="219">
        <f>SUM(J104:J116)</f>
        <v>296.20071535238958</v>
      </c>
      <c r="K117" s="219">
        <f t="shared" ref="K117:O117" si="53">SUM(K104:K116)</f>
        <v>120.37674774911817</v>
      </c>
      <c r="L117" s="219">
        <f t="shared" si="53"/>
        <v>283.51877116958997</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872.11372971799028</v>
      </c>
    </row>
    <row r="118" spans="2:23" s="9" customFormat="1" ht="15.75" thickTop="1">
      <c r="B118" s="68"/>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8"/>
      <c r="E119" s="225" t="s">
        <v>432</v>
      </c>
      <c r="F119" s="225"/>
      <c r="G119" s="226"/>
      <c r="H119" s="227"/>
      <c r="I119" s="228">
        <f>I117+I118</f>
        <v>172.01749544689244</v>
      </c>
      <c r="J119" s="228">
        <f t="shared" ref="J119" si="55">J117+J118</f>
        <v>296.20071535238958</v>
      </c>
      <c r="K119" s="228">
        <f t="shared" ref="K119" si="56">K117+K118</f>
        <v>120.37674774911817</v>
      </c>
      <c r="L119" s="228">
        <f t="shared" ref="L119" si="57">L117+L118</f>
        <v>283.51877116958997</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872.11372971799028</v>
      </c>
    </row>
    <row r="120" spans="2:23" s="9" customFormat="1">
      <c r="B120" s="68"/>
      <c r="E120" s="214">
        <v>43101</v>
      </c>
      <c r="F120" s="214" t="s">
        <v>186</v>
      </c>
      <c r="G120" s="215" t="s">
        <v>65</v>
      </c>
      <c r="H120" s="240">
        <f>$C$43/12</f>
        <v>1.25E-3</v>
      </c>
      <c r="I120" s="230">
        <f>(SUM('1.  LRAMVA Summary'!D$52:D$72)+SUM('1.  LRAMVA Summary'!D$73:D$74)*(MONTH($E120)-1)/12)*$H120</f>
        <v>7.646921335714266</v>
      </c>
      <c r="J120" s="230">
        <f>(SUM('1.  LRAMVA Summary'!E$52:E$72)+SUM('1.  LRAMVA Summary'!E$73:E$74)*(MONTH($E120)-1)/12)*$H120</f>
        <v>13.167402327290038</v>
      </c>
      <c r="K120" s="230">
        <f>(SUM('1.  LRAMVA Summary'!F$52:F$72)+SUM('1.  LRAMVA Summary'!F$73:F$74)*(MONTH($E120)-1)/12)*$H120</f>
        <v>5.3512668481492822</v>
      </c>
      <c r="L120" s="230">
        <f>(SUM('1.  LRAMVA Summary'!G$52:G$72)+SUM('1.  LRAMVA Summary'!G$73:G$74)*(MONTH($E120)-1)/12)*$H120</f>
        <v>12.603635082000007</v>
      </c>
      <c r="M120" s="230">
        <f>(SUM('1.  LRAMVA Summary'!H$52:H$72)+SUM('1.  LRAMVA Summary'!H$73:H$74)*(MONTH($E120)-1)/12)*$H120</f>
        <v>0</v>
      </c>
      <c r="N120" s="230">
        <f>(SUM('1.  LRAMVA Summary'!I$52:I$72)+SUM('1.  LRAMVA Summary'!I$73:I$74)*(MONTH($E120)-1)/12)*$H120</f>
        <v>0</v>
      </c>
      <c r="O120" s="230">
        <f>(SUM('1.  LRAMVA Summary'!J$52:J$72)+SUM('1.  LRAMVA Summary'!J$73:J$74)*(MONTH($E120)-1)/12)*$H120</f>
        <v>0</v>
      </c>
      <c r="P120" s="230">
        <f>(SUM('1.  LRAMVA Summary'!K$52:K$72)+SUM('1.  LRAMVA Summary'!K$73:K$74)*(MONTH($E120)-1)/12)*$H120</f>
        <v>0</v>
      </c>
      <c r="Q120" s="230">
        <f>(SUM('1.  LRAMVA Summary'!L$52:L$72)+SUM('1.  LRAMVA Summary'!L$73:L$74)*(MONTH($E120)-1)/12)*$H120</f>
        <v>0</v>
      </c>
      <c r="R120" s="230">
        <f>(SUM('1.  LRAMVA Summary'!M$52:M$72)+SUM('1.  LRAMVA Summary'!M$73:M$74)*(MONTH($E120)-1)/12)*$H120</f>
        <v>0</v>
      </c>
      <c r="S120" s="230">
        <f>(SUM('1.  LRAMVA Summary'!N$52:N$72)+SUM('1.  LRAMVA Summary'!N$73:N$74)*(MONTH($E120)-1)/12)*$H120</f>
        <v>0</v>
      </c>
      <c r="T120" s="230">
        <f>(SUM('1.  LRAMVA Summary'!O$52:O$72)+SUM('1.  LRAMVA Summary'!O$73:O$74)*(MONTH($E120)-1)/12)*$H120</f>
        <v>0</v>
      </c>
      <c r="U120" s="230">
        <f>(SUM('1.  LRAMVA Summary'!P$52:P$72)+SUM('1.  LRAMVA Summary'!P$73:P$74)*(MONTH($E120)-1)/12)*$H120</f>
        <v>0</v>
      </c>
      <c r="V120" s="230">
        <f>(SUM('1.  LRAMVA Summary'!Q$52:Q$72)+SUM('1.  LRAMVA Summary'!Q$73:Q$74)*(MONTH($E120)-1)/12)*$H120</f>
        <v>0</v>
      </c>
      <c r="W120" s="231">
        <f>SUM(I120:V120)</f>
        <v>38.769225593153593</v>
      </c>
    </row>
    <row r="121" spans="2:23" s="9" customFormat="1">
      <c r="B121" s="68"/>
      <c r="E121" s="214">
        <v>43132</v>
      </c>
      <c r="F121" s="214" t="s">
        <v>186</v>
      </c>
      <c r="G121" s="215" t="s">
        <v>65</v>
      </c>
      <c r="H121" s="240">
        <f t="shared" ref="H121:H122" si="62">$C$43/12</f>
        <v>1.25E-3</v>
      </c>
      <c r="I121" s="230">
        <f>(SUM('1.  LRAMVA Summary'!D$52:D$72)+SUM('1.  LRAMVA Summary'!D$73:D$74)*(MONTH($E121)-1)/12)*$H121</f>
        <v>7.646921335714266</v>
      </c>
      <c r="J121" s="230">
        <f>(SUM('1.  LRAMVA Summary'!E$52:E$72)+SUM('1.  LRAMVA Summary'!E$73:E$74)*(MONTH($E121)-1)/12)*$H121</f>
        <v>13.167402327290038</v>
      </c>
      <c r="K121" s="230">
        <f>(SUM('1.  LRAMVA Summary'!F$52:F$72)+SUM('1.  LRAMVA Summary'!F$73:F$74)*(MONTH($E121)-1)/12)*$H121</f>
        <v>5.3512668481492822</v>
      </c>
      <c r="L121" s="230">
        <f>(SUM('1.  LRAMVA Summary'!G$52:G$72)+SUM('1.  LRAMVA Summary'!G$73:G$74)*(MONTH($E121)-1)/12)*$H121</f>
        <v>12.603635082000007</v>
      </c>
      <c r="M121" s="230">
        <f>(SUM('1.  LRAMVA Summary'!H$52:H$72)+SUM('1.  LRAMVA Summary'!H$73:H$74)*(MONTH($E121)-1)/12)*$H121</f>
        <v>0</v>
      </c>
      <c r="N121" s="230">
        <f>(SUM('1.  LRAMVA Summary'!I$52:I$72)+SUM('1.  LRAMVA Summary'!I$73:I$74)*(MONTH($E121)-1)/12)*$H121</f>
        <v>0</v>
      </c>
      <c r="O121" s="230">
        <f>(SUM('1.  LRAMVA Summary'!J$52:J$72)+SUM('1.  LRAMVA Summary'!J$73:J$74)*(MONTH($E121)-1)/12)*$H121</f>
        <v>0</v>
      </c>
      <c r="P121" s="230">
        <f>(SUM('1.  LRAMVA Summary'!K$52:K$72)+SUM('1.  LRAMVA Summary'!K$73:K$74)*(MONTH($E121)-1)/12)*$H121</f>
        <v>0</v>
      </c>
      <c r="Q121" s="230">
        <f>(SUM('1.  LRAMVA Summary'!L$52:L$72)+SUM('1.  LRAMVA Summary'!L$73:L$74)*(MONTH($E121)-1)/12)*$H121</f>
        <v>0</v>
      </c>
      <c r="R121" s="230">
        <f>(SUM('1.  LRAMVA Summary'!M$52:M$72)+SUM('1.  LRAMVA Summary'!M$73:M$74)*(MONTH($E121)-1)/12)*$H121</f>
        <v>0</v>
      </c>
      <c r="S121" s="230">
        <f>(SUM('1.  LRAMVA Summary'!N$52:N$72)+SUM('1.  LRAMVA Summary'!N$73:N$74)*(MONTH($E121)-1)/12)*$H121</f>
        <v>0</v>
      </c>
      <c r="T121" s="230">
        <f>(SUM('1.  LRAMVA Summary'!O$52:O$72)+SUM('1.  LRAMVA Summary'!O$73:O$74)*(MONTH($E121)-1)/12)*$H121</f>
        <v>0</v>
      </c>
      <c r="U121" s="230">
        <f>(SUM('1.  LRAMVA Summary'!P$52:P$72)+SUM('1.  LRAMVA Summary'!P$73:P$74)*(MONTH($E121)-1)/12)*$H121</f>
        <v>0</v>
      </c>
      <c r="V121" s="230">
        <f>(SUM('1.  LRAMVA Summary'!Q$52:Q$72)+SUM('1.  LRAMVA Summary'!Q$73:Q$74)*(MONTH($E121)-1)/12)*$H121</f>
        <v>0</v>
      </c>
      <c r="W121" s="231">
        <f t="shared" ref="W121:W131" si="63">SUM(I121:V121)</f>
        <v>38.769225593153593</v>
      </c>
    </row>
    <row r="122" spans="2:23" s="9" customFormat="1">
      <c r="B122" s="68"/>
      <c r="E122" s="214">
        <v>43160</v>
      </c>
      <c r="F122" s="214" t="s">
        <v>186</v>
      </c>
      <c r="G122" s="215" t="s">
        <v>65</v>
      </c>
      <c r="H122" s="240">
        <f t="shared" si="62"/>
        <v>1.25E-3</v>
      </c>
      <c r="I122" s="230">
        <f>(SUM('1.  LRAMVA Summary'!D$52:D$72)+SUM('1.  LRAMVA Summary'!D$73:D$74)*(MONTH($E122)-1)/12)*$H122</f>
        <v>7.646921335714266</v>
      </c>
      <c r="J122" s="230">
        <f>(SUM('1.  LRAMVA Summary'!E$52:E$72)+SUM('1.  LRAMVA Summary'!E$73:E$74)*(MONTH($E122)-1)/12)*$H122</f>
        <v>13.167402327290038</v>
      </c>
      <c r="K122" s="230">
        <f>(SUM('1.  LRAMVA Summary'!F$52:F$72)+SUM('1.  LRAMVA Summary'!F$73:F$74)*(MONTH($E122)-1)/12)*$H122</f>
        <v>5.3512668481492822</v>
      </c>
      <c r="L122" s="230">
        <f>(SUM('1.  LRAMVA Summary'!G$52:G$72)+SUM('1.  LRAMVA Summary'!G$73:G$74)*(MONTH($E122)-1)/12)*$H122</f>
        <v>12.603635082000007</v>
      </c>
      <c r="M122" s="230">
        <f>(SUM('1.  LRAMVA Summary'!H$52:H$72)+SUM('1.  LRAMVA Summary'!H$73:H$74)*(MONTH($E122)-1)/12)*$H122</f>
        <v>0</v>
      </c>
      <c r="N122" s="230">
        <f>(SUM('1.  LRAMVA Summary'!I$52:I$72)+SUM('1.  LRAMVA Summary'!I$73:I$74)*(MONTH($E122)-1)/12)*$H122</f>
        <v>0</v>
      </c>
      <c r="O122" s="230">
        <f>(SUM('1.  LRAMVA Summary'!J$52:J$72)+SUM('1.  LRAMVA Summary'!J$73:J$74)*(MONTH($E122)-1)/12)*$H122</f>
        <v>0</v>
      </c>
      <c r="P122" s="230">
        <f>(SUM('1.  LRAMVA Summary'!K$52:K$72)+SUM('1.  LRAMVA Summary'!K$73:K$74)*(MONTH($E122)-1)/12)*$H122</f>
        <v>0</v>
      </c>
      <c r="Q122" s="230">
        <f>(SUM('1.  LRAMVA Summary'!L$52:L$72)+SUM('1.  LRAMVA Summary'!L$73:L$74)*(MONTH($E122)-1)/12)*$H122</f>
        <v>0</v>
      </c>
      <c r="R122" s="230">
        <f>(SUM('1.  LRAMVA Summary'!M$52:M$72)+SUM('1.  LRAMVA Summary'!M$73:M$74)*(MONTH($E122)-1)/12)*$H122</f>
        <v>0</v>
      </c>
      <c r="S122" s="230">
        <f>(SUM('1.  LRAMVA Summary'!N$52:N$72)+SUM('1.  LRAMVA Summary'!N$73:N$74)*(MONTH($E122)-1)/12)*$H122</f>
        <v>0</v>
      </c>
      <c r="T122" s="230">
        <f>(SUM('1.  LRAMVA Summary'!O$52:O$72)+SUM('1.  LRAMVA Summary'!O$73:O$74)*(MONTH($E122)-1)/12)*$H122</f>
        <v>0</v>
      </c>
      <c r="U122" s="230">
        <f>(SUM('1.  LRAMVA Summary'!P$52:P$72)+SUM('1.  LRAMVA Summary'!P$73:P$74)*(MONTH($E122)-1)/12)*$H122</f>
        <v>0</v>
      </c>
      <c r="V122" s="230">
        <f>(SUM('1.  LRAMVA Summary'!Q$52:Q$72)+SUM('1.  LRAMVA Summary'!Q$73:Q$74)*(MONTH($E122)-1)/12)*$H122</f>
        <v>0</v>
      </c>
      <c r="W122" s="231">
        <f t="shared" si="63"/>
        <v>38.769225593153593</v>
      </c>
    </row>
    <row r="123" spans="2:23" s="8" customFormat="1">
      <c r="B123" s="239"/>
      <c r="E123" s="214">
        <v>43191</v>
      </c>
      <c r="F123" s="214" t="s">
        <v>186</v>
      </c>
      <c r="G123" s="215" t="s">
        <v>66</v>
      </c>
      <c r="H123" s="240">
        <f>$C$44/12</f>
        <v>1.25E-3</v>
      </c>
      <c r="I123" s="230">
        <f>(SUM('1.  LRAMVA Summary'!D$52:D$72)+SUM('1.  LRAMVA Summary'!D$73:D$74)*(MONTH($E123)-1)/12)*$H123</f>
        <v>7.646921335714266</v>
      </c>
      <c r="J123" s="230">
        <f>(SUM('1.  LRAMVA Summary'!E$52:E$72)+SUM('1.  LRAMVA Summary'!E$73:E$74)*(MONTH($E123)-1)/12)*$H123</f>
        <v>13.167402327290038</v>
      </c>
      <c r="K123" s="230">
        <f>(SUM('1.  LRAMVA Summary'!F$52:F$72)+SUM('1.  LRAMVA Summary'!F$73:F$74)*(MONTH($E123)-1)/12)*$H123</f>
        <v>5.3512668481492822</v>
      </c>
      <c r="L123" s="230">
        <f>(SUM('1.  LRAMVA Summary'!G$52:G$72)+SUM('1.  LRAMVA Summary'!G$73:G$74)*(MONTH($E123)-1)/12)*$H123</f>
        <v>12.603635082000007</v>
      </c>
      <c r="M123" s="230">
        <f>(SUM('1.  LRAMVA Summary'!H$52:H$72)+SUM('1.  LRAMVA Summary'!H$73:H$74)*(MONTH($E123)-1)/12)*$H123</f>
        <v>0</v>
      </c>
      <c r="N123" s="230">
        <f>(SUM('1.  LRAMVA Summary'!I$52:I$72)+SUM('1.  LRAMVA Summary'!I$73:I$74)*(MONTH($E123)-1)/12)*$H123</f>
        <v>0</v>
      </c>
      <c r="O123" s="230">
        <f>(SUM('1.  LRAMVA Summary'!J$52:J$72)+SUM('1.  LRAMVA Summary'!J$73:J$74)*(MONTH($E123)-1)/12)*$H123</f>
        <v>0</v>
      </c>
      <c r="P123" s="230">
        <f>(SUM('1.  LRAMVA Summary'!K$52:K$72)+SUM('1.  LRAMVA Summary'!K$73:K$74)*(MONTH($E123)-1)/12)*$H123</f>
        <v>0</v>
      </c>
      <c r="Q123" s="230">
        <f>(SUM('1.  LRAMVA Summary'!L$52:L$72)+SUM('1.  LRAMVA Summary'!L$73:L$74)*(MONTH($E123)-1)/12)*$H123</f>
        <v>0</v>
      </c>
      <c r="R123" s="230">
        <f>(SUM('1.  LRAMVA Summary'!M$52:M$72)+SUM('1.  LRAMVA Summary'!M$73:M$74)*(MONTH($E123)-1)/12)*$H123</f>
        <v>0</v>
      </c>
      <c r="S123" s="230">
        <f>(SUM('1.  LRAMVA Summary'!N$52:N$72)+SUM('1.  LRAMVA Summary'!N$73:N$74)*(MONTH($E123)-1)/12)*$H123</f>
        <v>0</v>
      </c>
      <c r="T123" s="230">
        <f>(SUM('1.  LRAMVA Summary'!O$52:O$72)+SUM('1.  LRAMVA Summary'!O$73:O$74)*(MONTH($E123)-1)/12)*$H123</f>
        <v>0</v>
      </c>
      <c r="U123" s="230">
        <f>(SUM('1.  LRAMVA Summary'!P$52:P$72)+SUM('1.  LRAMVA Summary'!P$73:P$74)*(MONTH($E123)-1)/12)*$H123</f>
        <v>0</v>
      </c>
      <c r="V123" s="230">
        <f>(SUM('1.  LRAMVA Summary'!Q$52:Q$72)+SUM('1.  LRAMVA Summary'!Q$73:Q$74)*(MONTH($E123)-1)/12)*$H123</f>
        <v>0</v>
      </c>
      <c r="W123" s="231">
        <f t="shared" si="63"/>
        <v>38.769225593153593</v>
      </c>
    </row>
    <row r="124" spans="2:23" s="9" customFormat="1">
      <c r="B124" s="68"/>
      <c r="E124" s="214">
        <v>43221</v>
      </c>
      <c r="F124" s="214" t="s">
        <v>186</v>
      </c>
      <c r="G124" s="215" t="s">
        <v>66</v>
      </c>
      <c r="H124" s="240"/>
      <c r="I124" s="230">
        <f>(SUM('1.  LRAMVA Summary'!D$52:D$72)+SUM('1.  LRAMVA Summary'!D$73:D$74)*(MONTH($E124)-1)/12)*$H124</f>
        <v>0</v>
      </c>
      <c r="J124" s="230">
        <f>(SUM('1.  LRAMVA Summary'!E$52:E$72)+SUM('1.  LRAMVA Summary'!E$73:E$74)*(MONTH($E124)-1)/12)*$H124</f>
        <v>0</v>
      </c>
      <c r="K124" s="230">
        <f>(SUM('1.  LRAMVA Summary'!F$52:F$72)+SUM('1.  LRAMVA Summary'!F$73:F$74)*(MONTH($E124)-1)/12)*$H124</f>
        <v>0</v>
      </c>
      <c r="L124" s="230">
        <f>(SUM('1.  LRAMVA Summary'!G$52:G$72)+SUM('1.  LRAMVA Summary'!G$73:G$74)*(MONTH($E124)-1)/12)*$H124</f>
        <v>0</v>
      </c>
      <c r="M124" s="230">
        <f>(SUM('1.  LRAMVA Summary'!H$52:H$72)+SUM('1.  LRAMVA Summary'!H$73:H$74)*(MONTH($E124)-1)/12)*$H124</f>
        <v>0</v>
      </c>
      <c r="N124" s="230">
        <f>(SUM('1.  LRAMVA Summary'!I$52:I$72)+SUM('1.  LRAMVA Summary'!I$73:I$74)*(MONTH($E124)-1)/12)*$H124</f>
        <v>0</v>
      </c>
      <c r="O124" s="230">
        <f>(SUM('1.  LRAMVA Summary'!J$52:J$72)+SUM('1.  LRAMVA Summary'!J$73:J$74)*(MONTH($E124)-1)/12)*$H124</f>
        <v>0</v>
      </c>
      <c r="P124" s="230">
        <f>(SUM('1.  LRAMVA Summary'!K$52:K$72)+SUM('1.  LRAMVA Summary'!K$73:K$74)*(MONTH($E124)-1)/12)*$H124</f>
        <v>0</v>
      </c>
      <c r="Q124" s="230">
        <f>(SUM('1.  LRAMVA Summary'!L$52:L$72)+SUM('1.  LRAMVA Summary'!L$73:L$74)*(MONTH($E124)-1)/12)*$H124</f>
        <v>0</v>
      </c>
      <c r="R124" s="230">
        <f>(SUM('1.  LRAMVA Summary'!M$52:M$72)+SUM('1.  LRAMVA Summary'!M$73:M$74)*(MONTH($E124)-1)/12)*$H124</f>
        <v>0</v>
      </c>
      <c r="S124" s="230">
        <f>(SUM('1.  LRAMVA Summary'!N$52:N$72)+SUM('1.  LRAMVA Summary'!N$73:N$74)*(MONTH($E124)-1)/12)*$H124</f>
        <v>0</v>
      </c>
      <c r="T124" s="230">
        <f>(SUM('1.  LRAMVA Summary'!O$52:O$72)+SUM('1.  LRAMVA Summary'!O$73:O$74)*(MONTH($E124)-1)/12)*$H124</f>
        <v>0</v>
      </c>
      <c r="U124" s="230">
        <f>(SUM('1.  LRAMVA Summary'!P$52:P$72)+SUM('1.  LRAMVA Summary'!P$73:P$74)*(MONTH($E124)-1)/12)*$H124</f>
        <v>0</v>
      </c>
      <c r="V124" s="230">
        <f>(SUM('1.  LRAMVA Summary'!Q$52:Q$72)+SUM('1.  LRAMVA Summary'!Q$73:Q$74)*(MONTH($E124)-1)/12)*$H124</f>
        <v>0</v>
      </c>
      <c r="W124" s="231">
        <f t="shared" si="63"/>
        <v>0</v>
      </c>
    </row>
    <row r="125" spans="2:23" s="238" customFormat="1">
      <c r="B125" s="237"/>
      <c r="E125" s="214">
        <v>43252</v>
      </c>
      <c r="F125" s="214" t="s">
        <v>186</v>
      </c>
      <c r="G125" s="215" t="s">
        <v>66</v>
      </c>
      <c r="H125" s="240"/>
      <c r="I125" s="230">
        <f>(SUM('1.  LRAMVA Summary'!D$52:D$72)+SUM('1.  LRAMVA Summary'!D$73:D$74)*(MONTH($E125)-1)/12)*$H125</f>
        <v>0</v>
      </c>
      <c r="J125" s="230">
        <f>(SUM('1.  LRAMVA Summary'!E$52:E$72)+SUM('1.  LRAMVA Summary'!E$73:E$74)*(MONTH($E125)-1)/12)*$H125</f>
        <v>0</v>
      </c>
      <c r="K125" s="230">
        <f>(SUM('1.  LRAMVA Summary'!F$52:F$72)+SUM('1.  LRAMVA Summary'!F$73:F$74)*(MONTH($E125)-1)/12)*$H125</f>
        <v>0</v>
      </c>
      <c r="L125" s="230">
        <f>(SUM('1.  LRAMVA Summary'!G$52:G$72)+SUM('1.  LRAMVA Summary'!G$73:G$74)*(MONTH($E125)-1)/12)*$H125</f>
        <v>0</v>
      </c>
      <c r="M125" s="230">
        <f>(SUM('1.  LRAMVA Summary'!H$52:H$72)+SUM('1.  LRAMVA Summary'!H$73:H$74)*(MONTH($E125)-1)/12)*$H125</f>
        <v>0</v>
      </c>
      <c r="N125" s="230">
        <f>(SUM('1.  LRAMVA Summary'!I$52:I$72)+SUM('1.  LRAMVA Summary'!I$73:I$74)*(MONTH($E125)-1)/12)*$H125</f>
        <v>0</v>
      </c>
      <c r="O125" s="230">
        <f>(SUM('1.  LRAMVA Summary'!J$52:J$72)+SUM('1.  LRAMVA Summary'!J$73:J$74)*(MONTH($E125)-1)/12)*$H125</f>
        <v>0</v>
      </c>
      <c r="P125" s="230">
        <f>(SUM('1.  LRAMVA Summary'!K$52:K$72)+SUM('1.  LRAMVA Summary'!K$73:K$74)*(MONTH($E125)-1)/12)*$H125</f>
        <v>0</v>
      </c>
      <c r="Q125" s="230">
        <f>(SUM('1.  LRAMVA Summary'!L$52:L$72)+SUM('1.  LRAMVA Summary'!L$73:L$74)*(MONTH($E125)-1)/12)*$H125</f>
        <v>0</v>
      </c>
      <c r="R125" s="230">
        <f>(SUM('1.  LRAMVA Summary'!M$52:M$72)+SUM('1.  LRAMVA Summary'!M$73:M$74)*(MONTH($E125)-1)/12)*$H125</f>
        <v>0</v>
      </c>
      <c r="S125" s="230">
        <f>(SUM('1.  LRAMVA Summary'!N$52:N$72)+SUM('1.  LRAMVA Summary'!N$73:N$74)*(MONTH($E125)-1)/12)*$H125</f>
        <v>0</v>
      </c>
      <c r="T125" s="230">
        <f>(SUM('1.  LRAMVA Summary'!O$52:O$72)+SUM('1.  LRAMVA Summary'!O$73:O$74)*(MONTH($E125)-1)/12)*$H125</f>
        <v>0</v>
      </c>
      <c r="U125" s="230">
        <f>(SUM('1.  LRAMVA Summary'!P$52:P$72)+SUM('1.  LRAMVA Summary'!P$73:P$74)*(MONTH($E125)-1)/12)*$H125</f>
        <v>0</v>
      </c>
      <c r="V125" s="230">
        <f>(SUM('1.  LRAMVA Summary'!Q$52:Q$72)+SUM('1.  LRAMVA Summary'!Q$73:Q$74)*(MONTH($E125)-1)/12)*$H125</f>
        <v>0</v>
      </c>
      <c r="W125" s="231">
        <f t="shared" si="63"/>
        <v>0</v>
      </c>
    </row>
    <row r="126" spans="2:23" s="9" customFormat="1">
      <c r="B126" s="68"/>
      <c r="E126" s="214">
        <v>43282</v>
      </c>
      <c r="F126" s="214" t="s">
        <v>186</v>
      </c>
      <c r="G126" s="215" t="s">
        <v>68</v>
      </c>
      <c r="H126" s="240">
        <f>$C$45/12</f>
        <v>0</v>
      </c>
      <c r="I126" s="230">
        <f>(SUM('1.  LRAMVA Summary'!D$52:D$72)+SUM('1.  LRAMVA Summary'!D$73:D$74)*(MONTH($E126)-1)/12)*$H126</f>
        <v>0</v>
      </c>
      <c r="J126" s="230">
        <f>(SUM('1.  LRAMVA Summary'!E$52:E$72)+SUM('1.  LRAMVA Summary'!E$73:E$74)*(MONTH($E126)-1)/12)*$H126</f>
        <v>0</v>
      </c>
      <c r="K126" s="230">
        <f>(SUM('1.  LRAMVA Summary'!F$52:F$72)+SUM('1.  LRAMVA Summary'!F$73:F$74)*(MONTH($E126)-1)/12)*$H126</f>
        <v>0</v>
      </c>
      <c r="L126" s="230">
        <f>(SUM('1.  LRAMVA Summary'!G$52:G$72)+SUM('1.  LRAMVA Summary'!G$73:G$74)*(MONTH($E126)-1)/12)*$H126</f>
        <v>0</v>
      </c>
      <c r="M126" s="230">
        <f>(SUM('1.  LRAMVA Summary'!H$52:H$72)+SUM('1.  LRAMVA Summary'!H$73:H$74)*(MONTH($E126)-1)/12)*$H126</f>
        <v>0</v>
      </c>
      <c r="N126" s="230">
        <f>(SUM('1.  LRAMVA Summary'!I$52:I$72)+SUM('1.  LRAMVA Summary'!I$73:I$74)*(MONTH($E126)-1)/12)*$H126</f>
        <v>0</v>
      </c>
      <c r="O126" s="230">
        <f>(SUM('1.  LRAMVA Summary'!J$52:J$72)+SUM('1.  LRAMVA Summary'!J$73:J$74)*(MONTH($E126)-1)/12)*$H126</f>
        <v>0</v>
      </c>
      <c r="P126" s="230">
        <f>(SUM('1.  LRAMVA Summary'!K$52:K$72)+SUM('1.  LRAMVA Summary'!K$73:K$74)*(MONTH($E126)-1)/12)*$H126</f>
        <v>0</v>
      </c>
      <c r="Q126" s="230">
        <f>(SUM('1.  LRAMVA Summary'!L$52:L$72)+SUM('1.  LRAMVA Summary'!L$73:L$74)*(MONTH($E126)-1)/12)*$H126</f>
        <v>0</v>
      </c>
      <c r="R126" s="230">
        <f>(SUM('1.  LRAMVA Summary'!M$52:M$72)+SUM('1.  LRAMVA Summary'!M$73:M$74)*(MONTH($E126)-1)/12)*$H126</f>
        <v>0</v>
      </c>
      <c r="S126" s="230">
        <f>(SUM('1.  LRAMVA Summary'!N$52:N$72)+SUM('1.  LRAMVA Summary'!N$73:N$74)*(MONTH($E126)-1)/12)*$H126</f>
        <v>0</v>
      </c>
      <c r="T126" s="230">
        <f>(SUM('1.  LRAMVA Summary'!O$52:O$72)+SUM('1.  LRAMVA Summary'!O$73:O$74)*(MONTH($E126)-1)/12)*$H126</f>
        <v>0</v>
      </c>
      <c r="U126" s="230">
        <f>(SUM('1.  LRAMVA Summary'!P$52:P$72)+SUM('1.  LRAMVA Summary'!P$73:P$74)*(MONTH($E126)-1)/12)*$H126</f>
        <v>0</v>
      </c>
      <c r="V126" s="230">
        <f>(SUM('1.  LRAMVA Summary'!Q$52:Q$72)+SUM('1.  LRAMVA Summary'!Q$73:Q$74)*(MONTH($E126)-1)/12)*$H126</f>
        <v>0</v>
      </c>
      <c r="W126" s="231">
        <f t="shared" si="63"/>
        <v>0</v>
      </c>
    </row>
    <row r="127" spans="2:23" s="9" customFormat="1">
      <c r="B127" s="68"/>
      <c r="E127" s="214">
        <v>43313</v>
      </c>
      <c r="F127" s="214" t="s">
        <v>186</v>
      </c>
      <c r="G127" s="215" t="s">
        <v>68</v>
      </c>
      <c r="H127" s="240">
        <f t="shared" ref="H127:H128" si="64">$C$45/12</f>
        <v>0</v>
      </c>
      <c r="I127" s="230">
        <f>(SUM('1.  LRAMVA Summary'!D$52:D$72)+SUM('1.  LRAMVA Summary'!D$73:D$74)*(MONTH($E127)-1)/12)*$H127</f>
        <v>0</v>
      </c>
      <c r="J127" s="230">
        <f>(SUM('1.  LRAMVA Summary'!E$52:E$72)+SUM('1.  LRAMVA Summary'!E$73:E$74)*(MONTH($E127)-1)/12)*$H127</f>
        <v>0</v>
      </c>
      <c r="K127" s="230">
        <f>(SUM('1.  LRAMVA Summary'!F$52:F$72)+SUM('1.  LRAMVA Summary'!F$73:F$74)*(MONTH($E127)-1)/12)*$H127</f>
        <v>0</v>
      </c>
      <c r="L127" s="230">
        <f>(SUM('1.  LRAMVA Summary'!G$52:G$72)+SUM('1.  LRAMVA Summary'!G$73:G$74)*(MONTH($E127)-1)/12)*$H127</f>
        <v>0</v>
      </c>
      <c r="M127" s="230">
        <f>(SUM('1.  LRAMVA Summary'!H$52:H$72)+SUM('1.  LRAMVA Summary'!H$73:H$74)*(MONTH($E127)-1)/12)*$H127</f>
        <v>0</v>
      </c>
      <c r="N127" s="230">
        <f>(SUM('1.  LRAMVA Summary'!I$52:I$72)+SUM('1.  LRAMVA Summary'!I$73:I$74)*(MONTH($E127)-1)/12)*$H127</f>
        <v>0</v>
      </c>
      <c r="O127" s="230">
        <f>(SUM('1.  LRAMVA Summary'!J$52:J$72)+SUM('1.  LRAMVA Summary'!J$73:J$74)*(MONTH($E127)-1)/12)*$H127</f>
        <v>0</v>
      </c>
      <c r="P127" s="230">
        <f>(SUM('1.  LRAMVA Summary'!K$52:K$72)+SUM('1.  LRAMVA Summary'!K$73:K$74)*(MONTH($E127)-1)/12)*$H127</f>
        <v>0</v>
      </c>
      <c r="Q127" s="230">
        <f>(SUM('1.  LRAMVA Summary'!L$52:L$72)+SUM('1.  LRAMVA Summary'!L$73:L$74)*(MONTH($E127)-1)/12)*$H127</f>
        <v>0</v>
      </c>
      <c r="R127" s="230">
        <f>(SUM('1.  LRAMVA Summary'!M$52:M$72)+SUM('1.  LRAMVA Summary'!M$73:M$74)*(MONTH($E127)-1)/12)*$H127</f>
        <v>0</v>
      </c>
      <c r="S127" s="230">
        <f>(SUM('1.  LRAMVA Summary'!N$52:N$72)+SUM('1.  LRAMVA Summary'!N$73:N$74)*(MONTH($E127)-1)/12)*$H127</f>
        <v>0</v>
      </c>
      <c r="T127" s="230">
        <f>(SUM('1.  LRAMVA Summary'!O$52:O$72)+SUM('1.  LRAMVA Summary'!O$73:O$74)*(MONTH($E127)-1)/12)*$H127</f>
        <v>0</v>
      </c>
      <c r="U127" s="230">
        <f>(SUM('1.  LRAMVA Summary'!P$52:P$72)+SUM('1.  LRAMVA Summary'!P$73:P$74)*(MONTH($E127)-1)/12)*$H127</f>
        <v>0</v>
      </c>
      <c r="V127" s="230">
        <f>(SUM('1.  LRAMVA Summary'!Q$52:Q$72)+SUM('1.  LRAMVA Summary'!Q$73:Q$74)*(MONTH($E127)-1)/12)*$H127</f>
        <v>0</v>
      </c>
      <c r="W127" s="231">
        <f t="shared" si="63"/>
        <v>0</v>
      </c>
    </row>
    <row r="128" spans="2:23" s="9" customFormat="1">
      <c r="B128" s="68"/>
      <c r="E128" s="214">
        <v>43344</v>
      </c>
      <c r="F128" s="214" t="s">
        <v>186</v>
      </c>
      <c r="G128" s="215" t="s">
        <v>68</v>
      </c>
      <c r="H128" s="240">
        <f t="shared" si="64"/>
        <v>0</v>
      </c>
      <c r="I128" s="230">
        <f>(SUM('1.  LRAMVA Summary'!D$52:D$72)+SUM('1.  LRAMVA Summary'!D$73:D$74)*(MONTH($E128)-1)/12)*$H128</f>
        <v>0</v>
      </c>
      <c r="J128" s="230">
        <f>(SUM('1.  LRAMVA Summary'!E$52:E$72)+SUM('1.  LRAMVA Summary'!E$73:E$74)*(MONTH($E128)-1)/12)*$H128</f>
        <v>0</v>
      </c>
      <c r="K128" s="230">
        <f>(SUM('1.  LRAMVA Summary'!F$52:F$72)+SUM('1.  LRAMVA Summary'!F$73:F$74)*(MONTH($E128)-1)/12)*$H128</f>
        <v>0</v>
      </c>
      <c r="L128" s="230">
        <f>(SUM('1.  LRAMVA Summary'!G$52:G$72)+SUM('1.  LRAMVA Summary'!G$73:G$74)*(MONTH($E128)-1)/12)*$H128</f>
        <v>0</v>
      </c>
      <c r="M128" s="230">
        <f>(SUM('1.  LRAMVA Summary'!H$52:H$72)+SUM('1.  LRAMVA Summary'!H$73:H$74)*(MONTH($E128)-1)/12)*$H128</f>
        <v>0</v>
      </c>
      <c r="N128" s="230">
        <f>(SUM('1.  LRAMVA Summary'!I$52:I$72)+SUM('1.  LRAMVA Summary'!I$73:I$74)*(MONTH($E128)-1)/12)*$H128</f>
        <v>0</v>
      </c>
      <c r="O128" s="230">
        <f>(SUM('1.  LRAMVA Summary'!J$52:J$72)+SUM('1.  LRAMVA Summary'!J$73:J$74)*(MONTH($E128)-1)/12)*$H128</f>
        <v>0</v>
      </c>
      <c r="P128" s="230">
        <f>(SUM('1.  LRAMVA Summary'!K$52:K$72)+SUM('1.  LRAMVA Summary'!K$73:K$74)*(MONTH($E128)-1)/12)*$H128</f>
        <v>0</v>
      </c>
      <c r="Q128" s="230">
        <f>(SUM('1.  LRAMVA Summary'!L$52:L$72)+SUM('1.  LRAMVA Summary'!L$73:L$74)*(MONTH($E128)-1)/12)*$H128</f>
        <v>0</v>
      </c>
      <c r="R128" s="230">
        <f>(SUM('1.  LRAMVA Summary'!M$52:M$72)+SUM('1.  LRAMVA Summary'!M$73:M$74)*(MONTH($E128)-1)/12)*$H128</f>
        <v>0</v>
      </c>
      <c r="S128" s="230">
        <f>(SUM('1.  LRAMVA Summary'!N$52:N$72)+SUM('1.  LRAMVA Summary'!N$73:N$74)*(MONTH($E128)-1)/12)*$H128</f>
        <v>0</v>
      </c>
      <c r="T128" s="230">
        <f>(SUM('1.  LRAMVA Summary'!O$52:O$72)+SUM('1.  LRAMVA Summary'!O$73:O$74)*(MONTH($E128)-1)/12)*$H128</f>
        <v>0</v>
      </c>
      <c r="U128" s="230">
        <f>(SUM('1.  LRAMVA Summary'!P$52:P$72)+SUM('1.  LRAMVA Summary'!P$73:P$74)*(MONTH($E128)-1)/12)*$H128</f>
        <v>0</v>
      </c>
      <c r="V128" s="230">
        <f>(SUM('1.  LRAMVA Summary'!Q$52:Q$72)+SUM('1.  LRAMVA Summary'!Q$73:Q$74)*(MONTH($E128)-1)/12)*$H128</f>
        <v>0</v>
      </c>
      <c r="W128" s="231">
        <f t="shared" si="63"/>
        <v>0</v>
      </c>
    </row>
    <row r="129" spans="2:23" s="9" customFormat="1">
      <c r="B129" s="68"/>
      <c r="E129" s="214">
        <v>43374</v>
      </c>
      <c r="F129" s="214" t="s">
        <v>186</v>
      </c>
      <c r="G129" s="215" t="s">
        <v>69</v>
      </c>
      <c r="H129" s="240">
        <f>$C$46/12</f>
        <v>0</v>
      </c>
      <c r="I129" s="230">
        <f>(SUM('1.  LRAMVA Summary'!D$52:D$72)+SUM('1.  LRAMVA Summary'!D$73:D$74)*(MONTH($E129)-1)/12)*$H129</f>
        <v>0</v>
      </c>
      <c r="J129" s="230">
        <f>(SUM('1.  LRAMVA Summary'!E$52:E$72)+SUM('1.  LRAMVA Summary'!E$73:E$74)*(MONTH($E129)-1)/12)*$H129</f>
        <v>0</v>
      </c>
      <c r="K129" s="230">
        <f>(SUM('1.  LRAMVA Summary'!F$52:F$72)+SUM('1.  LRAMVA Summary'!F$73:F$74)*(MONTH($E129)-1)/12)*$H129</f>
        <v>0</v>
      </c>
      <c r="L129" s="230">
        <f>(SUM('1.  LRAMVA Summary'!G$52:G$72)+SUM('1.  LRAMVA Summary'!G$73:G$74)*(MONTH($E129)-1)/12)*$H129</f>
        <v>0</v>
      </c>
      <c r="M129" s="230">
        <f>(SUM('1.  LRAMVA Summary'!H$52:H$72)+SUM('1.  LRAMVA Summary'!H$73:H$74)*(MONTH($E129)-1)/12)*$H129</f>
        <v>0</v>
      </c>
      <c r="N129" s="230">
        <f>(SUM('1.  LRAMVA Summary'!I$52:I$72)+SUM('1.  LRAMVA Summary'!I$73:I$74)*(MONTH($E129)-1)/12)*$H129</f>
        <v>0</v>
      </c>
      <c r="O129" s="230">
        <f>(SUM('1.  LRAMVA Summary'!J$52:J$72)+SUM('1.  LRAMVA Summary'!J$73:J$74)*(MONTH($E129)-1)/12)*$H129</f>
        <v>0</v>
      </c>
      <c r="P129" s="230">
        <f>(SUM('1.  LRAMVA Summary'!K$52:K$72)+SUM('1.  LRAMVA Summary'!K$73:K$74)*(MONTH($E129)-1)/12)*$H129</f>
        <v>0</v>
      </c>
      <c r="Q129" s="230">
        <f>(SUM('1.  LRAMVA Summary'!L$52:L$72)+SUM('1.  LRAMVA Summary'!L$73:L$74)*(MONTH($E129)-1)/12)*$H129</f>
        <v>0</v>
      </c>
      <c r="R129" s="230">
        <f>(SUM('1.  LRAMVA Summary'!M$52:M$72)+SUM('1.  LRAMVA Summary'!M$73:M$74)*(MONTH($E129)-1)/12)*$H129</f>
        <v>0</v>
      </c>
      <c r="S129" s="230">
        <f>(SUM('1.  LRAMVA Summary'!N$52:N$72)+SUM('1.  LRAMVA Summary'!N$73:N$74)*(MONTH($E129)-1)/12)*$H129</f>
        <v>0</v>
      </c>
      <c r="T129" s="230">
        <f>(SUM('1.  LRAMVA Summary'!O$52:O$72)+SUM('1.  LRAMVA Summary'!O$73:O$74)*(MONTH($E129)-1)/12)*$H129</f>
        <v>0</v>
      </c>
      <c r="U129" s="230">
        <f>(SUM('1.  LRAMVA Summary'!P$52:P$72)+SUM('1.  LRAMVA Summary'!P$73:P$74)*(MONTH($E129)-1)/12)*$H129</f>
        <v>0</v>
      </c>
      <c r="V129" s="230">
        <f>(SUM('1.  LRAMVA Summary'!Q$52:Q$72)+SUM('1.  LRAMVA Summary'!Q$73:Q$74)*(MONTH($E129)-1)/12)*$H129</f>
        <v>0</v>
      </c>
      <c r="W129" s="231">
        <f t="shared" si="63"/>
        <v>0</v>
      </c>
    </row>
    <row r="130" spans="2:23" s="9" customFormat="1">
      <c r="B130" s="68"/>
      <c r="E130" s="214">
        <v>43405</v>
      </c>
      <c r="F130" s="214" t="s">
        <v>186</v>
      </c>
      <c r="G130" s="215" t="s">
        <v>69</v>
      </c>
      <c r="H130" s="240">
        <f t="shared" ref="H130:H131" si="65">$C$46/12</f>
        <v>0</v>
      </c>
      <c r="I130" s="230">
        <f>(SUM('1.  LRAMVA Summary'!D$52:D$72)+SUM('1.  LRAMVA Summary'!D$73:D$74)*(MONTH($E130)-1)/12)*$H130</f>
        <v>0</v>
      </c>
      <c r="J130" s="230">
        <f>(SUM('1.  LRAMVA Summary'!E$52:E$72)+SUM('1.  LRAMVA Summary'!E$73:E$74)*(MONTH($E130)-1)/12)*$H130</f>
        <v>0</v>
      </c>
      <c r="K130" s="230">
        <f>(SUM('1.  LRAMVA Summary'!F$52:F$72)+SUM('1.  LRAMVA Summary'!F$73:F$74)*(MONTH($E130)-1)/12)*$H130</f>
        <v>0</v>
      </c>
      <c r="L130" s="230">
        <f>(SUM('1.  LRAMVA Summary'!G$52:G$72)+SUM('1.  LRAMVA Summary'!G$73:G$74)*(MONTH($E130)-1)/12)*$H130</f>
        <v>0</v>
      </c>
      <c r="M130" s="230">
        <f>(SUM('1.  LRAMVA Summary'!H$52:H$72)+SUM('1.  LRAMVA Summary'!H$73:H$74)*(MONTH($E130)-1)/12)*$H130</f>
        <v>0</v>
      </c>
      <c r="N130" s="230">
        <f>(SUM('1.  LRAMVA Summary'!I$52:I$72)+SUM('1.  LRAMVA Summary'!I$73:I$74)*(MONTH($E130)-1)/12)*$H130</f>
        <v>0</v>
      </c>
      <c r="O130" s="230">
        <f>(SUM('1.  LRAMVA Summary'!J$52:J$72)+SUM('1.  LRAMVA Summary'!J$73:J$74)*(MONTH($E130)-1)/12)*$H130</f>
        <v>0</v>
      </c>
      <c r="P130" s="230">
        <f>(SUM('1.  LRAMVA Summary'!K$52:K$72)+SUM('1.  LRAMVA Summary'!K$73:K$74)*(MONTH($E130)-1)/12)*$H130</f>
        <v>0</v>
      </c>
      <c r="Q130" s="230">
        <f>(SUM('1.  LRAMVA Summary'!L$52:L$72)+SUM('1.  LRAMVA Summary'!L$73:L$74)*(MONTH($E130)-1)/12)*$H130</f>
        <v>0</v>
      </c>
      <c r="R130" s="230">
        <f>(SUM('1.  LRAMVA Summary'!M$52:M$72)+SUM('1.  LRAMVA Summary'!M$73:M$74)*(MONTH($E130)-1)/12)*$H130</f>
        <v>0</v>
      </c>
      <c r="S130" s="230">
        <f>(SUM('1.  LRAMVA Summary'!N$52:N$72)+SUM('1.  LRAMVA Summary'!N$73:N$74)*(MONTH($E130)-1)/12)*$H130</f>
        <v>0</v>
      </c>
      <c r="T130" s="230">
        <f>(SUM('1.  LRAMVA Summary'!O$52:O$72)+SUM('1.  LRAMVA Summary'!O$73:O$74)*(MONTH($E130)-1)/12)*$H130</f>
        <v>0</v>
      </c>
      <c r="U130" s="230">
        <f>(SUM('1.  LRAMVA Summary'!P$52:P$72)+SUM('1.  LRAMVA Summary'!P$73:P$74)*(MONTH($E130)-1)/12)*$H130</f>
        <v>0</v>
      </c>
      <c r="V130" s="230">
        <f>(SUM('1.  LRAMVA Summary'!Q$52:Q$72)+SUM('1.  LRAMVA Summary'!Q$73:Q$74)*(MONTH($E130)-1)/12)*$H130</f>
        <v>0</v>
      </c>
      <c r="W130" s="231">
        <f t="shared" si="63"/>
        <v>0</v>
      </c>
    </row>
    <row r="131" spans="2:23" s="9" customFormat="1">
      <c r="B131" s="68"/>
      <c r="E131" s="214">
        <v>43435</v>
      </c>
      <c r="F131" s="214" t="s">
        <v>186</v>
      </c>
      <c r="G131" s="215" t="s">
        <v>69</v>
      </c>
      <c r="H131" s="240">
        <f t="shared" si="65"/>
        <v>0</v>
      </c>
      <c r="I131" s="230">
        <f>(SUM('1.  LRAMVA Summary'!D$52:D$72)+SUM('1.  LRAMVA Summary'!D$73:D$74)*(MONTH($E131)-1)/12)*$H131</f>
        <v>0</v>
      </c>
      <c r="J131" s="230">
        <f>(SUM('1.  LRAMVA Summary'!E$52:E$72)+SUM('1.  LRAMVA Summary'!E$73:E$74)*(MONTH($E131)-1)/12)*$H131</f>
        <v>0</v>
      </c>
      <c r="K131" s="230">
        <f>(SUM('1.  LRAMVA Summary'!F$52:F$72)+SUM('1.  LRAMVA Summary'!F$73:F$74)*(MONTH($E131)-1)/12)*$H131</f>
        <v>0</v>
      </c>
      <c r="L131" s="230">
        <f>(SUM('1.  LRAMVA Summary'!G$52:G$72)+SUM('1.  LRAMVA Summary'!G$73:G$74)*(MONTH($E131)-1)/12)*$H131</f>
        <v>0</v>
      </c>
      <c r="M131" s="230">
        <f>(SUM('1.  LRAMVA Summary'!H$52:H$72)+SUM('1.  LRAMVA Summary'!H$73:H$74)*(MONTH($E131)-1)/12)*$H131</f>
        <v>0</v>
      </c>
      <c r="N131" s="230">
        <f>(SUM('1.  LRAMVA Summary'!I$52:I$72)+SUM('1.  LRAMVA Summary'!I$73:I$74)*(MONTH($E131)-1)/12)*$H131</f>
        <v>0</v>
      </c>
      <c r="O131" s="230">
        <f>(SUM('1.  LRAMVA Summary'!J$52:J$72)+SUM('1.  LRAMVA Summary'!J$73:J$74)*(MONTH($E131)-1)/12)*$H131</f>
        <v>0</v>
      </c>
      <c r="P131" s="230">
        <f>(SUM('1.  LRAMVA Summary'!K$52:K$72)+SUM('1.  LRAMVA Summary'!K$73:K$74)*(MONTH($E131)-1)/12)*$H131</f>
        <v>0</v>
      </c>
      <c r="Q131" s="230">
        <f>(SUM('1.  LRAMVA Summary'!L$52:L$72)+SUM('1.  LRAMVA Summary'!L$73:L$74)*(MONTH($E131)-1)/12)*$H131</f>
        <v>0</v>
      </c>
      <c r="R131" s="230">
        <f>(SUM('1.  LRAMVA Summary'!M$52:M$72)+SUM('1.  LRAMVA Summary'!M$73:M$74)*(MONTH($E131)-1)/12)*$H131</f>
        <v>0</v>
      </c>
      <c r="S131" s="230">
        <f>(SUM('1.  LRAMVA Summary'!N$52:N$72)+SUM('1.  LRAMVA Summary'!N$73:N$74)*(MONTH($E131)-1)/12)*$H131</f>
        <v>0</v>
      </c>
      <c r="T131" s="230">
        <f>(SUM('1.  LRAMVA Summary'!O$52:O$72)+SUM('1.  LRAMVA Summary'!O$73:O$74)*(MONTH($E131)-1)/12)*$H131</f>
        <v>0</v>
      </c>
      <c r="U131" s="230">
        <f>(SUM('1.  LRAMVA Summary'!P$52:P$72)+SUM('1.  LRAMVA Summary'!P$73:P$74)*(MONTH($E131)-1)/12)*$H131</f>
        <v>0</v>
      </c>
      <c r="V131" s="230">
        <f>(SUM('1.  LRAMVA Summary'!Q$52:Q$72)+SUM('1.  LRAMVA Summary'!Q$73:Q$74)*(MONTH($E131)-1)/12)*$H131</f>
        <v>0</v>
      </c>
      <c r="W131" s="231">
        <f t="shared" si="63"/>
        <v>0</v>
      </c>
    </row>
    <row r="132" spans="2:23" s="9" customFormat="1" ht="15.75" thickBot="1">
      <c r="B132" s="68"/>
      <c r="E132" s="216" t="s">
        <v>469</v>
      </c>
      <c r="F132" s="216"/>
      <c r="G132" s="217"/>
      <c r="H132" s="218"/>
      <c r="I132" s="219">
        <f>SUM(I119:I131)</f>
        <v>202.60518078974951</v>
      </c>
      <c r="J132" s="219">
        <f>SUM(J119:J131)</f>
        <v>348.87032466154983</v>
      </c>
      <c r="K132" s="219">
        <f t="shared" ref="K132:O132" si="66">SUM(K119:K131)</f>
        <v>141.78181514171533</v>
      </c>
      <c r="L132" s="219">
        <f t="shared" si="66"/>
        <v>333.9333114975899</v>
      </c>
      <c r="M132" s="219">
        <f t="shared" si="66"/>
        <v>0</v>
      </c>
      <c r="N132" s="219">
        <f t="shared" si="66"/>
        <v>0</v>
      </c>
      <c r="O132" s="219">
        <f t="shared" si="66"/>
        <v>0</v>
      </c>
      <c r="P132" s="219">
        <f t="shared" ref="P132:V132" si="67">SUM(P119:P131)</f>
        <v>0</v>
      </c>
      <c r="Q132" s="219">
        <f t="shared" si="67"/>
        <v>0</v>
      </c>
      <c r="R132" s="219">
        <f t="shared" si="67"/>
        <v>0</v>
      </c>
      <c r="S132" s="219">
        <f t="shared" si="67"/>
        <v>0</v>
      </c>
      <c r="T132" s="219">
        <f t="shared" si="67"/>
        <v>0</v>
      </c>
      <c r="U132" s="219">
        <f t="shared" si="67"/>
        <v>0</v>
      </c>
      <c r="V132" s="219">
        <f t="shared" si="67"/>
        <v>0</v>
      </c>
      <c r="W132" s="219">
        <f>SUM(W119:W131)</f>
        <v>1027.1906320906046</v>
      </c>
    </row>
    <row r="133" spans="2:23" s="9" customFormat="1" ht="15.75" thickTop="1">
      <c r="B133" s="68"/>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8"/>
      <c r="E134" s="225" t="s">
        <v>433</v>
      </c>
      <c r="F134" s="225"/>
      <c r="G134" s="226"/>
      <c r="H134" s="227"/>
      <c r="I134" s="228">
        <f>I132+I133</f>
        <v>202.60518078974951</v>
      </c>
      <c r="J134" s="228">
        <f t="shared" ref="J134" si="68">J132+J133</f>
        <v>348.87032466154983</v>
      </c>
      <c r="K134" s="228">
        <f t="shared" ref="K134" si="69">K132+K133</f>
        <v>141.78181514171533</v>
      </c>
      <c r="L134" s="228">
        <f t="shared" ref="L134" si="70">L132+L133</f>
        <v>333.9333114975899</v>
      </c>
      <c r="M134" s="228">
        <f t="shared" ref="M134" si="71">M132+M133</f>
        <v>0</v>
      </c>
      <c r="N134" s="228">
        <f t="shared" ref="N134" si="72">N132+N133</f>
        <v>0</v>
      </c>
      <c r="O134" s="228">
        <f t="shared" ref="O134:V134" si="73">O132+O133</f>
        <v>0</v>
      </c>
      <c r="P134" s="228">
        <f t="shared" si="73"/>
        <v>0</v>
      </c>
      <c r="Q134" s="228">
        <f t="shared" si="73"/>
        <v>0</v>
      </c>
      <c r="R134" s="228">
        <f t="shared" si="73"/>
        <v>0</v>
      </c>
      <c r="S134" s="228">
        <f t="shared" si="73"/>
        <v>0</v>
      </c>
      <c r="T134" s="228">
        <f t="shared" si="73"/>
        <v>0</v>
      </c>
      <c r="U134" s="228">
        <f t="shared" si="73"/>
        <v>0</v>
      </c>
      <c r="V134" s="228">
        <f t="shared" si="73"/>
        <v>0</v>
      </c>
      <c r="W134" s="228">
        <f>W132+W133</f>
        <v>1027.1906320906046</v>
      </c>
    </row>
    <row r="135" spans="2:23" s="9" customFormat="1">
      <c r="B135" s="68"/>
      <c r="E135" s="214">
        <v>43466</v>
      </c>
      <c r="F135" s="214" t="s">
        <v>187</v>
      </c>
      <c r="G135" s="215" t="s">
        <v>65</v>
      </c>
      <c r="H135" s="240">
        <f>$C$47/12</f>
        <v>0</v>
      </c>
      <c r="I135" s="230">
        <f>(SUM('1.  LRAMVA Summary'!D$52:D$75)+SUM('1.  LRAMVA Summary'!D$76:D$77)*(MONTH($E135)-1)/12)*$H135</f>
        <v>0</v>
      </c>
      <c r="J135" s="230">
        <f>(SUM('1.  LRAMVA Summary'!E$52:E$75)+SUM('1.  LRAMVA Summary'!E$76:E$77)*(MONTH($E135)-1)/12)*$H135</f>
        <v>0</v>
      </c>
      <c r="K135" s="230">
        <f>(SUM('1.  LRAMVA Summary'!F$52:F$75)+SUM('1.  LRAMVA Summary'!F$76:F$77)*(MONTH($E135)-1)/12)*$H135</f>
        <v>0</v>
      </c>
      <c r="L135" s="230">
        <f>(SUM('1.  LRAMVA Summary'!G$52:G$75)+SUM('1.  LRAMVA Summary'!G$76:G$77)*(MONTH($E135)-1)/12)*$H135</f>
        <v>0</v>
      </c>
      <c r="M135" s="230">
        <f>(SUM('1.  LRAMVA Summary'!H$52:H$75)+SUM('1.  LRAMVA Summary'!H$76:H$77)*(MONTH($E135)-1)/12)*$H135</f>
        <v>0</v>
      </c>
      <c r="N135" s="230">
        <f>(SUM('1.  LRAMVA Summary'!I$52:I$75)+SUM('1.  LRAMVA Summary'!I$76:I$77)*(MONTH($E135)-1)/12)*$H135</f>
        <v>0</v>
      </c>
      <c r="O135" s="230">
        <f>(SUM('1.  LRAMVA Summary'!J$52:J$75)+SUM('1.  LRAMVA Summary'!J$76:J$77)*(MONTH($E135)-1)/12)*$H135</f>
        <v>0</v>
      </c>
      <c r="P135" s="230">
        <f>(SUM('1.  LRAMVA Summary'!K$52:K$75)+SUM('1.  LRAMVA Summary'!K$76:K$77)*(MONTH($E135)-1)/12)*$H135</f>
        <v>0</v>
      </c>
      <c r="Q135" s="230">
        <f>(SUM('1.  LRAMVA Summary'!L$52:L$75)+SUM('1.  LRAMVA Summary'!L$76:L$77)*(MONTH($E135)-1)/12)*$H135</f>
        <v>0</v>
      </c>
      <c r="R135" s="230">
        <f>(SUM('1.  LRAMVA Summary'!M$52:M$75)+SUM('1.  LRAMVA Summary'!M$76:M$77)*(MONTH($E135)-1)/12)*$H135</f>
        <v>0</v>
      </c>
      <c r="S135" s="230">
        <f>(SUM('1.  LRAMVA Summary'!N$52:N$75)+SUM('1.  LRAMVA Summary'!N$76:N$77)*(MONTH($E135)-1)/12)*$H135</f>
        <v>0</v>
      </c>
      <c r="T135" s="230">
        <f>(SUM('1.  LRAMVA Summary'!O$52:O$75)+SUM('1.  LRAMVA Summary'!O$76:O$77)*(MONTH($E135)-1)/12)*$H135</f>
        <v>0</v>
      </c>
      <c r="U135" s="230">
        <f>(SUM('1.  LRAMVA Summary'!P$52:P$75)+SUM('1.  LRAMVA Summary'!P$76:P$77)*(MONTH($E135)-1)/12)*$H135</f>
        <v>0</v>
      </c>
      <c r="V135" s="230">
        <f>(SUM('1.  LRAMVA Summary'!Q$52:Q$75)+SUM('1.  LRAMVA Summary'!Q$76:Q$77)*(MONTH($E135)-1)/12)*$H135</f>
        <v>0</v>
      </c>
      <c r="W135" s="231">
        <f>SUM(I135:V135)</f>
        <v>0</v>
      </c>
    </row>
    <row r="136" spans="2:23" s="9" customFormat="1">
      <c r="B136" s="68"/>
      <c r="E136" s="214">
        <v>43497</v>
      </c>
      <c r="F136" s="214" t="s">
        <v>187</v>
      </c>
      <c r="G136" s="215" t="s">
        <v>65</v>
      </c>
      <c r="H136" s="240">
        <f t="shared" ref="H136:H137" si="74">$C$47/12</f>
        <v>0</v>
      </c>
      <c r="I136" s="230">
        <f>(SUM('1.  LRAMVA Summary'!D$52:D$75)+SUM('1.  LRAMVA Summary'!D$76:D$77)*(MONTH($E136)-1)/12)*$H136</f>
        <v>0</v>
      </c>
      <c r="J136" s="230">
        <f>(SUM('1.  LRAMVA Summary'!E$52:E$75)+SUM('1.  LRAMVA Summary'!E$76:E$77)*(MONTH($E136)-1)/12)*$H136</f>
        <v>0</v>
      </c>
      <c r="K136" s="230">
        <f>(SUM('1.  LRAMVA Summary'!F$52:F$75)+SUM('1.  LRAMVA Summary'!F$76:F$77)*(MONTH($E136)-1)/12)*$H136</f>
        <v>0</v>
      </c>
      <c r="L136" s="230">
        <f>(SUM('1.  LRAMVA Summary'!G$52:G$75)+SUM('1.  LRAMVA Summary'!G$76:G$77)*(MONTH($E136)-1)/12)*$H136</f>
        <v>0</v>
      </c>
      <c r="M136" s="230">
        <f>(SUM('1.  LRAMVA Summary'!H$52:H$75)+SUM('1.  LRAMVA Summary'!H$76:H$77)*(MONTH($E136)-1)/12)*$H136</f>
        <v>0</v>
      </c>
      <c r="N136" s="230">
        <f>(SUM('1.  LRAMVA Summary'!I$52:I$75)+SUM('1.  LRAMVA Summary'!I$76:I$77)*(MONTH($E136)-1)/12)*$H136</f>
        <v>0</v>
      </c>
      <c r="O136" s="230">
        <f>(SUM('1.  LRAMVA Summary'!J$52:J$75)+SUM('1.  LRAMVA Summary'!J$76:J$77)*(MONTH($E136)-1)/12)*$H136</f>
        <v>0</v>
      </c>
      <c r="P136" s="230">
        <f>(SUM('1.  LRAMVA Summary'!K$52:K$75)+SUM('1.  LRAMVA Summary'!K$76:K$77)*(MONTH($E136)-1)/12)*$H136</f>
        <v>0</v>
      </c>
      <c r="Q136" s="230">
        <f>(SUM('1.  LRAMVA Summary'!L$52:L$75)+SUM('1.  LRAMVA Summary'!L$76:L$77)*(MONTH($E136)-1)/12)*$H136</f>
        <v>0</v>
      </c>
      <c r="R136" s="230">
        <f>(SUM('1.  LRAMVA Summary'!M$52:M$75)+SUM('1.  LRAMVA Summary'!M$76:M$77)*(MONTH($E136)-1)/12)*$H136</f>
        <v>0</v>
      </c>
      <c r="S136" s="230">
        <f>(SUM('1.  LRAMVA Summary'!N$52:N$75)+SUM('1.  LRAMVA Summary'!N$76:N$77)*(MONTH($E136)-1)/12)*$H136</f>
        <v>0</v>
      </c>
      <c r="T136" s="230">
        <f>(SUM('1.  LRAMVA Summary'!O$52:O$75)+SUM('1.  LRAMVA Summary'!O$76:O$77)*(MONTH($E136)-1)/12)*$H136</f>
        <v>0</v>
      </c>
      <c r="U136" s="230">
        <f>(SUM('1.  LRAMVA Summary'!P$52:P$75)+SUM('1.  LRAMVA Summary'!P$76:P$77)*(MONTH($E136)-1)/12)*$H136</f>
        <v>0</v>
      </c>
      <c r="V136" s="230">
        <f>(SUM('1.  LRAMVA Summary'!Q$52:Q$75)+SUM('1.  LRAMVA Summary'!Q$76:Q$77)*(MONTH($E136)-1)/12)*$H136</f>
        <v>0</v>
      </c>
      <c r="W136" s="231">
        <f t="shared" ref="W136:W146" si="75">SUM(I136:V136)</f>
        <v>0</v>
      </c>
    </row>
    <row r="137" spans="2:23" s="9" customFormat="1">
      <c r="B137" s="68"/>
      <c r="E137" s="214">
        <v>43525</v>
      </c>
      <c r="F137" s="214" t="s">
        <v>187</v>
      </c>
      <c r="G137" s="215" t="s">
        <v>65</v>
      </c>
      <c r="H137" s="240">
        <f t="shared" si="74"/>
        <v>0</v>
      </c>
      <c r="I137" s="230">
        <f>(SUM('1.  LRAMVA Summary'!D$52:D$75)+SUM('1.  LRAMVA Summary'!D$76:D$77)*(MONTH($E137)-1)/12)*$H137</f>
        <v>0</v>
      </c>
      <c r="J137" s="230">
        <f>(SUM('1.  LRAMVA Summary'!E$52:E$75)+SUM('1.  LRAMVA Summary'!E$76:E$77)*(MONTH($E137)-1)/12)*$H137</f>
        <v>0</v>
      </c>
      <c r="K137" s="230">
        <f>(SUM('1.  LRAMVA Summary'!F$52:F$75)+SUM('1.  LRAMVA Summary'!F$76:F$77)*(MONTH($E137)-1)/12)*$H137</f>
        <v>0</v>
      </c>
      <c r="L137" s="230">
        <f>(SUM('1.  LRAMVA Summary'!G$52:G$75)+SUM('1.  LRAMVA Summary'!G$76:G$77)*(MONTH($E137)-1)/12)*$H137</f>
        <v>0</v>
      </c>
      <c r="M137" s="230">
        <f>(SUM('1.  LRAMVA Summary'!H$52:H$75)+SUM('1.  LRAMVA Summary'!H$76:H$77)*(MONTH($E137)-1)/12)*$H137</f>
        <v>0</v>
      </c>
      <c r="N137" s="230">
        <f>(SUM('1.  LRAMVA Summary'!I$52:I$75)+SUM('1.  LRAMVA Summary'!I$76:I$77)*(MONTH($E137)-1)/12)*$H137</f>
        <v>0</v>
      </c>
      <c r="O137" s="230">
        <f>(SUM('1.  LRAMVA Summary'!J$52:J$75)+SUM('1.  LRAMVA Summary'!J$76:J$77)*(MONTH($E137)-1)/12)*$H137</f>
        <v>0</v>
      </c>
      <c r="P137" s="230">
        <f>(SUM('1.  LRAMVA Summary'!K$52:K$75)+SUM('1.  LRAMVA Summary'!K$76:K$77)*(MONTH($E137)-1)/12)*$H137</f>
        <v>0</v>
      </c>
      <c r="Q137" s="230">
        <f>(SUM('1.  LRAMVA Summary'!L$52:L$75)+SUM('1.  LRAMVA Summary'!L$76:L$77)*(MONTH($E137)-1)/12)*$H137</f>
        <v>0</v>
      </c>
      <c r="R137" s="230">
        <f>(SUM('1.  LRAMVA Summary'!M$52:M$75)+SUM('1.  LRAMVA Summary'!M$76:M$77)*(MONTH($E137)-1)/12)*$H137</f>
        <v>0</v>
      </c>
      <c r="S137" s="230">
        <f>(SUM('1.  LRAMVA Summary'!N$52:N$75)+SUM('1.  LRAMVA Summary'!N$76:N$77)*(MONTH($E137)-1)/12)*$H137</f>
        <v>0</v>
      </c>
      <c r="T137" s="230">
        <f>(SUM('1.  LRAMVA Summary'!O$52:O$75)+SUM('1.  LRAMVA Summary'!O$76:O$77)*(MONTH($E137)-1)/12)*$H137</f>
        <v>0</v>
      </c>
      <c r="U137" s="230">
        <f>(SUM('1.  LRAMVA Summary'!P$52:P$75)+SUM('1.  LRAMVA Summary'!P$76:P$77)*(MONTH($E137)-1)/12)*$H137</f>
        <v>0</v>
      </c>
      <c r="V137" s="230">
        <f>(SUM('1.  LRAMVA Summary'!Q$52:Q$75)+SUM('1.  LRAMVA Summary'!Q$76:Q$77)*(MONTH($E137)-1)/12)*$H137</f>
        <v>0</v>
      </c>
      <c r="W137" s="231">
        <f t="shared" si="75"/>
        <v>0</v>
      </c>
    </row>
    <row r="138" spans="2:23" s="8" customFormat="1">
      <c r="B138" s="239"/>
      <c r="E138" s="214">
        <v>43556</v>
      </c>
      <c r="F138" s="214" t="s">
        <v>187</v>
      </c>
      <c r="G138" s="215" t="s">
        <v>66</v>
      </c>
      <c r="H138" s="240">
        <f>$C$48/12</f>
        <v>0</v>
      </c>
      <c r="I138" s="230">
        <f>(SUM('1.  LRAMVA Summary'!D$52:D$75)+SUM('1.  LRAMVA Summary'!D$76:D$77)*(MONTH($E138)-1)/12)*$H138</f>
        <v>0</v>
      </c>
      <c r="J138" s="230">
        <f>(SUM('1.  LRAMVA Summary'!E$52:E$75)+SUM('1.  LRAMVA Summary'!E$76:E$77)*(MONTH($E138)-1)/12)*$H138</f>
        <v>0</v>
      </c>
      <c r="K138" s="230">
        <f>(SUM('1.  LRAMVA Summary'!F$52:F$75)+SUM('1.  LRAMVA Summary'!F$76:F$77)*(MONTH($E138)-1)/12)*$H138</f>
        <v>0</v>
      </c>
      <c r="L138" s="230">
        <f>(SUM('1.  LRAMVA Summary'!G$52:G$75)+SUM('1.  LRAMVA Summary'!G$76:G$77)*(MONTH($E138)-1)/12)*$H138</f>
        <v>0</v>
      </c>
      <c r="M138" s="230">
        <f>(SUM('1.  LRAMVA Summary'!H$52:H$75)+SUM('1.  LRAMVA Summary'!H$76:H$77)*(MONTH($E138)-1)/12)*$H138</f>
        <v>0</v>
      </c>
      <c r="N138" s="230">
        <f>(SUM('1.  LRAMVA Summary'!I$52:I$75)+SUM('1.  LRAMVA Summary'!I$76:I$77)*(MONTH($E138)-1)/12)*$H138</f>
        <v>0</v>
      </c>
      <c r="O138" s="230">
        <f>(SUM('1.  LRAMVA Summary'!J$52:J$75)+SUM('1.  LRAMVA Summary'!J$76:J$77)*(MONTH($E138)-1)/12)*$H138</f>
        <v>0</v>
      </c>
      <c r="P138" s="230">
        <f>(SUM('1.  LRAMVA Summary'!K$52:K$75)+SUM('1.  LRAMVA Summary'!K$76:K$77)*(MONTH($E138)-1)/12)*$H138</f>
        <v>0</v>
      </c>
      <c r="Q138" s="230">
        <f>(SUM('1.  LRAMVA Summary'!L$52:L$75)+SUM('1.  LRAMVA Summary'!L$76:L$77)*(MONTH($E138)-1)/12)*$H138</f>
        <v>0</v>
      </c>
      <c r="R138" s="230">
        <f>(SUM('1.  LRAMVA Summary'!M$52:M$75)+SUM('1.  LRAMVA Summary'!M$76:M$77)*(MONTH($E138)-1)/12)*$H138</f>
        <v>0</v>
      </c>
      <c r="S138" s="230">
        <f>(SUM('1.  LRAMVA Summary'!N$52:N$75)+SUM('1.  LRAMVA Summary'!N$76:N$77)*(MONTH($E138)-1)/12)*$H138</f>
        <v>0</v>
      </c>
      <c r="T138" s="230">
        <f>(SUM('1.  LRAMVA Summary'!O$52:O$75)+SUM('1.  LRAMVA Summary'!O$76:O$77)*(MONTH($E138)-1)/12)*$H138</f>
        <v>0</v>
      </c>
      <c r="U138" s="230">
        <f>(SUM('1.  LRAMVA Summary'!P$52:P$75)+SUM('1.  LRAMVA Summary'!P$76:P$77)*(MONTH($E138)-1)/12)*$H138</f>
        <v>0</v>
      </c>
      <c r="V138" s="230">
        <f>(SUM('1.  LRAMVA Summary'!Q$52:Q$75)+SUM('1.  LRAMVA Summary'!Q$76:Q$77)*(MONTH($E138)-1)/12)*$H138</f>
        <v>0</v>
      </c>
      <c r="W138" s="231">
        <f t="shared" si="75"/>
        <v>0</v>
      </c>
    </row>
    <row r="139" spans="2:23" s="9" customFormat="1">
      <c r="B139" s="68"/>
      <c r="E139" s="214">
        <v>43586</v>
      </c>
      <c r="F139" s="214" t="s">
        <v>187</v>
      </c>
      <c r="G139" s="215" t="s">
        <v>66</v>
      </c>
      <c r="H139" s="240">
        <f>$C$48/12</f>
        <v>0</v>
      </c>
      <c r="I139" s="230">
        <f>(SUM('1.  LRAMVA Summary'!D$52:D$75)+SUM('1.  LRAMVA Summary'!D$76:D$77)*(MONTH($E139)-1)/12)*$H139</f>
        <v>0</v>
      </c>
      <c r="J139" s="230">
        <f>(SUM('1.  LRAMVA Summary'!E$52:E$75)+SUM('1.  LRAMVA Summary'!E$76:E$77)*(MONTH($E139)-1)/12)*$H139</f>
        <v>0</v>
      </c>
      <c r="K139" s="230">
        <f>(SUM('1.  LRAMVA Summary'!F$52:F$75)+SUM('1.  LRAMVA Summary'!F$76:F$77)*(MONTH($E139)-1)/12)*$H139</f>
        <v>0</v>
      </c>
      <c r="L139" s="230">
        <f>(SUM('1.  LRAMVA Summary'!G$52:G$75)+SUM('1.  LRAMVA Summary'!G$76:G$77)*(MONTH($E139)-1)/12)*$H139</f>
        <v>0</v>
      </c>
      <c r="M139" s="230">
        <f>(SUM('1.  LRAMVA Summary'!H$52:H$75)+SUM('1.  LRAMVA Summary'!H$76:H$77)*(MONTH($E139)-1)/12)*$H139</f>
        <v>0</v>
      </c>
      <c r="N139" s="230">
        <f>(SUM('1.  LRAMVA Summary'!I$52:I$75)+SUM('1.  LRAMVA Summary'!I$76:I$77)*(MONTH($E139)-1)/12)*$H139</f>
        <v>0</v>
      </c>
      <c r="O139" s="230">
        <f>(SUM('1.  LRAMVA Summary'!J$52:J$75)+SUM('1.  LRAMVA Summary'!J$76:J$77)*(MONTH($E139)-1)/12)*$H139</f>
        <v>0</v>
      </c>
      <c r="P139" s="230">
        <f>(SUM('1.  LRAMVA Summary'!K$52:K$75)+SUM('1.  LRAMVA Summary'!K$76:K$77)*(MONTH($E139)-1)/12)*$H139</f>
        <v>0</v>
      </c>
      <c r="Q139" s="230">
        <f>(SUM('1.  LRAMVA Summary'!L$52:L$75)+SUM('1.  LRAMVA Summary'!L$76:L$77)*(MONTH($E139)-1)/12)*$H139</f>
        <v>0</v>
      </c>
      <c r="R139" s="230">
        <f>(SUM('1.  LRAMVA Summary'!M$52:M$75)+SUM('1.  LRAMVA Summary'!M$76:M$77)*(MONTH($E139)-1)/12)*$H139</f>
        <v>0</v>
      </c>
      <c r="S139" s="230">
        <f>(SUM('1.  LRAMVA Summary'!N$52:N$75)+SUM('1.  LRAMVA Summary'!N$76:N$77)*(MONTH($E139)-1)/12)*$H139</f>
        <v>0</v>
      </c>
      <c r="T139" s="230">
        <f>(SUM('1.  LRAMVA Summary'!O$52:O$75)+SUM('1.  LRAMVA Summary'!O$76:O$77)*(MONTH($E139)-1)/12)*$H139</f>
        <v>0</v>
      </c>
      <c r="U139" s="230">
        <f>(SUM('1.  LRAMVA Summary'!P$52:P$75)+SUM('1.  LRAMVA Summary'!P$76:P$77)*(MONTH($E139)-1)/12)*$H139</f>
        <v>0</v>
      </c>
      <c r="V139" s="230">
        <f>(SUM('1.  LRAMVA Summary'!Q$52:Q$75)+SUM('1.  LRAMVA Summary'!Q$76:Q$77)*(MONTH($E139)-1)/12)*$H139</f>
        <v>0</v>
      </c>
      <c r="W139" s="231">
        <f t="shared" si="75"/>
        <v>0</v>
      </c>
    </row>
    <row r="140" spans="2:23" s="9" customFormat="1">
      <c r="B140" s="68"/>
      <c r="E140" s="214">
        <v>43617</v>
      </c>
      <c r="F140" s="214" t="s">
        <v>187</v>
      </c>
      <c r="G140" s="215" t="s">
        <v>66</v>
      </c>
      <c r="H140" s="240">
        <f t="shared" ref="H140" si="76">$C$48/12</f>
        <v>0</v>
      </c>
      <c r="I140" s="230">
        <f>(SUM('1.  LRAMVA Summary'!D$52:D$75)+SUM('1.  LRAMVA Summary'!D$76:D$77)*(MONTH($E140)-1)/12)*$H140</f>
        <v>0</v>
      </c>
      <c r="J140" s="230">
        <f>(SUM('1.  LRAMVA Summary'!E$52:E$75)+SUM('1.  LRAMVA Summary'!E$76:E$77)*(MONTH($E140)-1)/12)*$H140</f>
        <v>0</v>
      </c>
      <c r="K140" s="230">
        <f>(SUM('1.  LRAMVA Summary'!F$52:F$75)+SUM('1.  LRAMVA Summary'!F$76:F$77)*(MONTH($E140)-1)/12)*$H140</f>
        <v>0</v>
      </c>
      <c r="L140" s="230">
        <f>(SUM('1.  LRAMVA Summary'!G$52:G$75)+SUM('1.  LRAMVA Summary'!G$76:G$77)*(MONTH($E140)-1)/12)*$H140</f>
        <v>0</v>
      </c>
      <c r="M140" s="230">
        <f>(SUM('1.  LRAMVA Summary'!H$52:H$75)+SUM('1.  LRAMVA Summary'!H$76:H$77)*(MONTH($E140)-1)/12)*$H140</f>
        <v>0</v>
      </c>
      <c r="N140" s="230">
        <f>(SUM('1.  LRAMVA Summary'!I$52:I$75)+SUM('1.  LRAMVA Summary'!I$76:I$77)*(MONTH($E140)-1)/12)*$H140</f>
        <v>0</v>
      </c>
      <c r="O140" s="230">
        <f>(SUM('1.  LRAMVA Summary'!J$52:J$75)+SUM('1.  LRAMVA Summary'!J$76:J$77)*(MONTH($E140)-1)/12)*$H140</f>
        <v>0</v>
      </c>
      <c r="P140" s="230">
        <f>(SUM('1.  LRAMVA Summary'!K$52:K$75)+SUM('1.  LRAMVA Summary'!K$76:K$77)*(MONTH($E140)-1)/12)*$H140</f>
        <v>0</v>
      </c>
      <c r="Q140" s="230">
        <f>(SUM('1.  LRAMVA Summary'!L$52:L$75)+SUM('1.  LRAMVA Summary'!L$76:L$77)*(MONTH($E140)-1)/12)*$H140</f>
        <v>0</v>
      </c>
      <c r="R140" s="230">
        <f>(SUM('1.  LRAMVA Summary'!M$52:M$75)+SUM('1.  LRAMVA Summary'!M$76:M$77)*(MONTH($E140)-1)/12)*$H140</f>
        <v>0</v>
      </c>
      <c r="S140" s="230">
        <f>(SUM('1.  LRAMVA Summary'!N$52:N$75)+SUM('1.  LRAMVA Summary'!N$76:N$77)*(MONTH($E140)-1)/12)*$H140</f>
        <v>0</v>
      </c>
      <c r="T140" s="230">
        <f>(SUM('1.  LRAMVA Summary'!O$52:O$75)+SUM('1.  LRAMVA Summary'!O$76:O$77)*(MONTH($E140)-1)/12)*$H140</f>
        <v>0</v>
      </c>
      <c r="U140" s="230">
        <f>(SUM('1.  LRAMVA Summary'!P$52:P$75)+SUM('1.  LRAMVA Summary'!P$76:P$77)*(MONTH($E140)-1)/12)*$H140</f>
        <v>0</v>
      </c>
      <c r="V140" s="230">
        <f>(SUM('1.  LRAMVA Summary'!Q$52:Q$75)+SUM('1.  LRAMVA Summary'!Q$76:Q$77)*(MONTH($E140)-1)/12)*$H140</f>
        <v>0</v>
      </c>
      <c r="W140" s="231">
        <f t="shared" si="75"/>
        <v>0</v>
      </c>
    </row>
    <row r="141" spans="2:23" s="9" customFormat="1">
      <c r="B141" s="68"/>
      <c r="E141" s="214">
        <v>43647</v>
      </c>
      <c r="F141" s="214" t="s">
        <v>187</v>
      </c>
      <c r="G141" s="215" t="s">
        <v>68</v>
      </c>
      <c r="H141" s="240">
        <f>$C$49/12</f>
        <v>0</v>
      </c>
      <c r="I141" s="230">
        <f>(SUM('1.  LRAMVA Summary'!D$52:D$75)+SUM('1.  LRAMVA Summary'!D$76:D$77)*(MONTH($E141)-1)/12)*$H141</f>
        <v>0</v>
      </c>
      <c r="J141" s="230">
        <f>(SUM('1.  LRAMVA Summary'!E$52:E$75)+SUM('1.  LRAMVA Summary'!E$76:E$77)*(MONTH($E141)-1)/12)*$H141</f>
        <v>0</v>
      </c>
      <c r="K141" s="230">
        <f>(SUM('1.  LRAMVA Summary'!F$52:F$75)+SUM('1.  LRAMVA Summary'!F$76:F$77)*(MONTH($E141)-1)/12)*$H141</f>
        <v>0</v>
      </c>
      <c r="L141" s="230">
        <f>(SUM('1.  LRAMVA Summary'!G$52:G$75)+SUM('1.  LRAMVA Summary'!G$76:G$77)*(MONTH($E141)-1)/12)*$H141</f>
        <v>0</v>
      </c>
      <c r="M141" s="230">
        <f>(SUM('1.  LRAMVA Summary'!H$52:H$75)+SUM('1.  LRAMVA Summary'!H$76:H$77)*(MONTH($E141)-1)/12)*$H141</f>
        <v>0</v>
      </c>
      <c r="N141" s="230">
        <f>(SUM('1.  LRAMVA Summary'!I$52:I$75)+SUM('1.  LRAMVA Summary'!I$76:I$77)*(MONTH($E141)-1)/12)*$H141</f>
        <v>0</v>
      </c>
      <c r="O141" s="230">
        <f>(SUM('1.  LRAMVA Summary'!J$52:J$75)+SUM('1.  LRAMVA Summary'!J$76:J$77)*(MONTH($E141)-1)/12)*$H141</f>
        <v>0</v>
      </c>
      <c r="P141" s="230">
        <f>(SUM('1.  LRAMVA Summary'!K$52:K$75)+SUM('1.  LRAMVA Summary'!K$76:K$77)*(MONTH($E141)-1)/12)*$H141</f>
        <v>0</v>
      </c>
      <c r="Q141" s="230">
        <f>(SUM('1.  LRAMVA Summary'!L$52:L$75)+SUM('1.  LRAMVA Summary'!L$76:L$77)*(MONTH($E141)-1)/12)*$H141</f>
        <v>0</v>
      </c>
      <c r="R141" s="230">
        <f>(SUM('1.  LRAMVA Summary'!M$52:M$75)+SUM('1.  LRAMVA Summary'!M$76:M$77)*(MONTH($E141)-1)/12)*$H141</f>
        <v>0</v>
      </c>
      <c r="S141" s="230">
        <f>(SUM('1.  LRAMVA Summary'!N$52:N$75)+SUM('1.  LRAMVA Summary'!N$76:N$77)*(MONTH($E141)-1)/12)*$H141</f>
        <v>0</v>
      </c>
      <c r="T141" s="230">
        <f>(SUM('1.  LRAMVA Summary'!O$52:O$75)+SUM('1.  LRAMVA Summary'!O$76:O$77)*(MONTH($E141)-1)/12)*$H141</f>
        <v>0</v>
      </c>
      <c r="U141" s="230">
        <f>(SUM('1.  LRAMVA Summary'!P$52:P$75)+SUM('1.  LRAMVA Summary'!P$76:P$77)*(MONTH($E141)-1)/12)*$H141</f>
        <v>0</v>
      </c>
      <c r="V141" s="230">
        <f>(SUM('1.  LRAMVA Summary'!Q$52:Q$75)+SUM('1.  LRAMVA Summary'!Q$76:Q$77)*(MONTH($E141)-1)/12)*$H141</f>
        <v>0</v>
      </c>
      <c r="W141" s="231">
        <f t="shared" si="75"/>
        <v>0</v>
      </c>
    </row>
    <row r="142" spans="2:23" s="9" customFormat="1">
      <c r="B142" s="68"/>
      <c r="E142" s="214">
        <v>43678</v>
      </c>
      <c r="F142" s="214" t="s">
        <v>187</v>
      </c>
      <c r="G142" s="215" t="s">
        <v>68</v>
      </c>
      <c r="H142" s="240">
        <f t="shared" ref="H142" si="77">$C$49/12</f>
        <v>0</v>
      </c>
      <c r="I142" s="230">
        <f>(SUM('1.  LRAMVA Summary'!D$52:D$75)+SUM('1.  LRAMVA Summary'!D$76:D$77)*(MONTH($E142)-1)/12)*$H142</f>
        <v>0</v>
      </c>
      <c r="J142" s="230">
        <f>(SUM('1.  LRAMVA Summary'!E$52:E$75)+SUM('1.  LRAMVA Summary'!E$76:E$77)*(MONTH($E142)-1)/12)*$H142</f>
        <v>0</v>
      </c>
      <c r="K142" s="230">
        <f>(SUM('1.  LRAMVA Summary'!F$52:F$75)+SUM('1.  LRAMVA Summary'!F$76:F$77)*(MONTH($E142)-1)/12)*$H142</f>
        <v>0</v>
      </c>
      <c r="L142" s="230">
        <f>(SUM('1.  LRAMVA Summary'!G$52:G$75)+SUM('1.  LRAMVA Summary'!G$76:G$77)*(MONTH($E142)-1)/12)*$H142</f>
        <v>0</v>
      </c>
      <c r="M142" s="230">
        <f>(SUM('1.  LRAMVA Summary'!H$52:H$75)+SUM('1.  LRAMVA Summary'!H$76:H$77)*(MONTH($E142)-1)/12)*$H142</f>
        <v>0</v>
      </c>
      <c r="N142" s="230">
        <f>(SUM('1.  LRAMVA Summary'!I$52:I$75)+SUM('1.  LRAMVA Summary'!I$76:I$77)*(MONTH($E142)-1)/12)*$H142</f>
        <v>0</v>
      </c>
      <c r="O142" s="230">
        <f>(SUM('1.  LRAMVA Summary'!J$52:J$75)+SUM('1.  LRAMVA Summary'!J$76:J$77)*(MONTH($E142)-1)/12)*$H142</f>
        <v>0</v>
      </c>
      <c r="P142" s="230">
        <f>(SUM('1.  LRAMVA Summary'!K$52:K$75)+SUM('1.  LRAMVA Summary'!K$76:K$77)*(MONTH($E142)-1)/12)*$H142</f>
        <v>0</v>
      </c>
      <c r="Q142" s="230">
        <f>(SUM('1.  LRAMVA Summary'!L$52:L$75)+SUM('1.  LRAMVA Summary'!L$76:L$77)*(MONTH($E142)-1)/12)*$H142</f>
        <v>0</v>
      </c>
      <c r="R142" s="230">
        <f>(SUM('1.  LRAMVA Summary'!M$52:M$75)+SUM('1.  LRAMVA Summary'!M$76:M$77)*(MONTH($E142)-1)/12)*$H142</f>
        <v>0</v>
      </c>
      <c r="S142" s="230">
        <f>(SUM('1.  LRAMVA Summary'!N$52:N$75)+SUM('1.  LRAMVA Summary'!N$76:N$77)*(MONTH($E142)-1)/12)*$H142</f>
        <v>0</v>
      </c>
      <c r="T142" s="230">
        <f>(SUM('1.  LRAMVA Summary'!O$52:O$75)+SUM('1.  LRAMVA Summary'!O$76:O$77)*(MONTH($E142)-1)/12)*$H142</f>
        <v>0</v>
      </c>
      <c r="U142" s="230">
        <f>(SUM('1.  LRAMVA Summary'!P$52:P$75)+SUM('1.  LRAMVA Summary'!P$76:P$77)*(MONTH($E142)-1)/12)*$H142</f>
        <v>0</v>
      </c>
      <c r="V142" s="230">
        <f>(SUM('1.  LRAMVA Summary'!Q$52:Q$75)+SUM('1.  LRAMVA Summary'!Q$76:Q$77)*(MONTH($E142)-1)/12)*$H142</f>
        <v>0</v>
      </c>
      <c r="W142" s="231">
        <f t="shared" si="75"/>
        <v>0</v>
      </c>
    </row>
    <row r="143" spans="2:23" s="9" customFormat="1">
      <c r="B143" s="68"/>
      <c r="E143" s="214">
        <v>43709</v>
      </c>
      <c r="F143" s="214" t="s">
        <v>187</v>
      </c>
      <c r="G143" s="215" t="s">
        <v>68</v>
      </c>
      <c r="H143" s="240">
        <f>$C$49/12</f>
        <v>0</v>
      </c>
      <c r="I143" s="230">
        <f>(SUM('1.  LRAMVA Summary'!D$52:D$75)+SUM('1.  LRAMVA Summary'!D$76:D$77)*(MONTH($E143)-1)/12)*$H143</f>
        <v>0</v>
      </c>
      <c r="J143" s="230">
        <f>(SUM('1.  LRAMVA Summary'!E$52:E$75)+SUM('1.  LRAMVA Summary'!E$76:E$77)*(MONTH($E143)-1)/12)*$H143</f>
        <v>0</v>
      </c>
      <c r="K143" s="230">
        <f>(SUM('1.  LRAMVA Summary'!F$52:F$75)+SUM('1.  LRAMVA Summary'!F$76:F$77)*(MONTH($E143)-1)/12)*$H143</f>
        <v>0</v>
      </c>
      <c r="L143" s="230">
        <f>(SUM('1.  LRAMVA Summary'!G$52:G$75)+SUM('1.  LRAMVA Summary'!G$76:G$77)*(MONTH($E143)-1)/12)*$H143</f>
        <v>0</v>
      </c>
      <c r="M143" s="230">
        <f>(SUM('1.  LRAMVA Summary'!H$52:H$75)+SUM('1.  LRAMVA Summary'!H$76:H$77)*(MONTH($E143)-1)/12)*$H143</f>
        <v>0</v>
      </c>
      <c r="N143" s="230">
        <f>(SUM('1.  LRAMVA Summary'!I$52:I$75)+SUM('1.  LRAMVA Summary'!I$76:I$77)*(MONTH($E143)-1)/12)*$H143</f>
        <v>0</v>
      </c>
      <c r="O143" s="230">
        <f>(SUM('1.  LRAMVA Summary'!J$52:J$75)+SUM('1.  LRAMVA Summary'!J$76:J$77)*(MONTH($E143)-1)/12)*$H143</f>
        <v>0</v>
      </c>
      <c r="P143" s="230">
        <f>(SUM('1.  LRAMVA Summary'!K$52:K$75)+SUM('1.  LRAMVA Summary'!K$76:K$77)*(MONTH($E143)-1)/12)*$H143</f>
        <v>0</v>
      </c>
      <c r="Q143" s="230">
        <f>(SUM('1.  LRAMVA Summary'!L$52:L$75)+SUM('1.  LRAMVA Summary'!L$76:L$77)*(MONTH($E143)-1)/12)*$H143</f>
        <v>0</v>
      </c>
      <c r="R143" s="230">
        <f>(SUM('1.  LRAMVA Summary'!M$52:M$75)+SUM('1.  LRAMVA Summary'!M$76:M$77)*(MONTH($E143)-1)/12)*$H143</f>
        <v>0</v>
      </c>
      <c r="S143" s="230">
        <f>(SUM('1.  LRAMVA Summary'!N$52:N$75)+SUM('1.  LRAMVA Summary'!N$76:N$77)*(MONTH($E143)-1)/12)*$H143</f>
        <v>0</v>
      </c>
      <c r="T143" s="230">
        <f>(SUM('1.  LRAMVA Summary'!O$52:O$75)+SUM('1.  LRAMVA Summary'!O$76:O$77)*(MONTH($E143)-1)/12)*$H143</f>
        <v>0</v>
      </c>
      <c r="U143" s="230">
        <f>(SUM('1.  LRAMVA Summary'!P$52:P$75)+SUM('1.  LRAMVA Summary'!P$76:P$77)*(MONTH($E143)-1)/12)*$H143</f>
        <v>0</v>
      </c>
      <c r="V143" s="230">
        <f>(SUM('1.  LRAMVA Summary'!Q$52:Q$75)+SUM('1.  LRAMVA Summary'!Q$76:Q$77)*(MONTH($E143)-1)/12)*$H143</f>
        <v>0</v>
      </c>
      <c r="W143" s="231">
        <f t="shared" si="75"/>
        <v>0</v>
      </c>
    </row>
    <row r="144" spans="2:23" s="9" customFormat="1">
      <c r="B144" s="68"/>
      <c r="E144" s="214">
        <v>43739</v>
      </c>
      <c r="F144" s="214" t="s">
        <v>187</v>
      </c>
      <c r="G144" s="215" t="s">
        <v>69</v>
      </c>
      <c r="H144" s="240">
        <f>$C$50/12</f>
        <v>0</v>
      </c>
      <c r="I144" s="230">
        <f>(SUM('1.  LRAMVA Summary'!D$52:D$75)+SUM('1.  LRAMVA Summary'!D$76:D$77)*(MONTH($E144)-1)/12)*$H144</f>
        <v>0</v>
      </c>
      <c r="J144" s="230">
        <f>(SUM('1.  LRAMVA Summary'!E$52:E$75)+SUM('1.  LRAMVA Summary'!E$76:E$77)*(MONTH($E144)-1)/12)*$H144</f>
        <v>0</v>
      </c>
      <c r="K144" s="230">
        <f>(SUM('1.  LRAMVA Summary'!F$52:F$75)+SUM('1.  LRAMVA Summary'!F$76:F$77)*(MONTH($E144)-1)/12)*$H144</f>
        <v>0</v>
      </c>
      <c r="L144" s="230">
        <f>(SUM('1.  LRAMVA Summary'!G$52:G$75)+SUM('1.  LRAMVA Summary'!G$76:G$77)*(MONTH($E144)-1)/12)*$H144</f>
        <v>0</v>
      </c>
      <c r="M144" s="230">
        <f>(SUM('1.  LRAMVA Summary'!H$52:H$75)+SUM('1.  LRAMVA Summary'!H$76:H$77)*(MONTH($E144)-1)/12)*$H144</f>
        <v>0</v>
      </c>
      <c r="N144" s="230">
        <f>(SUM('1.  LRAMVA Summary'!I$52:I$75)+SUM('1.  LRAMVA Summary'!I$76:I$77)*(MONTH($E144)-1)/12)*$H144</f>
        <v>0</v>
      </c>
      <c r="O144" s="230">
        <f>(SUM('1.  LRAMVA Summary'!J$52:J$75)+SUM('1.  LRAMVA Summary'!J$76:J$77)*(MONTH($E144)-1)/12)*$H144</f>
        <v>0</v>
      </c>
      <c r="P144" s="230">
        <f>(SUM('1.  LRAMVA Summary'!K$52:K$75)+SUM('1.  LRAMVA Summary'!K$76:K$77)*(MONTH($E144)-1)/12)*$H144</f>
        <v>0</v>
      </c>
      <c r="Q144" s="230">
        <f>(SUM('1.  LRAMVA Summary'!L$52:L$75)+SUM('1.  LRAMVA Summary'!L$76:L$77)*(MONTH($E144)-1)/12)*$H144</f>
        <v>0</v>
      </c>
      <c r="R144" s="230">
        <f>(SUM('1.  LRAMVA Summary'!M$52:M$75)+SUM('1.  LRAMVA Summary'!M$76:M$77)*(MONTH($E144)-1)/12)*$H144</f>
        <v>0</v>
      </c>
      <c r="S144" s="230">
        <f>(SUM('1.  LRAMVA Summary'!N$52:N$75)+SUM('1.  LRAMVA Summary'!N$76:N$77)*(MONTH($E144)-1)/12)*$H144</f>
        <v>0</v>
      </c>
      <c r="T144" s="230">
        <f>(SUM('1.  LRAMVA Summary'!O$52:O$75)+SUM('1.  LRAMVA Summary'!O$76:O$77)*(MONTH($E144)-1)/12)*$H144</f>
        <v>0</v>
      </c>
      <c r="U144" s="230">
        <f>(SUM('1.  LRAMVA Summary'!P$52:P$75)+SUM('1.  LRAMVA Summary'!P$76:P$77)*(MONTH($E144)-1)/12)*$H144</f>
        <v>0</v>
      </c>
      <c r="V144" s="230">
        <f>(SUM('1.  LRAMVA Summary'!Q$52:Q$75)+SUM('1.  LRAMVA Summary'!Q$76:Q$77)*(MONTH($E144)-1)/12)*$H144</f>
        <v>0</v>
      </c>
      <c r="W144" s="231">
        <f t="shared" si="75"/>
        <v>0</v>
      </c>
    </row>
    <row r="145" spans="2:23" s="9" customFormat="1">
      <c r="B145" s="68"/>
      <c r="E145" s="214">
        <v>43770</v>
      </c>
      <c r="F145" s="214" t="s">
        <v>187</v>
      </c>
      <c r="G145" s="215" t="s">
        <v>69</v>
      </c>
      <c r="H145" s="240">
        <f t="shared" ref="H145:H146" si="78">$C$50/12</f>
        <v>0</v>
      </c>
      <c r="I145" s="230">
        <f>(SUM('1.  LRAMVA Summary'!D$52:D$75)+SUM('1.  LRAMVA Summary'!D$76:D$77)*(MONTH($E145)-1)/12)*$H145</f>
        <v>0</v>
      </c>
      <c r="J145" s="230">
        <f>(SUM('1.  LRAMVA Summary'!E$52:E$75)+SUM('1.  LRAMVA Summary'!E$76:E$77)*(MONTH($E145)-1)/12)*$H145</f>
        <v>0</v>
      </c>
      <c r="K145" s="230">
        <f>(SUM('1.  LRAMVA Summary'!F$52:F$75)+SUM('1.  LRAMVA Summary'!F$76:F$77)*(MONTH($E145)-1)/12)*$H145</f>
        <v>0</v>
      </c>
      <c r="L145" s="230">
        <f>(SUM('1.  LRAMVA Summary'!G$52:G$75)+SUM('1.  LRAMVA Summary'!G$76:G$77)*(MONTH($E145)-1)/12)*$H145</f>
        <v>0</v>
      </c>
      <c r="M145" s="230">
        <f>(SUM('1.  LRAMVA Summary'!H$52:H$75)+SUM('1.  LRAMVA Summary'!H$76:H$77)*(MONTH($E145)-1)/12)*$H145</f>
        <v>0</v>
      </c>
      <c r="N145" s="230">
        <f>(SUM('1.  LRAMVA Summary'!I$52:I$75)+SUM('1.  LRAMVA Summary'!I$76:I$77)*(MONTH($E145)-1)/12)*$H145</f>
        <v>0</v>
      </c>
      <c r="O145" s="230">
        <f>(SUM('1.  LRAMVA Summary'!J$52:J$75)+SUM('1.  LRAMVA Summary'!J$76:J$77)*(MONTH($E145)-1)/12)*$H145</f>
        <v>0</v>
      </c>
      <c r="P145" s="230">
        <f>(SUM('1.  LRAMVA Summary'!K$52:K$75)+SUM('1.  LRAMVA Summary'!K$76:K$77)*(MONTH($E145)-1)/12)*$H145</f>
        <v>0</v>
      </c>
      <c r="Q145" s="230">
        <f>(SUM('1.  LRAMVA Summary'!L$52:L$75)+SUM('1.  LRAMVA Summary'!L$76:L$77)*(MONTH($E145)-1)/12)*$H145</f>
        <v>0</v>
      </c>
      <c r="R145" s="230">
        <f>(SUM('1.  LRAMVA Summary'!M$52:M$75)+SUM('1.  LRAMVA Summary'!M$76:M$77)*(MONTH($E145)-1)/12)*$H145</f>
        <v>0</v>
      </c>
      <c r="S145" s="230">
        <f>(SUM('1.  LRAMVA Summary'!N$52:N$75)+SUM('1.  LRAMVA Summary'!N$76:N$77)*(MONTH($E145)-1)/12)*$H145</f>
        <v>0</v>
      </c>
      <c r="T145" s="230">
        <f>(SUM('1.  LRAMVA Summary'!O$52:O$75)+SUM('1.  LRAMVA Summary'!O$76:O$77)*(MONTH($E145)-1)/12)*$H145</f>
        <v>0</v>
      </c>
      <c r="U145" s="230">
        <f>(SUM('1.  LRAMVA Summary'!P$52:P$75)+SUM('1.  LRAMVA Summary'!P$76:P$77)*(MONTH($E145)-1)/12)*$H145</f>
        <v>0</v>
      </c>
      <c r="V145" s="230">
        <f>(SUM('1.  LRAMVA Summary'!Q$52:Q$75)+SUM('1.  LRAMVA Summary'!Q$76:Q$77)*(MONTH($E145)-1)/12)*$H145</f>
        <v>0</v>
      </c>
      <c r="W145" s="231">
        <f t="shared" si="75"/>
        <v>0</v>
      </c>
    </row>
    <row r="146" spans="2:23" s="9" customFormat="1">
      <c r="B146" s="68"/>
      <c r="E146" s="214">
        <v>43800</v>
      </c>
      <c r="F146" s="214" t="s">
        <v>187</v>
      </c>
      <c r="G146" s="215" t="s">
        <v>69</v>
      </c>
      <c r="H146" s="240">
        <f t="shared" si="78"/>
        <v>0</v>
      </c>
      <c r="I146" s="230">
        <f>(SUM('1.  LRAMVA Summary'!D$52:D$75)+SUM('1.  LRAMVA Summary'!D$76:D$77)*(MONTH($E146)-1)/12)*$H146</f>
        <v>0</v>
      </c>
      <c r="J146" s="230">
        <f>(SUM('1.  LRAMVA Summary'!E$52:E$75)+SUM('1.  LRAMVA Summary'!E$76:E$77)*(MONTH($E146)-1)/12)*$H146</f>
        <v>0</v>
      </c>
      <c r="K146" s="230">
        <f>(SUM('1.  LRAMVA Summary'!F$52:F$75)+SUM('1.  LRAMVA Summary'!F$76:F$77)*(MONTH($E146)-1)/12)*$H146</f>
        <v>0</v>
      </c>
      <c r="L146" s="230">
        <f>(SUM('1.  LRAMVA Summary'!G$52:G$75)+SUM('1.  LRAMVA Summary'!G$76:G$77)*(MONTH($E146)-1)/12)*$H146</f>
        <v>0</v>
      </c>
      <c r="M146" s="230">
        <f>(SUM('1.  LRAMVA Summary'!H$52:H$75)+SUM('1.  LRAMVA Summary'!H$76:H$77)*(MONTH($E146)-1)/12)*$H146</f>
        <v>0</v>
      </c>
      <c r="N146" s="230">
        <f>(SUM('1.  LRAMVA Summary'!I$52:I$75)+SUM('1.  LRAMVA Summary'!I$76:I$77)*(MONTH($E146)-1)/12)*$H146</f>
        <v>0</v>
      </c>
      <c r="O146" s="230">
        <f>(SUM('1.  LRAMVA Summary'!J$52:J$75)+SUM('1.  LRAMVA Summary'!J$76:J$77)*(MONTH($E146)-1)/12)*$H146</f>
        <v>0</v>
      </c>
      <c r="P146" s="230">
        <f>(SUM('1.  LRAMVA Summary'!K$52:K$75)+SUM('1.  LRAMVA Summary'!K$76:K$77)*(MONTH($E146)-1)/12)*$H146</f>
        <v>0</v>
      </c>
      <c r="Q146" s="230">
        <f>(SUM('1.  LRAMVA Summary'!L$52:L$75)+SUM('1.  LRAMVA Summary'!L$76:L$77)*(MONTH($E146)-1)/12)*$H146</f>
        <v>0</v>
      </c>
      <c r="R146" s="230">
        <f>(SUM('1.  LRAMVA Summary'!M$52:M$75)+SUM('1.  LRAMVA Summary'!M$76:M$77)*(MONTH($E146)-1)/12)*$H146</f>
        <v>0</v>
      </c>
      <c r="S146" s="230">
        <f>(SUM('1.  LRAMVA Summary'!N$52:N$75)+SUM('1.  LRAMVA Summary'!N$76:N$77)*(MONTH($E146)-1)/12)*$H146</f>
        <v>0</v>
      </c>
      <c r="T146" s="230">
        <f>(SUM('1.  LRAMVA Summary'!O$52:O$75)+SUM('1.  LRAMVA Summary'!O$76:O$77)*(MONTH($E146)-1)/12)*$H146</f>
        <v>0</v>
      </c>
      <c r="U146" s="230">
        <f>(SUM('1.  LRAMVA Summary'!P$52:P$75)+SUM('1.  LRAMVA Summary'!P$76:P$77)*(MONTH($E146)-1)/12)*$H146</f>
        <v>0</v>
      </c>
      <c r="V146" s="230">
        <f>(SUM('1.  LRAMVA Summary'!Q$52:Q$75)+SUM('1.  LRAMVA Summary'!Q$76:Q$77)*(MONTH($E146)-1)/12)*$H146</f>
        <v>0</v>
      </c>
      <c r="W146" s="231">
        <f t="shared" si="75"/>
        <v>0</v>
      </c>
    </row>
    <row r="147" spans="2:23" s="9" customFormat="1" ht="15.75" thickBot="1">
      <c r="B147" s="68"/>
      <c r="E147" s="216" t="s">
        <v>470</v>
      </c>
      <c r="F147" s="216"/>
      <c r="G147" s="217"/>
      <c r="H147" s="218"/>
      <c r="I147" s="219">
        <f>SUM(I134:I146)</f>
        <v>202.60518078974951</v>
      </c>
      <c r="J147" s="219">
        <f>SUM(J134:J146)</f>
        <v>348.87032466154983</v>
      </c>
      <c r="K147" s="219">
        <f t="shared" ref="K147:O147" si="79">SUM(K134:K146)</f>
        <v>141.78181514171533</v>
      </c>
      <c r="L147" s="219">
        <f t="shared" si="79"/>
        <v>333.9333114975899</v>
      </c>
      <c r="M147" s="219">
        <f t="shared" si="79"/>
        <v>0</v>
      </c>
      <c r="N147" s="219">
        <f t="shared" si="79"/>
        <v>0</v>
      </c>
      <c r="O147" s="219">
        <f t="shared" si="79"/>
        <v>0</v>
      </c>
      <c r="P147" s="219">
        <f t="shared" ref="P147:V147" si="80">SUM(P134:P146)</f>
        <v>0</v>
      </c>
      <c r="Q147" s="219">
        <f t="shared" si="80"/>
        <v>0</v>
      </c>
      <c r="R147" s="219">
        <f t="shared" si="80"/>
        <v>0</v>
      </c>
      <c r="S147" s="219">
        <f t="shared" si="80"/>
        <v>0</v>
      </c>
      <c r="T147" s="219">
        <f t="shared" si="80"/>
        <v>0</v>
      </c>
      <c r="U147" s="219">
        <f t="shared" si="80"/>
        <v>0</v>
      </c>
      <c r="V147" s="219">
        <f t="shared" si="80"/>
        <v>0</v>
      </c>
      <c r="W147" s="219">
        <f>SUM(W134:W146)</f>
        <v>1027.1906320906046</v>
      </c>
    </row>
    <row r="148" spans="2:23" s="9" customFormat="1" ht="15.75" thickTop="1">
      <c r="B148" s="68"/>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8"/>
      <c r="E149" s="225" t="s">
        <v>434</v>
      </c>
      <c r="F149" s="225"/>
      <c r="G149" s="226"/>
      <c r="H149" s="227"/>
      <c r="I149" s="228">
        <f>I147+I148</f>
        <v>202.60518078974951</v>
      </c>
      <c r="J149" s="228">
        <f t="shared" ref="J149" si="81">J147+J148</f>
        <v>348.87032466154983</v>
      </c>
      <c r="K149" s="228">
        <f t="shared" ref="K149" si="82">K147+K148</f>
        <v>141.78181514171533</v>
      </c>
      <c r="L149" s="228">
        <f t="shared" ref="L149" si="83">L147+L148</f>
        <v>333.9333114975899</v>
      </c>
      <c r="M149" s="228">
        <f t="shared" ref="M149" si="84">M147+M148</f>
        <v>0</v>
      </c>
      <c r="N149" s="228">
        <f t="shared" ref="N149" si="85">N147+N148</f>
        <v>0</v>
      </c>
      <c r="O149" s="228">
        <f t="shared" ref="O149:V149" si="86">O147+O148</f>
        <v>0</v>
      </c>
      <c r="P149" s="228">
        <f t="shared" si="86"/>
        <v>0</v>
      </c>
      <c r="Q149" s="228">
        <f t="shared" si="86"/>
        <v>0</v>
      </c>
      <c r="R149" s="228">
        <f t="shared" si="86"/>
        <v>0</v>
      </c>
      <c r="S149" s="228">
        <f t="shared" si="86"/>
        <v>0</v>
      </c>
      <c r="T149" s="228">
        <f t="shared" si="86"/>
        <v>0</v>
      </c>
      <c r="U149" s="228">
        <f t="shared" si="86"/>
        <v>0</v>
      </c>
      <c r="V149" s="228">
        <f t="shared" si="86"/>
        <v>0</v>
      </c>
      <c r="W149" s="228">
        <f>W147+W148</f>
        <v>1027.1906320906046</v>
      </c>
    </row>
    <row r="150" spans="2:23" s="9" customFormat="1">
      <c r="B150" s="68"/>
      <c r="E150" s="214">
        <v>43831</v>
      </c>
      <c r="F150" s="214" t="s">
        <v>188</v>
      </c>
      <c r="G150" s="215" t="s">
        <v>65</v>
      </c>
      <c r="H150" s="240">
        <f>$C$51/12</f>
        <v>0</v>
      </c>
      <c r="I150" s="230">
        <f>(SUM('1.  LRAMVA Summary'!D$52:D$78)+SUM('1.  LRAMVA Summary'!D$79:D$80)*(MONTH($E150)-1)/12)*$H150</f>
        <v>0</v>
      </c>
      <c r="J150" s="230">
        <f>(SUM('1.  LRAMVA Summary'!E$52:E$78)+SUM('1.  LRAMVA Summary'!E$79:E$80)*(MONTH($E150)-1)/12)*$H150</f>
        <v>0</v>
      </c>
      <c r="K150" s="230">
        <f>(SUM('1.  LRAMVA Summary'!F$52:F$78)+SUM('1.  LRAMVA Summary'!F$79:F$80)*(MONTH($E150)-1)/12)*$H150</f>
        <v>0</v>
      </c>
      <c r="L150" s="230">
        <f>(SUM('1.  LRAMVA Summary'!G$52:G$78)+SUM('1.  LRAMVA Summary'!G$79:G$80)*(MONTH($E150)-1)/12)*$H150</f>
        <v>0</v>
      </c>
      <c r="M150" s="230">
        <f>(SUM('1.  LRAMVA Summary'!H$52:H$78)+SUM('1.  LRAMVA Summary'!H$79:H$80)*(MONTH($E150)-1)/12)*$H150</f>
        <v>0</v>
      </c>
      <c r="N150" s="230">
        <f>(SUM('1.  LRAMVA Summary'!I$52:I$78)+SUM('1.  LRAMVA Summary'!I$79:I$80)*(MONTH($E150)-1)/12)*$H150</f>
        <v>0</v>
      </c>
      <c r="O150" s="230">
        <f>(SUM('1.  LRAMVA Summary'!J$52:J$78)+SUM('1.  LRAMVA Summary'!J$79:J$80)*(MONTH($E150)-1)/12)*$H150</f>
        <v>0</v>
      </c>
      <c r="P150" s="230">
        <f>(SUM('1.  LRAMVA Summary'!K$52:K$78)+SUM('1.  LRAMVA Summary'!K$79:K$80)*(MONTH($E150)-1)/12)*$H150</f>
        <v>0</v>
      </c>
      <c r="Q150" s="230">
        <f>(SUM('1.  LRAMVA Summary'!L$52:L$78)+SUM('1.  LRAMVA Summary'!L$79:L$80)*(MONTH($E150)-1)/12)*$H150</f>
        <v>0</v>
      </c>
      <c r="R150" s="230">
        <f>(SUM('1.  LRAMVA Summary'!M$52:M$78)+SUM('1.  LRAMVA Summary'!M$79:M$80)*(MONTH($E150)-1)/12)*$H150</f>
        <v>0</v>
      </c>
      <c r="S150" s="230">
        <f>(SUM('1.  LRAMVA Summary'!N$52:N$78)+SUM('1.  LRAMVA Summary'!N$79:N$80)*(MONTH($E150)-1)/12)*$H150</f>
        <v>0</v>
      </c>
      <c r="T150" s="230">
        <f>(SUM('1.  LRAMVA Summary'!O$52:O$78)+SUM('1.  LRAMVA Summary'!O$79:O$80)*(MONTH($E150)-1)/12)*$H150</f>
        <v>0</v>
      </c>
      <c r="U150" s="230">
        <f>(SUM('1.  LRAMVA Summary'!P$52:P$78)+SUM('1.  LRAMVA Summary'!P$79:P$80)*(MONTH($E150)-1)/12)*$H150</f>
        <v>0</v>
      </c>
      <c r="V150" s="230">
        <f>(SUM('1.  LRAMVA Summary'!Q$52:Q$78)+SUM('1.  LRAMVA Summary'!Q$79:Q$80)*(MONTH($E150)-1)/12)*$H150</f>
        <v>0</v>
      </c>
      <c r="W150" s="231">
        <f>SUM(I150:V150)</f>
        <v>0</v>
      </c>
    </row>
    <row r="151" spans="2:23" s="9" customFormat="1">
      <c r="B151" s="68"/>
      <c r="E151" s="214">
        <v>43862</v>
      </c>
      <c r="F151" s="214" t="s">
        <v>188</v>
      </c>
      <c r="G151" s="215" t="s">
        <v>65</v>
      </c>
      <c r="H151" s="240">
        <f t="shared" ref="H151:H152" si="87">$C$51/12</f>
        <v>0</v>
      </c>
      <c r="I151" s="230">
        <f>(SUM('1.  LRAMVA Summary'!D$52:D$78)+SUM('1.  LRAMVA Summary'!D$79:D$80)*(MONTH($E151)-1)/12)*$H151</f>
        <v>0</v>
      </c>
      <c r="J151" s="230">
        <f>(SUM('1.  LRAMVA Summary'!E$52:E$78)+SUM('1.  LRAMVA Summary'!E$79:E$80)*(MONTH($E151)-1)/12)*$H151</f>
        <v>0</v>
      </c>
      <c r="K151" s="230">
        <f>(SUM('1.  LRAMVA Summary'!F$52:F$78)+SUM('1.  LRAMVA Summary'!F$79:F$80)*(MONTH($E151)-1)/12)*$H151</f>
        <v>0</v>
      </c>
      <c r="L151" s="230">
        <f>(SUM('1.  LRAMVA Summary'!G$52:G$78)+SUM('1.  LRAMVA Summary'!G$79:G$80)*(MONTH($E151)-1)/12)*$H151</f>
        <v>0</v>
      </c>
      <c r="M151" s="230">
        <f>(SUM('1.  LRAMVA Summary'!H$52:H$78)+SUM('1.  LRAMVA Summary'!H$79:H$80)*(MONTH($E151)-1)/12)*$H151</f>
        <v>0</v>
      </c>
      <c r="N151" s="230">
        <f>(SUM('1.  LRAMVA Summary'!I$52:I$78)+SUM('1.  LRAMVA Summary'!I$79:I$80)*(MONTH($E151)-1)/12)*$H151</f>
        <v>0</v>
      </c>
      <c r="O151" s="230">
        <f>(SUM('1.  LRAMVA Summary'!J$52:J$78)+SUM('1.  LRAMVA Summary'!J$79:J$80)*(MONTH($E151)-1)/12)*$H151</f>
        <v>0</v>
      </c>
      <c r="P151" s="230">
        <f>(SUM('1.  LRAMVA Summary'!K$52:K$78)+SUM('1.  LRAMVA Summary'!K$79:K$80)*(MONTH($E151)-1)/12)*$H151</f>
        <v>0</v>
      </c>
      <c r="Q151" s="230">
        <f>(SUM('1.  LRAMVA Summary'!L$52:L$78)+SUM('1.  LRAMVA Summary'!L$79:L$80)*(MONTH($E151)-1)/12)*$H151</f>
        <v>0</v>
      </c>
      <c r="R151" s="230">
        <f>(SUM('1.  LRAMVA Summary'!M$52:M$78)+SUM('1.  LRAMVA Summary'!M$79:M$80)*(MONTH($E151)-1)/12)*$H151</f>
        <v>0</v>
      </c>
      <c r="S151" s="230">
        <f>(SUM('1.  LRAMVA Summary'!N$52:N$78)+SUM('1.  LRAMVA Summary'!N$79:N$80)*(MONTH($E151)-1)/12)*$H151</f>
        <v>0</v>
      </c>
      <c r="T151" s="230">
        <f>(SUM('1.  LRAMVA Summary'!O$52:O$78)+SUM('1.  LRAMVA Summary'!O$79:O$80)*(MONTH($E151)-1)/12)*$H151</f>
        <v>0</v>
      </c>
      <c r="U151" s="230">
        <f>(SUM('1.  LRAMVA Summary'!P$52:P$78)+SUM('1.  LRAMVA Summary'!P$79:P$80)*(MONTH($E151)-1)/12)*$H151</f>
        <v>0</v>
      </c>
      <c r="V151" s="230">
        <f>(SUM('1.  LRAMVA Summary'!Q$52:Q$78)+SUM('1.  LRAMVA Summary'!Q$79:Q$80)*(MONTH($E151)-1)/12)*$H151</f>
        <v>0</v>
      </c>
      <c r="W151" s="231">
        <f t="shared" ref="W151:W160" si="88">SUM(I151:V151)</f>
        <v>0</v>
      </c>
    </row>
    <row r="152" spans="2:23" s="9" customFormat="1">
      <c r="B152" s="68"/>
      <c r="E152" s="214">
        <v>43891</v>
      </c>
      <c r="F152" s="214" t="s">
        <v>188</v>
      </c>
      <c r="G152" s="215" t="s">
        <v>65</v>
      </c>
      <c r="H152" s="240">
        <f t="shared" si="87"/>
        <v>0</v>
      </c>
      <c r="I152" s="230">
        <f>(SUM('1.  LRAMVA Summary'!D$52:D$78)+SUM('1.  LRAMVA Summary'!D$79:D$80)*(MONTH($E152)-1)/12)*$H152</f>
        <v>0</v>
      </c>
      <c r="J152" s="230">
        <f>(SUM('1.  LRAMVA Summary'!E$52:E$78)+SUM('1.  LRAMVA Summary'!E$79:E$80)*(MONTH($E152)-1)/12)*$H152</f>
        <v>0</v>
      </c>
      <c r="K152" s="230">
        <f>(SUM('1.  LRAMVA Summary'!F$52:F$78)+SUM('1.  LRAMVA Summary'!F$79:F$80)*(MONTH($E152)-1)/12)*$H152</f>
        <v>0</v>
      </c>
      <c r="L152" s="230">
        <f>(SUM('1.  LRAMVA Summary'!G$52:G$78)+SUM('1.  LRAMVA Summary'!G$79:G$80)*(MONTH($E152)-1)/12)*$H152</f>
        <v>0</v>
      </c>
      <c r="M152" s="230">
        <f>(SUM('1.  LRAMVA Summary'!H$52:H$78)+SUM('1.  LRAMVA Summary'!H$79:H$80)*(MONTH($E152)-1)/12)*$H152</f>
        <v>0</v>
      </c>
      <c r="N152" s="230">
        <f>(SUM('1.  LRAMVA Summary'!I$52:I$78)+SUM('1.  LRAMVA Summary'!I$79:I$80)*(MONTH($E152)-1)/12)*$H152</f>
        <v>0</v>
      </c>
      <c r="O152" s="230">
        <f>(SUM('1.  LRAMVA Summary'!J$52:J$78)+SUM('1.  LRAMVA Summary'!J$79:J$80)*(MONTH($E152)-1)/12)*$H152</f>
        <v>0</v>
      </c>
      <c r="P152" s="230">
        <f>(SUM('1.  LRAMVA Summary'!K$52:K$78)+SUM('1.  LRAMVA Summary'!K$79:K$80)*(MONTH($E152)-1)/12)*$H152</f>
        <v>0</v>
      </c>
      <c r="Q152" s="230">
        <f>(SUM('1.  LRAMVA Summary'!L$52:L$78)+SUM('1.  LRAMVA Summary'!L$79:L$80)*(MONTH($E152)-1)/12)*$H152</f>
        <v>0</v>
      </c>
      <c r="R152" s="230">
        <f>(SUM('1.  LRAMVA Summary'!M$52:M$78)+SUM('1.  LRAMVA Summary'!M$79:M$80)*(MONTH($E152)-1)/12)*$H152</f>
        <v>0</v>
      </c>
      <c r="S152" s="230">
        <f>(SUM('1.  LRAMVA Summary'!N$52:N$78)+SUM('1.  LRAMVA Summary'!N$79:N$80)*(MONTH($E152)-1)/12)*$H152</f>
        <v>0</v>
      </c>
      <c r="T152" s="230">
        <f>(SUM('1.  LRAMVA Summary'!O$52:O$78)+SUM('1.  LRAMVA Summary'!O$79:O$80)*(MONTH($E152)-1)/12)*$H152</f>
        <v>0</v>
      </c>
      <c r="U152" s="230">
        <f>(SUM('1.  LRAMVA Summary'!P$52:P$78)+SUM('1.  LRAMVA Summary'!P$79:P$80)*(MONTH($E152)-1)/12)*$H152</f>
        <v>0</v>
      </c>
      <c r="V152" s="230">
        <f>(SUM('1.  LRAMVA Summary'!Q$52:Q$78)+SUM('1.  LRAMVA Summary'!Q$79:Q$80)*(MONTH($E152)-1)/12)*$H152</f>
        <v>0</v>
      </c>
      <c r="W152" s="231">
        <f t="shared" si="88"/>
        <v>0</v>
      </c>
    </row>
    <row r="153" spans="2:23" s="9" customFormat="1">
      <c r="B153" s="68"/>
      <c r="E153" s="214">
        <v>43922</v>
      </c>
      <c r="F153" s="214" t="s">
        <v>188</v>
      </c>
      <c r="G153" s="215" t="s">
        <v>66</v>
      </c>
      <c r="H153" s="240">
        <f>$C$52/12</f>
        <v>0</v>
      </c>
      <c r="I153" s="230">
        <f>(SUM('1.  LRAMVA Summary'!D$52:D$78)+SUM('1.  LRAMVA Summary'!D$79:D$80)*(MONTH($E153)-1)/12)*$H153</f>
        <v>0</v>
      </c>
      <c r="J153" s="230">
        <f>(SUM('1.  LRAMVA Summary'!E$52:E$78)+SUM('1.  LRAMVA Summary'!E$79:E$80)*(MONTH($E153)-1)/12)*$H153</f>
        <v>0</v>
      </c>
      <c r="K153" s="230">
        <f>(SUM('1.  LRAMVA Summary'!F$52:F$78)+SUM('1.  LRAMVA Summary'!F$79:F$80)*(MONTH($E153)-1)/12)*$H153</f>
        <v>0</v>
      </c>
      <c r="L153" s="230">
        <f>(SUM('1.  LRAMVA Summary'!G$52:G$78)+SUM('1.  LRAMVA Summary'!G$79:G$80)*(MONTH($E153)-1)/12)*$H153</f>
        <v>0</v>
      </c>
      <c r="M153" s="230">
        <f>(SUM('1.  LRAMVA Summary'!H$52:H$78)+SUM('1.  LRAMVA Summary'!H$79:H$80)*(MONTH($E153)-1)/12)*$H153</f>
        <v>0</v>
      </c>
      <c r="N153" s="230">
        <f>(SUM('1.  LRAMVA Summary'!I$52:I$78)+SUM('1.  LRAMVA Summary'!I$79:I$80)*(MONTH($E153)-1)/12)*$H153</f>
        <v>0</v>
      </c>
      <c r="O153" s="230">
        <f>(SUM('1.  LRAMVA Summary'!J$52:J$78)+SUM('1.  LRAMVA Summary'!J$79:J$80)*(MONTH($E153)-1)/12)*$H153</f>
        <v>0</v>
      </c>
      <c r="P153" s="230">
        <f>(SUM('1.  LRAMVA Summary'!K$52:K$78)+SUM('1.  LRAMVA Summary'!K$79:K$80)*(MONTH($E153)-1)/12)*$H153</f>
        <v>0</v>
      </c>
      <c r="Q153" s="230">
        <f>(SUM('1.  LRAMVA Summary'!L$52:L$78)+SUM('1.  LRAMVA Summary'!L$79:L$80)*(MONTH($E153)-1)/12)*$H153</f>
        <v>0</v>
      </c>
      <c r="R153" s="230">
        <f>(SUM('1.  LRAMVA Summary'!M$52:M$78)+SUM('1.  LRAMVA Summary'!M$79:M$80)*(MONTH($E153)-1)/12)*$H153</f>
        <v>0</v>
      </c>
      <c r="S153" s="230">
        <f>(SUM('1.  LRAMVA Summary'!N$52:N$78)+SUM('1.  LRAMVA Summary'!N$79:N$80)*(MONTH($E153)-1)/12)*$H153</f>
        <v>0</v>
      </c>
      <c r="T153" s="230">
        <f>(SUM('1.  LRAMVA Summary'!O$52:O$78)+SUM('1.  LRAMVA Summary'!O$79:O$80)*(MONTH($E153)-1)/12)*$H153</f>
        <v>0</v>
      </c>
      <c r="U153" s="230">
        <f>(SUM('1.  LRAMVA Summary'!P$52:P$78)+SUM('1.  LRAMVA Summary'!P$79:P$80)*(MONTH($E153)-1)/12)*$H153</f>
        <v>0</v>
      </c>
      <c r="V153" s="230">
        <f>(SUM('1.  LRAMVA Summary'!Q$52:Q$78)+SUM('1.  LRAMVA Summary'!Q$79:Q$80)*(MONTH($E153)-1)/12)*$H153</f>
        <v>0</v>
      </c>
      <c r="W153" s="231">
        <f t="shared" si="88"/>
        <v>0</v>
      </c>
    </row>
    <row r="154" spans="2:23" s="9" customFormat="1">
      <c r="B154" s="68"/>
      <c r="E154" s="214">
        <v>43952</v>
      </c>
      <c r="F154" s="214" t="s">
        <v>188</v>
      </c>
      <c r="G154" s="215" t="s">
        <v>66</v>
      </c>
      <c r="H154" s="240">
        <f t="shared" ref="H154:H155" si="89">$C$52/12</f>
        <v>0</v>
      </c>
      <c r="I154" s="230">
        <f>(SUM('1.  LRAMVA Summary'!D$52:D$78)+SUM('1.  LRAMVA Summary'!D$79:D$80)*(MONTH($E154)-1)/12)*$H154</f>
        <v>0</v>
      </c>
      <c r="J154" s="230">
        <f>(SUM('1.  LRAMVA Summary'!E$52:E$78)+SUM('1.  LRAMVA Summary'!E$79:E$80)*(MONTH($E154)-1)/12)*$H154</f>
        <v>0</v>
      </c>
      <c r="K154" s="230">
        <f>(SUM('1.  LRAMVA Summary'!F$52:F$78)+SUM('1.  LRAMVA Summary'!F$79:F$80)*(MONTH($E154)-1)/12)*$H154</f>
        <v>0</v>
      </c>
      <c r="L154" s="230">
        <f>(SUM('1.  LRAMVA Summary'!G$52:G$78)+SUM('1.  LRAMVA Summary'!G$79:G$80)*(MONTH($E154)-1)/12)*$H154</f>
        <v>0</v>
      </c>
      <c r="M154" s="230">
        <f>(SUM('1.  LRAMVA Summary'!H$52:H$78)+SUM('1.  LRAMVA Summary'!H$79:H$80)*(MONTH($E154)-1)/12)*$H154</f>
        <v>0</v>
      </c>
      <c r="N154" s="230">
        <f>(SUM('1.  LRAMVA Summary'!I$52:I$78)+SUM('1.  LRAMVA Summary'!I$79:I$80)*(MONTH($E154)-1)/12)*$H154</f>
        <v>0</v>
      </c>
      <c r="O154" s="230">
        <f>(SUM('1.  LRAMVA Summary'!J$52:J$78)+SUM('1.  LRAMVA Summary'!J$79:J$80)*(MONTH($E154)-1)/12)*$H154</f>
        <v>0</v>
      </c>
      <c r="P154" s="230">
        <f>(SUM('1.  LRAMVA Summary'!K$52:K$78)+SUM('1.  LRAMVA Summary'!K$79:K$80)*(MONTH($E154)-1)/12)*$H154</f>
        <v>0</v>
      </c>
      <c r="Q154" s="230">
        <f>(SUM('1.  LRAMVA Summary'!L$52:L$78)+SUM('1.  LRAMVA Summary'!L$79:L$80)*(MONTH($E154)-1)/12)*$H154</f>
        <v>0</v>
      </c>
      <c r="R154" s="230">
        <f>(SUM('1.  LRAMVA Summary'!M$52:M$78)+SUM('1.  LRAMVA Summary'!M$79:M$80)*(MONTH($E154)-1)/12)*$H154</f>
        <v>0</v>
      </c>
      <c r="S154" s="230">
        <f>(SUM('1.  LRAMVA Summary'!N$52:N$78)+SUM('1.  LRAMVA Summary'!N$79:N$80)*(MONTH($E154)-1)/12)*$H154</f>
        <v>0</v>
      </c>
      <c r="T154" s="230">
        <f>(SUM('1.  LRAMVA Summary'!O$52:O$78)+SUM('1.  LRAMVA Summary'!O$79:O$80)*(MONTH($E154)-1)/12)*$H154</f>
        <v>0</v>
      </c>
      <c r="U154" s="230">
        <f>(SUM('1.  LRAMVA Summary'!P$52:P$78)+SUM('1.  LRAMVA Summary'!P$79:P$80)*(MONTH($E154)-1)/12)*$H154</f>
        <v>0</v>
      </c>
      <c r="V154" s="230">
        <f>(SUM('1.  LRAMVA Summary'!Q$52:Q$78)+SUM('1.  LRAMVA Summary'!Q$79:Q$80)*(MONTH($E154)-1)/12)*$H154</f>
        <v>0</v>
      </c>
      <c r="W154" s="231">
        <f t="shared" si="88"/>
        <v>0</v>
      </c>
    </row>
    <row r="155" spans="2:23" s="9" customFormat="1">
      <c r="B155" s="68"/>
      <c r="E155" s="214">
        <v>43983</v>
      </c>
      <c r="F155" s="214" t="s">
        <v>188</v>
      </c>
      <c r="G155" s="215" t="s">
        <v>66</v>
      </c>
      <c r="H155" s="240">
        <f t="shared" si="89"/>
        <v>0</v>
      </c>
      <c r="I155" s="230">
        <f>(SUM('1.  LRAMVA Summary'!D$52:D$78)+SUM('1.  LRAMVA Summary'!D$79:D$80)*(MONTH($E155)-1)/12)*$H155</f>
        <v>0</v>
      </c>
      <c r="J155" s="230">
        <f>(SUM('1.  LRAMVA Summary'!E$52:E$78)+SUM('1.  LRAMVA Summary'!E$79:E$80)*(MONTH($E155)-1)/12)*$H155</f>
        <v>0</v>
      </c>
      <c r="K155" s="230">
        <f>(SUM('1.  LRAMVA Summary'!F$52:F$78)+SUM('1.  LRAMVA Summary'!F$79:F$80)*(MONTH($E155)-1)/12)*$H155</f>
        <v>0</v>
      </c>
      <c r="L155" s="230">
        <f>(SUM('1.  LRAMVA Summary'!G$52:G$78)+SUM('1.  LRAMVA Summary'!G$79:G$80)*(MONTH($E155)-1)/12)*$H155</f>
        <v>0</v>
      </c>
      <c r="M155" s="230">
        <f>(SUM('1.  LRAMVA Summary'!H$52:H$78)+SUM('1.  LRAMVA Summary'!H$79:H$80)*(MONTH($E155)-1)/12)*$H155</f>
        <v>0</v>
      </c>
      <c r="N155" s="230">
        <f>(SUM('1.  LRAMVA Summary'!I$52:I$78)+SUM('1.  LRAMVA Summary'!I$79:I$80)*(MONTH($E155)-1)/12)*$H155</f>
        <v>0</v>
      </c>
      <c r="O155" s="230">
        <f>(SUM('1.  LRAMVA Summary'!J$52:J$78)+SUM('1.  LRAMVA Summary'!J$79:J$80)*(MONTH($E155)-1)/12)*$H155</f>
        <v>0</v>
      </c>
      <c r="P155" s="230">
        <f>(SUM('1.  LRAMVA Summary'!K$52:K$78)+SUM('1.  LRAMVA Summary'!K$79:K$80)*(MONTH($E155)-1)/12)*$H155</f>
        <v>0</v>
      </c>
      <c r="Q155" s="230">
        <f>(SUM('1.  LRAMVA Summary'!L$52:L$78)+SUM('1.  LRAMVA Summary'!L$79:L$80)*(MONTH($E155)-1)/12)*$H155</f>
        <v>0</v>
      </c>
      <c r="R155" s="230">
        <f>(SUM('1.  LRAMVA Summary'!M$52:M$78)+SUM('1.  LRAMVA Summary'!M$79:M$80)*(MONTH($E155)-1)/12)*$H155</f>
        <v>0</v>
      </c>
      <c r="S155" s="230">
        <f>(SUM('1.  LRAMVA Summary'!N$52:N$78)+SUM('1.  LRAMVA Summary'!N$79:N$80)*(MONTH($E155)-1)/12)*$H155</f>
        <v>0</v>
      </c>
      <c r="T155" s="230">
        <f>(SUM('1.  LRAMVA Summary'!O$52:O$78)+SUM('1.  LRAMVA Summary'!O$79:O$80)*(MONTH($E155)-1)/12)*$H155</f>
        <v>0</v>
      </c>
      <c r="U155" s="230">
        <f>(SUM('1.  LRAMVA Summary'!P$52:P$78)+SUM('1.  LRAMVA Summary'!P$79:P$80)*(MONTH($E155)-1)/12)*$H155</f>
        <v>0</v>
      </c>
      <c r="V155" s="230">
        <f>(SUM('1.  LRAMVA Summary'!Q$52:Q$78)+SUM('1.  LRAMVA Summary'!Q$79:Q$80)*(MONTH($E155)-1)/12)*$H155</f>
        <v>0</v>
      </c>
      <c r="W155" s="231">
        <f t="shared" si="88"/>
        <v>0</v>
      </c>
    </row>
    <row r="156" spans="2:23" s="9" customFormat="1">
      <c r="B156" s="68"/>
      <c r="E156" s="214">
        <v>44013</v>
      </c>
      <c r="F156" s="214" t="s">
        <v>188</v>
      </c>
      <c r="G156" s="215" t="s">
        <v>68</v>
      </c>
      <c r="H156" s="240">
        <f>$C$53/12</f>
        <v>0</v>
      </c>
      <c r="I156" s="230">
        <f>(SUM('1.  LRAMVA Summary'!D$52:D$78)+SUM('1.  LRAMVA Summary'!D$79:D$80)*(MONTH($E156)-1)/12)*$H156</f>
        <v>0</v>
      </c>
      <c r="J156" s="230">
        <f>(SUM('1.  LRAMVA Summary'!E$52:E$78)+SUM('1.  LRAMVA Summary'!E$79:E$80)*(MONTH($E156)-1)/12)*$H156</f>
        <v>0</v>
      </c>
      <c r="K156" s="230">
        <f>(SUM('1.  LRAMVA Summary'!F$52:F$78)+SUM('1.  LRAMVA Summary'!F$79:F$80)*(MONTH($E156)-1)/12)*$H156</f>
        <v>0</v>
      </c>
      <c r="L156" s="230">
        <f>(SUM('1.  LRAMVA Summary'!G$52:G$78)+SUM('1.  LRAMVA Summary'!G$79:G$80)*(MONTH($E156)-1)/12)*$H156</f>
        <v>0</v>
      </c>
      <c r="M156" s="230">
        <f>(SUM('1.  LRAMVA Summary'!H$52:H$78)+SUM('1.  LRAMVA Summary'!H$79:H$80)*(MONTH($E156)-1)/12)*$H156</f>
        <v>0</v>
      </c>
      <c r="N156" s="230">
        <f>(SUM('1.  LRAMVA Summary'!I$52:I$78)+SUM('1.  LRAMVA Summary'!I$79:I$80)*(MONTH($E156)-1)/12)*$H156</f>
        <v>0</v>
      </c>
      <c r="O156" s="230">
        <f>(SUM('1.  LRAMVA Summary'!J$52:J$78)+SUM('1.  LRAMVA Summary'!J$79:J$80)*(MONTH($E156)-1)/12)*$H156</f>
        <v>0</v>
      </c>
      <c r="P156" s="230">
        <f>(SUM('1.  LRAMVA Summary'!K$52:K$78)+SUM('1.  LRAMVA Summary'!K$79:K$80)*(MONTH($E156)-1)/12)*$H156</f>
        <v>0</v>
      </c>
      <c r="Q156" s="230">
        <f>(SUM('1.  LRAMVA Summary'!L$52:L$78)+SUM('1.  LRAMVA Summary'!L$79:L$80)*(MONTH($E156)-1)/12)*$H156</f>
        <v>0</v>
      </c>
      <c r="R156" s="230">
        <f>(SUM('1.  LRAMVA Summary'!M$52:M$78)+SUM('1.  LRAMVA Summary'!M$79:M$80)*(MONTH($E156)-1)/12)*$H156</f>
        <v>0</v>
      </c>
      <c r="S156" s="230">
        <f>(SUM('1.  LRAMVA Summary'!N$52:N$78)+SUM('1.  LRAMVA Summary'!N$79:N$80)*(MONTH($E156)-1)/12)*$H156</f>
        <v>0</v>
      </c>
      <c r="T156" s="230">
        <f>(SUM('1.  LRAMVA Summary'!O$52:O$78)+SUM('1.  LRAMVA Summary'!O$79:O$80)*(MONTH($E156)-1)/12)*$H156</f>
        <v>0</v>
      </c>
      <c r="U156" s="230">
        <f>(SUM('1.  LRAMVA Summary'!P$52:P$78)+SUM('1.  LRAMVA Summary'!P$79:P$80)*(MONTH($E156)-1)/12)*$H156</f>
        <v>0</v>
      </c>
      <c r="V156" s="230">
        <f>(SUM('1.  LRAMVA Summary'!Q$52:Q$78)+SUM('1.  LRAMVA Summary'!Q$79:Q$80)*(MONTH($E156)-1)/12)*$H156</f>
        <v>0</v>
      </c>
      <c r="W156" s="231">
        <f t="shared" si="88"/>
        <v>0</v>
      </c>
    </row>
    <row r="157" spans="2:23" s="9" customFormat="1">
      <c r="B157" s="68"/>
      <c r="E157" s="214">
        <v>44044</v>
      </c>
      <c r="F157" s="214" t="s">
        <v>188</v>
      </c>
      <c r="G157" s="215" t="s">
        <v>68</v>
      </c>
      <c r="H157" s="240">
        <f t="shared" ref="H157:H158" si="90">$C$53/12</f>
        <v>0</v>
      </c>
      <c r="I157" s="230">
        <f>(SUM('1.  LRAMVA Summary'!D$52:D$78)+SUM('1.  LRAMVA Summary'!D$79:D$80)*(MONTH($E157)-1)/12)*$H157</f>
        <v>0</v>
      </c>
      <c r="J157" s="230">
        <f>(SUM('1.  LRAMVA Summary'!E$52:E$78)+SUM('1.  LRAMVA Summary'!E$79:E$80)*(MONTH($E157)-1)/12)*$H157</f>
        <v>0</v>
      </c>
      <c r="K157" s="230">
        <f>(SUM('1.  LRAMVA Summary'!F$52:F$78)+SUM('1.  LRAMVA Summary'!F$79:F$80)*(MONTH($E157)-1)/12)*$H157</f>
        <v>0</v>
      </c>
      <c r="L157" s="230">
        <f>(SUM('1.  LRAMVA Summary'!G$52:G$78)+SUM('1.  LRAMVA Summary'!G$79:G$80)*(MONTH($E157)-1)/12)*$H157</f>
        <v>0</v>
      </c>
      <c r="M157" s="230">
        <f>(SUM('1.  LRAMVA Summary'!H$52:H$78)+SUM('1.  LRAMVA Summary'!H$79:H$80)*(MONTH($E157)-1)/12)*$H157</f>
        <v>0</v>
      </c>
      <c r="N157" s="230">
        <f>(SUM('1.  LRAMVA Summary'!I$52:I$78)+SUM('1.  LRAMVA Summary'!I$79:I$80)*(MONTH($E157)-1)/12)*$H157</f>
        <v>0</v>
      </c>
      <c r="O157" s="230">
        <f>(SUM('1.  LRAMVA Summary'!J$52:J$78)+SUM('1.  LRAMVA Summary'!J$79:J$80)*(MONTH($E157)-1)/12)*$H157</f>
        <v>0</v>
      </c>
      <c r="P157" s="230">
        <f>(SUM('1.  LRAMVA Summary'!K$52:K$78)+SUM('1.  LRAMVA Summary'!K$79:K$80)*(MONTH($E157)-1)/12)*$H157</f>
        <v>0</v>
      </c>
      <c r="Q157" s="230">
        <f>(SUM('1.  LRAMVA Summary'!L$52:L$78)+SUM('1.  LRAMVA Summary'!L$79:L$80)*(MONTH($E157)-1)/12)*$H157</f>
        <v>0</v>
      </c>
      <c r="R157" s="230">
        <f>(SUM('1.  LRAMVA Summary'!M$52:M$78)+SUM('1.  LRAMVA Summary'!M$79:M$80)*(MONTH($E157)-1)/12)*$H157</f>
        <v>0</v>
      </c>
      <c r="S157" s="230">
        <f>(SUM('1.  LRAMVA Summary'!N$52:N$78)+SUM('1.  LRAMVA Summary'!N$79:N$80)*(MONTH($E157)-1)/12)*$H157</f>
        <v>0</v>
      </c>
      <c r="T157" s="230">
        <f>(SUM('1.  LRAMVA Summary'!O$52:O$78)+SUM('1.  LRAMVA Summary'!O$79:O$80)*(MONTH($E157)-1)/12)*$H157</f>
        <v>0</v>
      </c>
      <c r="U157" s="230">
        <f>(SUM('1.  LRAMVA Summary'!P$52:P$78)+SUM('1.  LRAMVA Summary'!P$79:P$80)*(MONTH($E157)-1)/12)*$H157</f>
        <v>0</v>
      </c>
      <c r="V157" s="230">
        <f>(SUM('1.  LRAMVA Summary'!Q$52:Q$78)+SUM('1.  LRAMVA Summary'!Q$79:Q$80)*(MONTH($E157)-1)/12)*$H157</f>
        <v>0</v>
      </c>
      <c r="W157" s="231">
        <f t="shared" si="88"/>
        <v>0</v>
      </c>
    </row>
    <row r="158" spans="2:23" s="9" customFormat="1">
      <c r="B158" s="68"/>
      <c r="E158" s="214">
        <v>44075</v>
      </c>
      <c r="F158" s="214" t="s">
        <v>188</v>
      </c>
      <c r="G158" s="215" t="s">
        <v>68</v>
      </c>
      <c r="H158" s="240">
        <f t="shared" si="90"/>
        <v>0</v>
      </c>
      <c r="I158" s="230">
        <f>(SUM('1.  LRAMVA Summary'!D$52:D$78)+SUM('1.  LRAMVA Summary'!D$79:D$80)*(MONTH($E158)-1)/12)*$H158</f>
        <v>0</v>
      </c>
      <c r="J158" s="230">
        <f>(SUM('1.  LRAMVA Summary'!E$52:E$78)+SUM('1.  LRAMVA Summary'!E$79:E$80)*(MONTH($E158)-1)/12)*$H158</f>
        <v>0</v>
      </c>
      <c r="K158" s="230">
        <f>(SUM('1.  LRAMVA Summary'!F$52:F$78)+SUM('1.  LRAMVA Summary'!F$79:F$80)*(MONTH($E158)-1)/12)*$H158</f>
        <v>0</v>
      </c>
      <c r="L158" s="230">
        <f>(SUM('1.  LRAMVA Summary'!G$52:G$78)+SUM('1.  LRAMVA Summary'!G$79:G$80)*(MONTH($E158)-1)/12)*$H158</f>
        <v>0</v>
      </c>
      <c r="M158" s="230">
        <f>(SUM('1.  LRAMVA Summary'!H$52:H$78)+SUM('1.  LRAMVA Summary'!H$79:H$80)*(MONTH($E158)-1)/12)*$H158</f>
        <v>0</v>
      </c>
      <c r="N158" s="230">
        <f>(SUM('1.  LRAMVA Summary'!I$52:I$78)+SUM('1.  LRAMVA Summary'!I$79:I$80)*(MONTH($E158)-1)/12)*$H158</f>
        <v>0</v>
      </c>
      <c r="O158" s="230">
        <f>(SUM('1.  LRAMVA Summary'!J$52:J$78)+SUM('1.  LRAMVA Summary'!J$79:J$80)*(MONTH($E158)-1)/12)*$H158</f>
        <v>0</v>
      </c>
      <c r="P158" s="230">
        <f>(SUM('1.  LRAMVA Summary'!K$52:K$78)+SUM('1.  LRAMVA Summary'!K$79:K$80)*(MONTH($E158)-1)/12)*$H158</f>
        <v>0</v>
      </c>
      <c r="Q158" s="230">
        <f>(SUM('1.  LRAMVA Summary'!L$52:L$78)+SUM('1.  LRAMVA Summary'!L$79:L$80)*(MONTH($E158)-1)/12)*$H158</f>
        <v>0</v>
      </c>
      <c r="R158" s="230">
        <f>(SUM('1.  LRAMVA Summary'!M$52:M$78)+SUM('1.  LRAMVA Summary'!M$79:M$80)*(MONTH($E158)-1)/12)*$H158</f>
        <v>0</v>
      </c>
      <c r="S158" s="230">
        <f>(SUM('1.  LRAMVA Summary'!N$52:N$78)+SUM('1.  LRAMVA Summary'!N$79:N$80)*(MONTH($E158)-1)/12)*$H158</f>
        <v>0</v>
      </c>
      <c r="T158" s="230">
        <f>(SUM('1.  LRAMVA Summary'!O$52:O$78)+SUM('1.  LRAMVA Summary'!O$79:O$80)*(MONTH($E158)-1)/12)*$H158</f>
        <v>0</v>
      </c>
      <c r="U158" s="230">
        <f>(SUM('1.  LRAMVA Summary'!P$52:P$78)+SUM('1.  LRAMVA Summary'!P$79:P$80)*(MONTH($E158)-1)/12)*$H158</f>
        <v>0</v>
      </c>
      <c r="V158" s="230">
        <f>(SUM('1.  LRAMVA Summary'!Q$52:Q$78)+SUM('1.  LRAMVA Summary'!Q$79:Q$80)*(MONTH($E158)-1)/12)*$H158</f>
        <v>0</v>
      </c>
      <c r="W158" s="231">
        <f t="shared" si="88"/>
        <v>0</v>
      </c>
    </row>
    <row r="159" spans="2:23" s="9" customFormat="1">
      <c r="B159" s="68"/>
      <c r="E159" s="214">
        <v>44105</v>
      </c>
      <c r="F159" s="214" t="s">
        <v>188</v>
      </c>
      <c r="G159" s="215" t="s">
        <v>69</v>
      </c>
      <c r="H159" s="240">
        <f>$C$54/12</f>
        <v>0</v>
      </c>
      <c r="I159" s="230">
        <f>(SUM('1.  LRAMVA Summary'!D$52:D$78)+SUM('1.  LRAMVA Summary'!D$79:D$80)*(MONTH($E159)-1)/12)*$H159</f>
        <v>0</v>
      </c>
      <c r="J159" s="230">
        <f>(SUM('1.  LRAMVA Summary'!E$52:E$78)+SUM('1.  LRAMVA Summary'!E$79:E$80)*(MONTH($E159)-1)/12)*$H159</f>
        <v>0</v>
      </c>
      <c r="K159" s="230">
        <f>(SUM('1.  LRAMVA Summary'!F$52:F$78)+SUM('1.  LRAMVA Summary'!F$79:F$80)*(MONTH($E159)-1)/12)*$H159</f>
        <v>0</v>
      </c>
      <c r="L159" s="230">
        <f>(SUM('1.  LRAMVA Summary'!G$52:G$78)+SUM('1.  LRAMVA Summary'!G$79:G$80)*(MONTH($E159)-1)/12)*$H159</f>
        <v>0</v>
      </c>
      <c r="M159" s="230">
        <f>(SUM('1.  LRAMVA Summary'!H$52:H$78)+SUM('1.  LRAMVA Summary'!H$79:H$80)*(MONTH($E159)-1)/12)*$H159</f>
        <v>0</v>
      </c>
      <c r="N159" s="230">
        <f>(SUM('1.  LRAMVA Summary'!I$52:I$78)+SUM('1.  LRAMVA Summary'!I$79:I$80)*(MONTH($E159)-1)/12)*$H159</f>
        <v>0</v>
      </c>
      <c r="O159" s="230">
        <f>(SUM('1.  LRAMVA Summary'!J$52:J$78)+SUM('1.  LRAMVA Summary'!J$79:J$80)*(MONTH($E159)-1)/12)*$H159</f>
        <v>0</v>
      </c>
      <c r="P159" s="230">
        <f>(SUM('1.  LRAMVA Summary'!K$52:K$78)+SUM('1.  LRAMVA Summary'!K$79:K$80)*(MONTH($E159)-1)/12)*$H159</f>
        <v>0</v>
      </c>
      <c r="Q159" s="230">
        <f>(SUM('1.  LRAMVA Summary'!L$52:L$78)+SUM('1.  LRAMVA Summary'!L$79:L$80)*(MONTH($E159)-1)/12)*$H159</f>
        <v>0</v>
      </c>
      <c r="R159" s="230">
        <f>(SUM('1.  LRAMVA Summary'!M$52:M$78)+SUM('1.  LRAMVA Summary'!M$79:M$80)*(MONTH($E159)-1)/12)*$H159</f>
        <v>0</v>
      </c>
      <c r="S159" s="230">
        <f>(SUM('1.  LRAMVA Summary'!N$52:N$78)+SUM('1.  LRAMVA Summary'!N$79:N$80)*(MONTH($E159)-1)/12)*$H159</f>
        <v>0</v>
      </c>
      <c r="T159" s="230">
        <f>(SUM('1.  LRAMVA Summary'!O$52:O$78)+SUM('1.  LRAMVA Summary'!O$79:O$80)*(MONTH($E159)-1)/12)*$H159</f>
        <v>0</v>
      </c>
      <c r="U159" s="230">
        <f>(SUM('1.  LRAMVA Summary'!P$52:P$78)+SUM('1.  LRAMVA Summary'!P$79:P$80)*(MONTH($E159)-1)/12)*$H159</f>
        <v>0</v>
      </c>
      <c r="V159" s="230">
        <f>(SUM('1.  LRAMVA Summary'!Q$52:Q$78)+SUM('1.  LRAMVA Summary'!Q$79:Q$80)*(MONTH($E159)-1)/12)*$H159</f>
        <v>0</v>
      </c>
      <c r="W159" s="231">
        <f t="shared" si="88"/>
        <v>0</v>
      </c>
    </row>
    <row r="160" spans="2:23" s="9" customFormat="1">
      <c r="B160" s="68"/>
      <c r="E160" s="214">
        <v>44136</v>
      </c>
      <c r="F160" s="214" t="s">
        <v>188</v>
      </c>
      <c r="G160" s="215" t="s">
        <v>69</v>
      </c>
      <c r="H160" s="240">
        <f t="shared" ref="H160:H161" si="91">$C$54/12</f>
        <v>0</v>
      </c>
      <c r="I160" s="230">
        <f>(SUM('1.  LRAMVA Summary'!D$52:D$78)+SUM('1.  LRAMVA Summary'!D$79:D$80)*(MONTH($E160)-1)/12)*$H160</f>
        <v>0</v>
      </c>
      <c r="J160" s="230">
        <f>(SUM('1.  LRAMVA Summary'!E$52:E$78)+SUM('1.  LRAMVA Summary'!E$79:E$80)*(MONTH($E160)-1)/12)*$H160</f>
        <v>0</v>
      </c>
      <c r="K160" s="230">
        <f>(SUM('1.  LRAMVA Summary'!F$52:F$78)+SUM('1.  LRAMVA Summary'!F$79:F$80)*(MONTH($E160)-1)/12)*$H160</f>
        <v>0</v>
      </c>
      <c r="L160" s="230">
        <f>(SUM('1.  LRAMVA Summary'!G$52:G$78)+SUM('1.  LRAMVA Summary'!G$79:G$80)*(MONTH($E160)-1)/12)*$H160</f>
        <v>0</v>
      </c>
      <c r="M160" s="230">
        <f>(SUM('1.  LRAMVA Summary'!H$52:H$78)+SUM('1.  LRAMVA Summary'!H$79:H$80)*(MONTH($E160)-1)/12)*$H160</f>
        <v>0</v>
      </c>
      <c r="N160" s="230">
        <f>(SUM('1.  LRAMVA Summary'!I$52:I$78)+SUM('1.  LRAMVA Summary'!I$79:I$80)*(MONTH($E160)-1)/12)*$H160</f>
        <v>0</v>
      </c>
      <c r="O160" s="230">
        <f>(SUM('1.  LRAMVA Summary'!J$52:J$78)+SUM('1.  LRAMVA Summary'!J$79:J$80)*(MONTH($E160)-1)/12)*$H160</f>
        <v>0</v>
      </c>
      <c r="P160" s="230">
        <f>(SUM('1.  LRAMVA Summary'!K$52:K$78)+SUM('1.  LRAMVA Summary'!K$79:K$80)*(MONTH($E160)-1)/12)*$H160</f>
        <v>0</v>
      </c>
      <c r="Q160" s="230">
        <f>(SUM('1.  LRAMVA Summary'!L$52:L$78)+SUM('1.  LRAMVA Summary'!L$79:L$80)*(MONTH($E160)-1)/12)*$H160</f>
        <v>0</v>
      </c>
      <c r="R160" s="230">
        <f>(SUM('1.  LRAMVA Summary'!M$52:M$78)+SUM('1.  LRAMVA Summary'!M$79:M$80)*(MONTH($E160)-1)/12)*$H160</f>
        <v>0</v>
      </c>
      <c r="S160" s="230">
        <f>(SUM('1.  LRAMVA Summary'!N$52:N$78)+SUM('1.  LRAMVA Summary'!N$79:N$80)*(MONTH($E160)-1)/12)*$H160</f>
        <v>0</v>
      </c>
      <c r="T160" s="230">
        <f>(SUM('1.  LRAMVA Summary'!O$52:O$78)+SUM('1.  LRAMVA Summary'!O$79:O$80)*(MONTH($E160)-1)/12)*$H160</f>
        <v>0</v>
      </c>
      <c r="U160" s="230">
        <f>(SUM('1.  LRAMVA Summary'!P$52:P$78)+SUM('1.  LRAMVA Summary'!P$79:P$80)*(MONTH($E160)-1)/12)*$H160</f>
        <v>0</v>
      </c>
      <c r="V160" s="230">
        <f>(SUM('1.  LRAMVA Summary'!Q$52:Q$78)+SUM('1.  LRAMVA Summary'!Q$79:Q$80)*(MONTH($E160)-1)/12)*$H160</f>
        <v>0</v>
      </c>
      <c r="W160" s="231">
        <f t="shared" si="88"/>
        <v>0</v>
      </c>
    </row>
    <row r="161" spans="2:23" s="9" customFormat="1">
      <c r="B161" s="68"/>
      <c r="E161" s="214">
        <v>44166</v>
      </c>
      <c r="F161" s="214" t="s">
        <v>188</v>
      </c>
      <c r="G161" s="215" t="s">
        <v>69</v>
      </c>
      <c r="H161" s="240">
        <f t="shared" si="91"/>
        <v>0</v>
      </c>
      <c r="I161" s="230">
        <f>(SUM('1.  LRAMVA Summary'!D$52:D$78)+SUM('1.  LRAMVA Summary'!D$79:D$80)*(MONTH($E161)-1)/12)*$H161</f>
        <v>0</v>
      </c>
      <c r="J161" s="230">
        <f>(SUM('1.  LRAMVA Summary'!E$52:E$78)+SUM('1.  LRAMVA Summary'!E$79:E$80)*(MONTH($E161)-1)/12)*$H161</f>
        <v>0</v>
      </c>
      <c r="K161" s="230">
        <f>(SUM('1.  LRAMVA Summary'!F$52:F$78)+SUM('1.  LRAMVA Summary'!F$79:F$80)*(MONTH($E161)-1)/12)*$H161</f>
        <v>0</v>
      </c>
      <c r="L161" s="230">
        <f>(SUM('1.  LRAMVA Summary'!G$52:G$78)+SUM('1.  LRAMVA Summary'!G$79:G$80)*(MONTH($E161)-1)/12)*$H161</f>
        <v>0</v>
      </c>
      <c r="M161" s="230">
        <f>(SUM('1.  LRAMVA Summary'!H$52:H$78)+SUM('1.  LRAMVA Summary'!H$79:H$80)*(MONTH($E161)-1)/12)*$H161</f>
        <v>0</v>
      </c>
      <c r="N161" s="230">
        <f>(SUM('1.  LRAMVA Summary'!I$52:I$78)+SUM('1.  LRAMVA Summary'!I$79:I$80)*(MONTH($E161)-1)/12)*$H161</f>
        <v>0</v>
      </c>
      <c r="O161" s="230">
        <f>(SUM('1.  LRAMVA Summary'!J$52:J$78)+SUM('1.  LRAMVA Summary'!J$79:J$80)*(MONTH($E161)-1)/12)*$H161</f>
        <v>0</v>
      </c>
      <c r="P161" s="230">
        <f>(SUM('1.  LRAMVA Summary'!K$52:K$78)+SUM('1.  LRAMVA Summary'!K$79:K$80)*(MONTH($E161)-1)/12)*$H161</f>
        <v>0</v>
      </c>
      <c r="Q161" s="230">
        <f>(SUM('1.  LRAMVA Summary'!L$52:L$78)+SUM('1.  LRAMVA Summary'!L$79:L$80)*(MONTH($E161)-1)/12)*$H161</f>
        <v>0</v>
      </c>
      <c r="R161" s="230">
        <f>(SUM('1.  LRAMVA Summary'!M$52:M$78)+SUM('1.  LRAMVA Summary'!M$79:M$80)*(MONTH($E161)-1)/12)*$H161</f>
        <v>0</v>
      </c>
      <c r="S161" s="230">
        <f>(SUM('1.  LRAMVA Summary'!N$52:N$78)+SUM('1.  LRAMVA Summary'!N$79:N$80)*(MONTH($E161)-1)/12)*$H161</f>
        <v>0</v>
      </c>
      <c r="T161" s="230">
        <f>(SUM('1.  LRAMVA Summary'!O$52:O$78)+SUM('1.  LRAMVA Summary'!O$79:O$80)*(MONTH($E161)-1)/12)*$H161</f>
        <v>0</v>
      </c>
      <c r="U161" s="230">
        <f>(SUM('1.  LRAMVA Summary'!P$52:P$78)+SUM('1.  LRAMVA Summary'!P$79:P$80)*(MONTH($E161)-1)/12)*$H161</f>
        <v>0</v>
      </c>
      <c r="V161" s="230">
        <f>(SUM('1.  LRAMVA Summary'!Q$52:Q$78)+SUM('1.  LRAMVA Summary'!Q$79:Q$80)*(MONTH($E161)-1)/12)*$H161</f>
        <v>0</v>
      </c>
      <c r="W161" s="231">
        <f>SUM(I161:V161)</f>
        <v>0</v>
      </c>
    </row>
    <row r="162" spans="2:23" s="9" customFormat="1" ht="15.75" thickBot="1">
      <c r="B162" s="68"/>
      <c r="E162" s="216" t="s">
        <v>471</v>
      </c>
      <c r="F162" s="216"/>
      <c r="G162" s="217"/>
      <c r="H162" s="218"/>
      <c r="I162" s="219">
        <f>SUM(I149:I161)</f>
        <v>202.60518078974951</v>
      </c>
      <c r="J162" s="219">
        <f>SUM(J149:J161)</f>
        <v>348.87032466154983</v>
      </c>
      <c r="K162" s="219">
        <f t="shared" ref="K162:O162" si="92">SUM(K149:K161)</f>
        <v>141.78181514171533</v>
      </c>
      <c r="L162" s="219">
        <f t="shared" si="92"/>
        <v>333.9333114975899</v>
      </c>
      <c r="M162" s="219">
        <f t="shared" si="92"/>
        <v>0</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1027.1906320906046</v>
      </c>
    </row>
    <row r="163" spans="2:23" s="9" customFormat="1" ht="15.75" thickTop="1">
      <c r="B163" s="68"/>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8"/>
      <c r="H164" s="18"/>
    </row>
    <row r="165" spans="2:23">
      <c r="E165" s="589" t="s">
        <v>527</v>
      </c>
    </row>
  </sheetData>
  <mergeCells count="3">
    <mergeCell ref="B12:C12"/>
    <mergeCell ref="C8:S8"/>
    <mergeCell ref="C9:S9"/>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BW122"/>
  <sheetViews>
    <sheetView topLeftCell="AI26" zoomScale="90" zoomScaleNormal="90" workbookViewId="0">
      <selection activeCell="A97" sqref="A97:XFD97"/>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hidden="1" customWidth="1"/>
    <col min="6" max="6" width="26.7109375" style="12" customWidth="1"/>
    <col min="7" max="7" width="17" style="12" hidden="1" customWidth="1"/>
    <col min="8" max="8" width="19.42578125" style="12" customWidth="1"/>
    <col min="9" max="10" width="23" style="635" customWidth="1"/>
    <col min="11" max="11" width="2" style="16" customWidth="1"/>
    <col min="12" max="15" width="9.140625" style="12" customWidth="1"/>
    <col min="16" max="16" width="9.140625" style="12"/>
    <col min="17" max="20" width="9.140625" style="12" customWidth="1"/>
    <col min="21" max="21" width="9.140625" style="12"/>
    <col min="22" max="41" width="9.140625" style="12" customWidth="1"/>
    <col min="42" max="42" width="2.140625" style="12" customWidth="1"/>
    <col min="43" max="43" width="12.5703125" style="12" customWidth="1"/>
    <col min="44" max="46" width="12" style="12" customWidth="1"/>
    <col min="47" max="47" width="14.85546875" style="12" bestFit="1" customWidth="1"/>
    <col min="48" max="51" width="12" style="12" customWidth="1"/>
    <col min="52" max="52" width="12" style="12" bestFit="1" customWidth="1"/>
    <col min="53" max="64" width="12" style="12" customWidth="1"/>
    <col min="65" max="72" width="9.140625" style="12" customWidth="1"/>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21" t="s">
        <v>172</v>
      </c>
      <c r="D12" s="128" t="s">
        <v>176</v>
      </c>
      <c r="E12" s="17"/>
      <c r="F12" s="177"/>
      <c r="G12" s="178"/>
      <c r="H12" s="179"/>
      <c r="K12" s="179"/>
      <c r="L12" s="177"/>
      <c r="M12" s="177"/>
      <c r="N12" s="177"/>
      <c r="O12" s="177"/>
      <c r="P12" s="177"/>
      <c r="Q12" s="180"/>
    </row>
    <row r="13" spans="2:73" s="9" customFormat="1" ht="25.5" customHeight="1" outlineLevel="1" thickBot="1">
      <c r="B13" s="551"/>
      <c r="D13" s="637" t="s">
        <v>408</v>
      </c>
      <c r="E13" s="17"/>
      <c r="F13" s="177"/>
      <c r="G13" s="178"/>
      <c r="H13" s="179"/>
      <c r="K13" s="179"/>
      <c r="L13" s="177"/>
      <c r="M13" s="177"/>
      <c r="N13" s="177"/>
      <c r="O13" s="177"/>
      <c r="P13" s="177"/>
      <c r="Q13" s="180"/>
    </row>
    <row r="14" spans="2:73" ht="30" customHeight="1" outlineLevel="1" thickBot="1">
      <c r="B14" s="92"/>
      <c r="D14" s="610" t="s">
        <v>552</v>
      </c>
      <c r="I14" s="12"/>
      <c r="J14" s="12"/>
      <c r="BU14" s="12"/>
    </row>
    <row r="15" spans="2:73" ht="26.25" customHeight="1" outlineLevel="1">
      <c r="C15" s="92"/>
      <c r="I15" s="12"/>
      <c r="J15" s="12"/>
    </row>
    <row r="16" spans="2:73" ht="23.25" customHeight="1" outlineLevel="1">
      <c r="B16" s="118" t="s">
        <v>506</v>
      </c>
      <c r="C16" s="92"/>
      <c r="D16" s="615" t="s">
        <v>620</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90" t="s">
        <v>614</v>
      </c>
      <c r="C17" s="92"/>
      <c r="D17" s="611" t="s">
        <v>592</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2"/>
      <c r="D18" s="611" t="s">
        <v>629</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2"/>
      <c r="D19" s="611" t="s">
        <v>628</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2"/>
      <c r="D20" s="611" t="s">
        <v>630</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2"/>
      <c r="D21" s="702" t="s">
        <v>642</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75">
      <c r="B23" s="182" t="s">
        <v>597</v>
      </c>
      <c r="H23" s="10"/>
      <c r="I23" s="10"/>
      <c r="J23" s="10"/>
    </row>
    <row r="24" spans="2:73" s="670" customFormat="1" ht="21" customHeight="1">
      <c r="B24" s="701" t="s">
        <v>601</v>
      </c>
      <c r="C24" s="842" t="s">
        <v>602</v>
      </c>
      <c r="D24" s="842"/>
      <c r="E24" s="842"/>
      <c r="F24" s="842"/>
      <c r="G24" s="842"/>
      <c r="H24" s="678" t="s">
        <v>599</v>
      </c>
      <c r="I24" s="678" t="s">
        <v>598</v>
      </c>
      <c r="J24" s="678" t="s">
        <v>600</v>
      </c>
      <c r="K24" s="669"/>
      <c r="L24" s="670" t="s">
        <v>602</v>
      </c>
      <c r="AQ24" s="670" t="s">
        <v>602</v>
      </c>
      <c r="BU24" s="669"/>
    </row>
    <row r="25" spans="2:73" s="250" customFormat="1" ht="49.5" customHeight="1">
      <c r="B25" s="245" t="s">
        <v>474</v>
      </c>
      <c r="C25" s="245" t="s">
        <v>212</v>
      </c>
      <c r="D25" s="628" t="s">
        <v>475</v>
      </c>
      <c r="E25" s="245" t="s">
        <v>209</v>
      </c>
      <c r="F25" s="245" t="s">
        <v>476</v>
      </c>
      <c r="G25" s="245" t="s">
        <v>477</v>
      </c>
      <c r="H25" s="628" t="s">
        <v>478</v>
      </c>
      <c r="I25" s="636" t="s">
        <v>590</v>
      </c>
      <c r="J25" s="643" t="s">
        <v>591</v>
      </c>
      <c r="K25" s="641"/>
      <c r="L25" s="246" t="s">
        <v>479</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480</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730"/>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hidden="1" customHeight="1">
      <c r="B27" s="691" t="s">
        <v>694</v>
      </c>
      <c r="C27" s="691" t="s">
        <v>695</v>
      </c>
      <c r="D27" s="691" t="s">
        <v>2</v>
      </c>
      <c r="E27" s="691" t="s">
        <v>696</v>
      </c>
      <c r="F27" s="691" t="s">
        <v>29</v>
      </c>
      <c r="G27" s="691" t="s">
        <v>697</v>
      </c>
      <c r="H27" s="691">
        <v>2011</v>
      </c>
      <c r="I27" s="644" t="s">
        <v>578</v>
      </c>
      <c r="J27" s="644" t="s">
        <v>596</v>
      </c>
      <c r="K27" s="633"/>
      <c r="L27" s="695">
        <v>1.2382046490065988</v>
      </c>
      <c r="M27" s="696">
        <v>1.2382046490065988</v>
      </c>
      <c r="N27" s="696">
        <v>1.2382046490065988</v>
      </c>
      <c r="O27" s="696">
        <v>3.5771890679031533E-2</v>
      </c>
      <c r="P27" s="696">
        <v>0</v>
      </c>
      <c r="Q27" s="696">
        <v>0</v>
      </c>
      <c r="R27" s="696">
        <v>0</v>
      </c>
      <c r="S27" s="696">
        <v>0</v>
      </c>
      <c r="T27" s="696">
        <v>0</v>
      </c>
      <c r="U27" s="696">
        <v>0</v>
      </c>
      <c r="V27" s="696">
        <v>0</v>
      </c>
      <c r="W27" s="696">
        <v>0</v>
      </c>
      <c r="X27" s="696">
        <v>0</v>
      </c>
      <c r="Y27" s="696">
        <v>0</v>
      </c>
      <c r="Z27" s="696">
        <v>0</v>
      </c>
      <c r="AA27" s="696">
        <v>0</v>
      </c>
      <c r="AB27" s="696">
        <v>0</v>
      </c>
      <c r="AC27" s="696">
        <v>0</v>
      </c>
      <c r="AD27" s="696">
        <v>0</v>
      </c>
      <c r="AE27" s="696">
        <v>0</v>
      </c>
      <c r="AF27" s="696">
        <v>0</v>
      </c>
      <c r="AG27" s="696">
        <v>0</v>
      </c>
      <c r="AH27" s="696">
        <v>0</v>
      </c>
      <c r="AI27" s="696">
        <v>0</v>
      </c>
      <c r="AJ27" s="696">
        <v>0</v>
      </c>
      <c r="AK27" s="696">
        <v>0</v>
      </c>
      <c r="AL27" s="696">
        <v>0</v>
      </c>
      <c r="AM27" s="696">
        <v>0</v>
      </c>
      <c r="AN27" s="696">
        <v>0</v>
      </c>
      <c r="AO27" s="696">
        <v>0</v>
      </c>
      <c r="AP27" s="633"/>
      <c r="AQ27" s="696">
        <v>1139.0643001535843</v>
      </c>
      <c r="AR27" s="696">
        <v>1139.0643001535843</v>
      </c>
      <c r="AS27" s="696">
        <v>1139.0643001535843</v>
      </c>
      <c r="AT27" s="696">
        <v>63.783490881380978</v>
      </c>
      <c r="AU27" s="696">
        <v>0</v>
      </c>
      <c r="AV27" s="696">
        <v>0</v>
      </c>
      <c r="AW27" s="696">
        <v>0</v>
      </c>
      <c r="AX27" s="696">
        <v>0</v>
      </c>
      <c r="AY27" s="696">
        <v>0</v>
      </c>
      <c r="AZ27" s="696">
        <v>0</v>
      </c>
      <c r="BA27" s="696">
        <v>0</v>
      </c>
      <c r="BB27" s="696">
        <v>0</v>
      </c>
      <c r="BC27" s="696">
        <v>0</v>
      </c>
      <c r="BD27" s="696">
        <v>0</v>
      </c>
      <c r="BE27" s="696">
        <v>0</v>
      </c>
      <c r="BF27" s="696">
        <v>0</v>
      </c>
      <c r="BG27" s="696">
        <v>0</v>
      </c>
      <c r="BH27" s="696">
        <v>0</v>
      </c>
      <c r="BI27" s="696">
        <v>0</v>
      </c>
      <c r="BJ27" s="696">
        <v>0</v>
      </c>
      <c r="BK27" s="696">
        <v>0</v>
      </c>
      <c r="BL27" s="696">
        <v>0</v>
      </c>
      <c r="BM27" s="696">
        <v>0</v>
      </c>
      <c r="BN27" s="696">
        <v>0</v>
      </c>
      <c r="BO27" s="696">
        <v>0</v>
      </c>
      <c r="BP27" s="696">
        <v>0</v>
      </c>
      <c r="BQ27" s="696">
        <v>0</v>
      </c>
      <c r="BR27" s="696">
        <v>0</v>
      </c>
      <c r="BS27" s="696">
        <v>0</v>
      </c>
      <c r="BT27" s="696">
        <v>0</v>
      </c>
      <c r="BU27" s="16"/>
    </row>
    <row r="28" spans="2:73" s="17" customFormat="1" ht="15.75" hidden="1" customHeight="1">
      <c r="B28" s="691" t="s">
        <v>694</v>
      </c>
      <c r="C28" s="691" t="s">
        <v>695</v>
      </c>
      <c r="D28" s="691" t="s">
        <v>1</v>
      </c>
      <c r="E28" s="691" t="s">
        <v>696</v>
      </c>
      <c r="F28" s="691" t="s">
        <v>29</v>
      </c>
      <c r="G28" s="691" t="s">
        <v>697</v>
      </c>
      <c r="H28" s="691">
        <v>2011</v>
      </c>
      <c r="I28" s="644" t="s">
        <v>578</v>
      </c>
      <c r="J28" s="644" t="s">
        <v>596</v>
      </c>
      <c r="K28" s="633"/>
      <c r="L28" s="695">
        <v>6.1199297613875121</v>
      </c>
      <c r="M28" s="696">
        <v>6.1199297613875121</v>
      </c>
      <c r="N28" s="696">
        <v>6.1199297613875121</v>
      </c>
      <c r="O28" s="696">
        <v>5.894059940149905</v>
      </c>
      <c r="P28" s="696">
        <v>3.9082652185192628</v>
      </c>
      <c r="Q28" s="696">
        <v>0</v>
      </c>
      <c r="R28" s="696">
        <v>0</v>
      </c>
      <c r="S28" s="696">
        <v>0</v>
      </c>
      <c r="T28" s="696">
        <v>0</v>
      </c>
      <c r="U28" s="696">
        <v>0</v>
      </c>
      <c r="V28" s="696">
        <v>0</v>
      </c>
      <c r="W28" s="696">
        <v>0</v>
      </c>
      <c r="X28" s="696">
        <v>0</v>
      </c>
      <c r="Y28" s="696">
        <v>0</v>
      </c>
      <c r="Z28" s="696">
        <v>0</v>
      </c>
      <c r="AA28" s="696">
        <v>0</v>
      </c>
      <c r="AB28" s="696">
        <v>0</v>
      </c>
      <c r="AC28" s="696">
        <v>0</v>
      </c>
      <c r="AD28" s="696">
        <v>0</v>
      </c>
      <c r="AE28" s="696">
        <v>0</v>
      </c>
      <c r="AF28" s="696">
        <v>0</v>
      </c>
      <c r="AG28" s="696">
        <v>0</v>
      </c>
      <c r="AH28" s="696">
        <v>0</v>
      </c>
      <c r="AI28" s="696">
        <v>0</v>
      </c>
      <c r="AJ28" s="696">
        <v>0</v>
      </c>
      <c r="AK28" s="696">
        <v>0</v>
      </c>
      <c r="AL28" s="696">
        <v>0</v>
      </c>
      <c r="AM28" s="696">
        <v>0</v>
      </c>
      <c r="AN28" s="696">
        <v>0</v>
      </c>
      <c r="AO28" s="696">
        <v>0</v>
      </c>
      <c r="AP28" s="633"/>
      <c r="AQ28" s="696">
        <v>43725.781352008045</v>
      </c>
      <c r="AR28" s="696">
        <v>43725.781352008045</v>
      </c>
      <c r="AS28" s="696">
        <v>43725.781352008045</v>
      </c>
      <c r="AT28" s="696">
        <v>43523.796265949379</v>
      </c>
      <c r="AU28" s="696">
        <v>29725.231533824059</v>
      </c>
      <c r="AV28" s="696">
        <v>0</v>
      </c>
      <c r="AW28" s="696">
        <v>0</v>
      </c>
      <c r="AX28" s="696">
        <v>0</v>
      </c>
      <c r="AY28" s="696">
        <v>0</v>
      </c>
      <c r="AZ28" s="696">
        <v>0</v>
      </c>
      <c r="BA28" s="696">
        <v>0</v>
      </c>
      <c r="BB28" s="696">
        <v>0</v>
      </c>
      <c r="BC28" s="696">
        <v>0</v>
      </c>
      <c r="BD28" s="696">
        <v>0</v>
      </c>
      <c r="BE28" s="696">
        <v>0</v>
      </c>
      <c r="BF28" s="696">
        <v>0</v>
      </c>
      <c r="BG28" s="696">
        <v>0</v>
      </c>
      <c r="BH28" s="696">
        <v>0</v>
      </c>
      <c r="BI28" s="696">
        <v>0</v>
      </c>
      <c r="BJ28" s="696">
        <v>0</v>
      </c>
      <c r="BK28" s="696">
        <v>0</v>
      </c>
      <c r="BL28" s="696">
        <v>0</v>
      </c>
      <c r="BM28" s="696">
        <v>0</v>
      </c>
      <c r="BN28" s="696">
        <v>0</v>
      </c>
      <c r="BO28" s="696">
        <v>0</v>
      </c>
      <c r="BP28" s="696">
        <v>0</v>
      </c>
      <c r="BQ28" s="696">
        <v>0</v>
      </c>
      <c r="BR28" s="696">
        <v>0</v>
      </c>
      <c r="BS28" s="696">
        <v>0</v>
      </c>
      <c r="BT28" s="696">
        <v>0</v>
      </c>
      <c r="BU28" s="16"/>
    </row>
    <row r="29" spans="2:73" s="17" customFormat="1" ht="16.5" hidden="1" customHeight="1">
      <c r="B29" s="691" t="s">
        <v>694</v>
      </c>
      <c r="C29" s="691" t="s">
        <v>695</v>
      </c>
      <c r="D29" s="691" t="s">
        <v>5</v>
      </c>
      <c r="E29" s="691" t="s">
        <v>696</v>
      </c>
      <c r="F29" s="691" t="s">
        <v>29</v>
      </c>
      <c r="G29" s="691" t="s">
        <v>697</v>
      </c>
      <c r="H29" s="691">
        <v>2011</v>
      </c>
      <c r="I29" s="644" t="s">
        <v>578</v>
      </c>
      <c r="J29" s="644" t="s">
        <v>596</v>
      </c>
      <c r="K29" s="633"/>
      <c r="L29" s="695">
        <v>1.883471137121796</v>
      </c>
      <c r="M29" s="696">
        <v>1.883471137121796</v>
      </c>
      <c r="N29" s="696">
        <v>1.883471137121796</v>
      </c>
      <c r="O29" s="696">
        <v>1.883471137121796</v>
      </c>
      <c r="P29" s="696">
        <v>1.7522787039036045</v>
      </c>
      <c r="Q29" s="696">
        <v>1.6089564968246099</v>
      </c>
      <c r="R29" s="696">
        <v>1.3014571379749051</v>
      </c>
      <c r="S29" s="696">
        <v>1.2929835275502839</v>
      </c>
      <c r="T29" s="696">
        <v>1.56749816784747</v>
      </c>
      <c r="U29" s="696">
        <v>0.74356828234669503</v>
      </c>
      <c r="V29" s="696">
        <v>0.10574249944076228</v>
      </c>
      <c r="W29" s="696">
        <v>0.10569851567661082</v>
      </c>
      <c r="X29" s="696">
        <v>0.10569851567661082</v>
      </c>
      <c r="Y29" s="696">
        <v>9.8106950425258133E-2</v>
      </c>
      <c r="Z29" s="696">
        <v>9.8106950425258133E-2</v>
      </c>
      <c r="AA29" s="696">
        <v>8.2805903002164907E-2</v>
      </c>
      <c r="AB29" s="696">
        <v>0</v>
      </c>
      <c r="AC29" s="696">
        <v>0</v>
      </c>
      <c r="AD29" s="696">
        <v>0</v>
      </c>
      <c r="AE29" s="696">
        <v>0</v>
      </c>
      <c r="AF29" s="696">
        <v>0</v>
      </c>
      <c r="AG29" s="696">
        <v>0</v>
      </c>
      <c r="AH29" s="696">
        <v>0</v>
      </c>
      <c r="AI29" s="696">
        <v>0</v>
      </c>
      <c r="AJ29" s="696">
        <v>0</v>
      </c>
      <c r="AK29" s="696">
        <v>0</v>
      </c>
      <c r="AL29" s="696">
        <v>0</v>
      </c>
      <c r="AM29" s="696">
        <v>0</v>
      </c>
      <c r="AN29" s="696">
        <v>0</v>
      </c>
      <c r="AO29" s="696">
        <v>0</v>
      </c>
      <c r="AP29" s="633"/>
      <c r="AQ29" s="696">
        <v>32917.733975031741</v>
      </c>
      <c r="AR29" s="696">
        <v>32917.733975031741</v>
      </c>
      <c r="AS29" s="696">
        <v>32917.733975031741</v>
      </c>
      <c r="AT29" s="696">
        <v>32917.733975031741</v>
      </c>
      <c r="AU29" s="696">
        <v>30084.384632788973</v>
      </c>
      <c r="AV29" s="696">
        <v>26989.069825412244</v>
      </c>
      <c r="AW29" s="696">
        <v>20348.038138105487</v>
      </c>
      <c r="AX29" s="696">
        <v>20273.809310785808</v>
      </c>
      <c r="AY29" s="696">
        <v>26202.473460405308</v>
      </c>
      <c r="AZ29" s="696">
        <v>8408.1453740040906</v>
      </c>
      <c r="BA29" s="696">
        <v>3027.5011265555408</v>
      </c>
      <c r="BB29" s="696">
        <v>2665.0245940941581</v>
      </c>
      <c r="BC29" s="696">
        <v>2665.0245940941581</v>
      </c>
      <c r="BD29" s="696">
        <v>1968.2325982670509</v>
      </c>
      <c r="BE29" s="696">
        <v>1968.2325982670509</v>
      </c>
      <c r="BF29" s="696">
        <v>1788.3504791377693</v>
      </c>
      <c r="BG29" s="696">
        <v>0</v>
      </c>
      <c r="BH29" s="696">
        <v>0</v>
      </c>
      <c r="BI29" s="696">
        <v>0</v>
      </c>
      <c r="BJ29" s="696">
        <v>0</v>
      </c>
      <c r="BK29" s="696">
        <v>0</v>
      </c>
      <c r="BL29" s="696">
        <v>0</v>
      </c>
      <c r="BM29" s="696">
        <v>0</v>
      </c>
      <c r="BN29" s="696">
        <v>0</v>
      </c>
      <c r="BO29" s="696">
        <v>0</v>
      </c>
      <c r="BP29" s="696">
        <v>0</v>
      </c>
      <c r="BQ29" s="696">
        <v>0</v>
      </c>
      <c r="BR29" s="696">
        <v>0</v>
      </c>
      <c r="BS29" s="696">
        <v>0</v>
      </c>
      <c r="BT29" s="696">
        <v>0</v>
      </c>
      <c r="BU29" s="16"/>
    </row>
    <row r="30" spans="2:73" s="17" customFormat="1" ht="15.75" hidden="1" customHeight="1">
      <c r="B30" s="691" t="s">
        <v>694</v>
      </c>
      <c r="C30" s="691" t="s">
        <v>695</v>
      </c>
      <c r="D30" s="691" t="s">
        <v>4</v>
      </c>
      <c r="E30" s="691" t="s">
        <v>696</v>
      </c>
      <c r="F30" s="691" t="s">
        <v>29</v>
      </c>
      <c r="G30" s="691" t="s">
        <v>697</v>
      </c>
      <c r="H30" s="691">
        <v>2011</v>
      </c>
      <c r="I30" s="644" t="s">
        <v>578</v>
      </c>
      <c r="J30" s="644" t="s">
        <v>596</v>
      </c>
      <c r="K30" s="633"/>
      <c r="L30" s="695">
        <v>1.2871493480123526</v>
      </c>
      <c r="M30" s="696">
        <v>1.2871493480123526</v>
      </c>
      <c r="N30" s="696">
        <v>1.2871493480123526</v>
      </c>
      <c r="O30" s="696">
        <v>1.2871493480123526</v>
      </c>
      <c r="P30" s="696">
        <v>1.2099016277151553</v>
      </c>
      <c r="Q30" s="696">
        <v>1.1255117471920761</v>
      </c>
      <c r="R30" s="696">
        <v>0.94786720890607046</v>
      </c>
      <c r="S30" s="696">
        <v>0.9378333781492969</v>
      </c>
      <c r="T30" s="696">
        <v>1.0994709789695738</v>
      </c>
      <c r="U30" s="696">
        <v>0.614330915793731</v>
      </c>
      <c r="V30" s="696">
        <v>7.6321305298653441E-2</v>
      </c>
      <c r="W30" s="696">
        <v>7.6274226573057546E-2</v>
      </c>
      <c r="X30" s="696">
        <v>7.6274226573057546E-2</v>
      </c>
      <c r="Y30" s="696">
        <v>7.485861459882541E-2</v>
      </c>
      <c r="Z30" s="696">
        <v>7.485861459882541E-2</v>
      </c>
      <c r="AA30" s="696">
        <v>7.1096314728585491E-2</v>
      </c>
      <c r="AB30" s="696">
        <v>0</v>
      </c>
      <c r="AC30" s="696">
        <v>0</v>
      </c>
      <c r="AD30" s="696">
        <v>0</v>
      </c>
      <c r="AE30" s="696">
        <v>0</v>
      </c>
      <c r="AF30" s="696">
        <v>0</v>
      </c>
      <c r="AG30" s="696">
        <v>0</v>
      </c>
      <c r="AH30" s="696">
        <v>0</v>
      </c>
      <c r="AI30" s="696">
        <v>0</v>
      </c>
      <c r="AJ30" s="696">
        <v>0</v>
      </c>
      <c r="AK30" s="696">
        <v>0</v>
      </c>
      <c r="AL30" s="696">
        <v>0</v>
      </c>
      <c r="AM30" s="696">
        <v>0</v>
      </c>
      <c r="AN30" s="696">
        <v>0</v>
      </c>
      <c r="AO30" s="696">
        <v>0</v>
      </c>
      <c r="AP30" s="633"/>
      <c r="AQ30" s="696">
        <v>20878.312609688244</v>
      </c>
      <c r="AR30" s="696">
        <v>20878.312609688244</v>
      </c>
      <c r="AS30" s="696">
        <v>20878.312609688244</v>
      </c>
      <c r="AT30" s="696">
        <v>20878.312609688244</v>
      </c>
      <c r="AU30" s="696">
        <v>19210.00162463466</v>
      </c>
      <c r="AV30" s="696">
        <v>17387.442147638405</v>
      </c>
      <c r="AW30" s="696">
        <v>13550.871521125469</v>
      </c>
      <c r="AX30" s="696">
        <v>13462.975163696132</v>
      </c>
      <c r="AY30" s="696">
        <v>16953.845625745962</v>
      </c>
      <c r="AZ30" s="696">
        <v>6476.3261135589773</v>
      </c>
      <c r="BA30" s="696">
        <v>2097.6045885289236</v>
      </c>
      <c r="BB30" s="696">
        <v>1709.6220332402704</v>
      </c>
      <c r="BC30" s="696">
        <v>1709.6220332402704</v>
      </c>
      <c r="BD30" s="696">
        <v>1579.6900547637358</v>
      </c>
      <c r="BE30" s="696">
        <v>1579.6900547637358</v>
      </c>
      <c r="BF30" s="696">
        <v>1535.4597184511279</v>
      </c>
      <c r="BG30" s="696">
        <v>0</v>
      </c>
      <c r="BH30" s="696">
        <v>0</v>
      </c>
      <c r="BI30" s="696">
        <v>0</v>
      </c>
      <c r="BJ30" s="696">
        <v>0</v>
      </c>
      <c r="BK30" s="696">
        <v>0</v>
      </c>
      <c r="BL30" s="696">
        <v>0</v>
      </c>
      <c r="BM30" s="696">
        <v>0</v>
      </c>
      <c r="BN30" s="696">
        <v>0</v>
      </c>
      <c r="BO30" s="696">
        <v>0</v>
      </c>
      <c r="BP30" s="696">
        <v>0</v>
      </c>
      <c r="BQ30" s="696">
        <v>0</v>
      </c>
      <c r="BR30" s="696">
        <v>0</v>
      </c>
      <c r="BS30" s="696">
        <v>0</v>
      </c>
      <c r="BT30" s="696">
        <v>0</v>
      </c>
      <c r="BU30" s="16"/>
    </row>
    <row r="31" spans="2:73" s="17" customFormat="1" ht="15.75" hidden="1" customHeight="1">
      <c r="B31" s="691" t="s">
        <v>694</v>
      </c>
      <c r="C31" s="691" t="s">
        <v>695</v>
      </c>
      <c r="D31" s="691" t="s">
        <v>3</v>
      </c>
      <c r="E31" s="691" t="s">
        <v>696</v>
      </c>
      <c r="F31" s="691" t="s">
        <v>29</v>
      </c>
      <c r="G31" s="691" t="s">
        <v>697</v>
      </c>
      <c r="H31" s="691">
        <v>2011</v>
      </c>
      <c r="I31" s="644" t="s">
        <v>578</v>
      </c>
      <c r="J31" s="644" t="s">
        <v>596</v>
      </c>
      <c r="K31" s="633"/>
      <c r="L31" s="695">
        <v>31.068265333438458</v>
      </c>
      <c r="M31" s="696">
        <v>31.068265333438458</v>
      </c>
      <c r="N31" s="696">
        <v>31.068265333438458</v>
      </c>
      <c r="O31" s="696">
        <v>31.068265333438458</v>
      </c>
      <c r="P31" s="696">
        <v>31.068265333438458</v>
      </c>
      <c r="Q31" s="696">
        <v>31.068265333438458</v>
      </c>
      <c r="R31" s="696">
        <v>31.068265333438458</v>
      </c>
      <c r="S31" s="696">
        <v>31.068265333438458</v>
      </c>
      <c r="T31" s="696">
        <v>31.068265333438458</v>
      </c>
      <c r="U31" s="696">
        <v>31.068265333438458</v>
      </c>
      <c r="V31" s="696">
        <v>31.068265333438458</v>
      </c>
      <c r="W31" s="696">
        <v>31.068265333438458</v>
      </c>
      <c r="X31" s="696">
        <v>31.068265333438458</v>
      </c>
      <c r="Y31" s="696">
        <v>31.068265333438458</v>
      </c>
      <c r="Z31" s="696">
        <v>31.068265333438458</v>
      </c>
      <c r="AA31" s="696">
        <v>31.068265333438458</v>
      </c>
      <c r="AB31" s="696">
        <v>31.068265333438458</v>
      </c>
      <c r="AC31" s="696">
        <v>31.068265333438458</v>
      </c>
      <c r="AD31" s="696">
        <v>29.226857841570993</v>
      </c>
      <c r="AE31" s="696">
        <v>0</v>
      </c>
      <c r="AF31" s="696">
        <v>0</v>
      </c>
      <c r="AG31" s="696">
        <v>0</v>
      </c>
      <c r="AH31" s="696">
        <v>0</v>
      </c>
      <c r="AI31" s="696">
        <v>0</v>
      </c>
      <c r="AJ31" s="696">
        <v>0</v>
      </c>
      <c r="AK31" s="696">
        <v>0</v>
      </c>
      <c r="AL31" s="696">
        <v>0</v>
      </c>
      <c r="AM31" s="696">
        <v>0</v>
      </c>
      <c r="AN31" s="696">
        <v>0</v>
      </c>
      <c r="AO31" s="696">
        <v>0</v>
      </c>
      <c r="AP31" s="633"/>
      <c r="AQ31" s="696">
        <v>61704.381159641394</v>
      </c>
      <c r="AR31" s="696">
        <v>61704.381159641394</v>
      </c>
      <c r="AS31" s="696">
        <v>61704.381159641394</v>
      </c>
      <c r="AT31" s="696">
        <v>61704.381159641394</v>
      </c>
      <c r="AU31" s="696">
        <v>61704.381159641394</v>
      </c>
      <c r="AV31" s="696">
        <v>61704.381159641394</v>
      </c>
      <c r="AW31" s="696">
        <v>61704.381159641394</v>
      </c>
      <c r="AX31" s="696">
        <v>61704.381159641394</v>
      </c>
      <c r="AY31" s="696">
        <v>61704.381159641394</v>
      </c>
      <c r="AZ31" s="696">
        <v>61704.381159641394</v>
      </c>
      <c r="BA31" s="696">
        <v>61704.381159641394</v>
      </c>
      <c r="BB31" s="696">
        <v>61704.381159641394</v>
      </c>
      <c r="BC31" s="696">
        <v>61704.381159641394</v>
      </c>
      <c r="BD31" s="696">
        <v>61704.381159641394</v>
      </c>
      <c r="BE31" s="696">
        <v>61704.381159641394</v>
      </c>
      <c r="BF31" s="696">
        <v>61704.381159641394</v>
      </c>
      <c r="BG31" s="696">
        <v>61704.381159641394</v>
      </c>
      <c r="BH31" s="696">
        <v>61704.381159641394</v>
      </c>
      <c r="BI31" s="696">
        <v>60057.708138981885</v>
      </c>
      <c r="BJ31" s="696">
        <v>0</v>
      </c>
      <c r="BK31" s="696">
        <v>0</v>
      </c>
      <c r="BL31" s="696">
        <v>0</v>
      </c>
      <c r="BM31" s="696">
        <v>0</v>
      </c>
      <c r="BN31" s="696">
        <v>0</v>
      </c>
      <c r="BO31" s="696">
        <v>0</v>
      </c>
      <c r="BP31" s="696">
        <v>0</v>
      </c>
      <c r="BQ31" s="696">
        <v>0</v>
      </c>
      <c r="BR31" s="696">
        <v>0</v>
      </c>
      <c r="BS31" s="696">
        <v>0</v>
      </c>
      <c r="BT31" s="696">
        <v>0</v>
      </c>
      <c r="BU31" s="16"/>
    </row>
    <row r="32" spans="2:73" s="17" customFormat="1" ht="15.75" hidden="1" customHeight="1">
      <c r="B32" s="691" t="s">
        <v>694</v>
      </c>
      <c r="C32" s="691" t="s">
        <v>695</v>
      </c>
      <c r="D32" s="691" t="s">
        <v>6</v>
      </c>
      <c r="E32" s="691" t="s">
        <v>696</v>
      </c>
      <c r="F32" s="691" t="s">
        <v>29</v>
      </c>
      <c r="G32" s="691" t="s">
        <v>697</v>
      </c>
      <c r="H32" s="691">
        <v>2011</v>
      </c>
      <c r="I32" s="644" t="s">
        <v>578</v>
      </c>
      <c r="J32" s="644" t="s">
        <v>596</v>
      </c>
      <c r="K32" s="633"/>
      <c r="L32" s="695">
        <v>0</v>
      </c>
      <c r="M32" s="696">
        <v>0</v>
      </c>
      <c r="N32" s="696">
        <v>0</v>
      </c>
      <c r="O32" s="696">
        <v>0</v>
      </c>
      <c r="P32" s="696">
        <v>0</v>
      </c>
      <c r="Q32" s="696">
        <v>0</v>
      </c>
      <c r="R32" s="696">
        <v>0</v>
      </c>
      <c r="S32" s="696">
        <v>0</v>
      </c>
      <c r="T32" s="696">
        <v>0</v>
      </c>
      <c r="U32" s="696">
        <v>0</v>
      </c>
      <c r="V32" s="696">
        <v>0</v>
      </c>
      <c r="W32" s="696">
        <v>0</v>
      </c>
      <c r="X32" s="696">
        <v>0</v>
      </c>
      <c r="Y32" s="696">
        <v>0</v>
      </c>
      <c r="Z32" s="696">
        <v>0</v>
      </c>
      <c r="AA32" s="696">
        <v>0</v>
      </c>
      <c r="AB32" s="696">
        <v>0</v>
      </c>
      <c r="AC32" s="696">
        <v>0</v>
      </c>
      <c r="AD32" s="696">
        <v>0</v>
      </c>
      <c r="AE32" s="696">
        <v>0</v>
      </c>
      <c r="AF32" s="696">
        <v>0</v>
      </c>
      <c r="AG32" s="696">
        <v>0</v>
      </c>
      <c r="AH32" s="696">
        <v>0</v>
      </c>
      <c r="AI32" s="696">
        <v>0</v>
      </c>
      <c r="AJ32" s="696">
        <v>0</v>
      </c>
      <c r="AK32" s="696">
        <v>0</v>
      </c>
      <c r="AL32" s="696">
        <v>0</v>
      </c>
      <c r="AM32" s="696">
        <v>0</v>
      </c>
      <c r="AN32" s="696">
        <v>0</v>
      </c>
      <c r="AO32" s="696">
        <v>0</v>
      </c>
      <c r="AP32" s="633"/>
      <c r="AQ32" s="696">
        <v>0</v>
      </c>
      <c r="AR32" s="696">
        <v>0</v>
      </c>
      <c r="AS32" s="696">
        <v>0</v>
      </c>
      <c r="AT32" s="696">
        <v>0</v>
      </c>
      <c r="AU32" s="696">
        <v>0</v>
      </c>
      <c r="AV32" s="696">
        <v>0</v>
      </c>
      <c r="AW32" s="696">
        <v>0</v>
      </c>
      <c r="AX32" s="696">
        <v>0</v>
      </c>
      <c r="AY32" s="696">
        <v>0</v>
      </c>
      <c r="AZ32" s="696">
        <v>0</v>
      </c>
      <c r="BA32" s="696">
        <v>0</v>
      </c>
      <c r="BB32" s="696">
        <v>0</v>
      </c>
      <c r="BC32" s="696">
        <v>0</v>
      </c>
      <c r="BD32" s="696">
        <v>0</v>
      </c>
      <c r="BE32" s="696">
        <v>0</v>
      </c>
      <c r="BF32" s="696">
        <v>0</v>
      </c>
      <c r="BG32" s="696">
        <v>0</v>
      </c>
      <c r="BH32" s="696">
        <v>0</v>
      </c>
      <c r="BI32" s="696">
        <v>0</v>
      </c>
      <c r="BJ32" s="696">
        <v>0</v>
      </c>
      <c r="BK32" s="696">
        <v>0</v>
      </c>
      <c r="BL32" s="696">
        <v>0</v>
      </c>
      <c r="BM32" s="696">
        <v>0</v>
      </c>
      <c r="BN32" s="696">
        <v>0</v>
      </c>
      <c r="BO32" s="696">
        <v>0</v>
      </c>
      <c r="BP32" s="696">
        <v>0</v>
      </c>
      <c r="BQ32" s="696">
        <v>0</v>
      </c>
      <c r="BR32" s="696">
        <v>0</v>
      </c>
      <c r="BS32" s="696">
        <v>0</v>
      </c>
      <c r="BT32" s="696">
        <v>0</v>
      </c>
      <c r="BU32" s="16"/>
    </row>
    <row r="33" spans="2:73" s="17" customFormat="1" ht="15.75" hidden="1" customHeight="1">
      <c r="B33" s="691" t="s">
        <v>694</v>
      </c>
      <c r="C33" s="691" t="s">
        <v>698</v>
      </c>
      <c r="D33" s="691" t="s">
        <v>699</v>
      </c>
      <c r="E33" s="691" t="s">
        <v>696</v>
      </c>
      <c r="F33" s="691" t="s">
        <v>700</v>
      </c>
      <c r="G33" s="691" t="s">
        <v>701</v>
      </c>
      <c r="H33" s="691">
        <v>2011</v>
      </c>
      <c r="I33" s="644" t="s">
        <v>578</v>
      </c>
      <c r="J33" s="644" t="s">
        <v>596</v>
      </c>
      <c r="K33" s="633"/>
      <c r="L33" s="695">
        <v>0</v>
      </c>
      <c r="M33" s="696">
        <v>0</v>
      </c>
      <c r="N33" s="696">
        <v>0</v>
      </c>
      <c r="O33" s="696">
        <v>0</v>
      </c>
      <c r="P33" s="696">
        <v>0</v>
      </c>
      <c r="Q33" s="696">
        <v>0</v>
      </c>
      <c r="R33" s="696">
        <v>0</v>
      </c>
      <c r="S33" s="696">
        <v>0</v>
      </c>
      <c r="T33" s="696">
        <v>0</v>
      </c>
      <c r="U33" s="696">
        <v>0</v>
      </c>
      <c r="V33" s="696">
        <v>0</v>
      </c>
      <c r="W33" s="696">
        <v>0</v>
      </c>
      <c r="X33" s="696">
        <v>0</v>
      </c>
      <c r="Y33" s="696">
        <v>0</v>
      </c>
      <c r="Z33" s="696">
        <v>0</v>
      </c>
      <c r="AA33" s="696">
        <v>0</v>
      </c>
      <c r="AB33" s="696">
        <v>0</v>
      </c>
      <c r="AC33" s="696">
        <v>0</v>
      </c>
      <c r="AD33" s="696">
        <v>0</v>
      </c>
      <c r="AE33" s="696">
        <v>0</v>
      </c>
      <c r="AF33" s="696">
        <v>0</v>
      </c>
      <c r="AG33" s="696">
        <v>0</v>
      </c>
      <c r="AH33" s="696">
        <v>0</v>
      </c>
      <c r="AI33" s="696">
        <v>0</v>
      </c>
      <c r="AJ33" s="696">
        <v>0</v>
      </c>
      <c r="AK33" s="696">
        <v>0</v>
      </c>
      <c r="AL33" s="696">
        <v>0</v>
      </c>
      <c r="AM33" s="696">
        <v>0</v>
      </c>
      <c r="AN33" s="696">
        <v>0</v>
      </c>
      <c r="AO33" s="696">
        <v>0</v>
      </c>
      <c r="AP33" s="633"/>
      <c r="AQ33" s="696">
        <v>0</v>
      </c>
      <c r="AR33" s="696">
        <v>0</v>
      </c>
      <c r="AS33" s="696">
        <v>0</v>
      </c>
      <c r="AT33" s="696">
        <v>0</v>
      </c>
      <c r="AU33" s="696">
        <v>0</v>
      </c>
      <c r="AV33" s="696">
        <v>0</v>
      </c>
      <c r="AW33" s="696">
        <v>0</v>
      </c>
      <c r="AX33" s="696">
        <v>0</v>
      </c>
      <c r="AY33" s="696">
        <v>0</v>
      </c>
      <c r="AZ33" s="696">
        <v>0</v>
      </c>
      <c r="BA33" s="696">
        <v>0</v>
      </c>
      <c r="BB33" s="696">
        <v>0</v>
      </c>
      <c r="BC33" s="696">
        <v>0</v>
      </c>
      <c r="BD33" s="696">
        <v>0</v>
      </c>
      <c r="BE33" s="696">
        <v>0</v>
      </c>
      <c r="BF33" s="696">
        <v>0</v>
      </c>
      <c r="BG33" s="696">
        <v>0</v>
      </c>
      <c r="BH33" s="696">
        <v>0</v>
      </c>
      <c r="BI33" s="696">
        <v>0</v>
      </c>
      <c r="BJ33" s="696">
        <v>0</v>
      </c>
      <c r="BK33" s="696">
        <v>0</v>
      </c>
      <c r="BL33" s="696">
        <v>0</v>
      </c>
      <c r="BM33" s="696">
        <v>0</v>
      </c>
      <c r="BN33" s="696">
        <v>0</v>
      </c>
      <c r="BO33" s="696">
        <v>0</v>
      </c>
      <c r="BP33" s="696">
        <v>0</v>
      </c>
      <c r="BQ33" s="696">
        <v>0</v>
      </c>
      <c r="BR33" s="696">
        <v>0</v>
      </c>
      <c r="BS33" s="696">
        <v>0</v>
      </c>
      <c r="BT33" s="696">
        <v>0</v>
      </c>
      <c r="BU33" s="16"/>
    </row>
    <row r="34" spans="2:73" s="17" customFormat="1" ht="15.75" hidden="1" customHeight="1">
      <c r="B34" s="691" t="s">
        <v>694</v>
      </c>
      <c r="C34" s="691" t="s">
        <v>698</v>
      </c>
      <c r="D34" s="691" t="s">
        <v>21</v>
      </c>
      <c r="E34" s="691" t="s">
        <v>696</v>
      </c>
      <c r="F34" s="691" t="s">
        <v>700</v>
      </c>
      <c r="G34" s="691" t="s">
        <v>697</v>
      </c>
      <c r="H34" s="691">
        <v>2011</v>
      </c>
      <c r="I34" s="644" t="s">
        <v>578</v>
      </c>
      <c r="J34" s="644" t="s">
        <v>596</v>
      </c>
      <c r="K34" s="633"/>
      <c r="L34" s="695">
        <v>106.12394082985431</v>
      </c>
      <c r="M34" s="696">
        <v>106.12394082985431</v>
      </c>
      <c r="N34" s="696">
        <v>106.12394082985431</v>
      </c>
      <c r="O34" s="696">
        <v>75.402852138334083</v>
      </c>
      <c r="P34" s="696">
        <v>75.402852138334083</v>
      </c>
      <c r="Q34" s="696">
        <v>75.402852138334083</v>
      </c>
      <c r="R34" s="696">
        <v>7.5132095468573095</v>
      </c>
      <c r="S34" s="696">
        <v>7.5132095468573095</v>
      </c>
      <c r="T34" s="696">
        <v>7.5132095468573095</v>
      </c>
      <c r="U34" s="696">
        <v>7.5132095468573095</v>
      </c>
      <c r="V34" s="696">
        <v>7.1710192025210695</v>
      </c>
      <c r="W34" s="696">
        <v>7.1710192025210695</v>
      </c>
      <c r="X34" s="696">
        <v>0</v>
      </c>
      <c r="Y34" s="696">
        <v>0</v>
      </c>
      <c r="Z34" s="696">
        <v>0</v>
      </c>
      <c r="AA34" s="696">
        <v>0</v>
      </c>
      <c r="AB34" s="696">
        <v>0</v>
      </c>
      <c r="AC34" s="696">
        <v>0</v>
      </c>
      <c r="AD34" s="696">
        <v>0</v>
      </c>
      <c r="AE34" s="696">
        <v>0</v>
      </c>
      <c r="AF34" s="696">
        <v>0</v>
      </c>
      <c r="AG34" s="696">
        <v>0</v>
      </c>
      <c r="AH34" s="696">
        <v>0</v>
      </c>
      <c r="AI34" s="696">
        <v>0</v>
      </c>
      <c r="AJ34" s="696">
        <v>0</v>
      </c>
      <c r="AK34" s="696">
        <v>0</v>
      </c>
      <c r="AL34" s="696">
        <v>0</v>
      </c>
      <c r="AM34" s="696">
        <v>0</v>
      </c>
      <c r="AN34" s="696">
        <v>0</v>
      </c>
      <c r="AO34" s="696">
        <v>0</v>
      </c>
      <c r="AP34" s="633"/>
      <c r="AQ34" s="696">
        <v>267169.05724355415</v>
      </c>
      <c r="AR34" s="696">
        <v>267169.05724355415</v>
      </c>
      <c r="AS34" s="696">
        <v>267169.05724355415</v>
      </c>
      <c r="AT34" s="696">
        <v>182289.73185478486</v>
      </c>
      <c r="AU34" s="696">
        <v>182289.73185478486</v>
      </c>
      <c r="AV34" s="696">
        <v>182289.73185478486</v>
      </c>
      <c r="AW34" s="696">
        <v>19233.307717672276</v>
      </c>
      <c r="AX34" s="696">
        <v>19233.307717672276</v>
      </c>
      <c r="AY34" s="696">
        <v>19233.307717672276</v>
      </c>
      <c r="AZ34" s="696">
        <v>19233.307717672276</v>
      </c>
      <c r="BA34" s="696">
        <v>16983.210248565909</v>
      </c>
      <c r="BB34" s="696">
        <v>16983.210248565909</v>
      </c>
      <c r="BC34" s="696">
        <v>0</v>
      </c>
      <c r="BD34" s="696">
        <v>0</v>
      </c>
      <c r="BE34" s="696">
        <v>0</v>
      </c>
      <c r="BF34" s="696">
        <v>0</v>
      </c>
      <c r="BG34" s="696">
        <v>0</v>
      </c>
      <c r="BH34" s="696">
        <v>0</v>
      </c>
      <c r="BI34" s="696">
        <v>0</v>
      </c>
      <c r="BJ34" s="696">
        <v>0</v>
      </c>
      <c r="BK34" s="696">
        <v>0</v>
      </c>
      <c r="BL34" s="696">
        <v>0</v>
      </c>
      <c r="BM34" s="696">
        <v>0</v>
      </c>
      <c r="BN34" s="696">
        <v>0</v>
      </c>
      <c r="BO34" s="696">
        <v>0</v>
      </c>
      <c r="BP34" s="696">
        <v>0</v>
      </c>
      <c r="BQ34" s="696">
        <v>0</v>
      </c>
      <c r="BR34" s="696">
        <v>0</v>
      </c>
      <c r="BS34" s="696">
        <v>0</v>
      </c>
      <c r="BT34" s="696">
        <v>0</v>
      </c>
      <c r="BU34" s="16"/>
    </row>
    <row r="35" spans="2:73" s="17" customFormat="1" ht="15.75" hidden="1" customHeight="1">
      <c r="B35" s="691" t="s">
        <v>694</v>
      </c>
      <c r="C35" s="691" t="s">
        <v>698</v>
      </c>
      <c r="D35" s="691" t="s">
        <v>22</v>
      </c>
      <c r="E35" s="691" t="s">
        <v>696</v>
      </c>
      <c r="F35" s="691" t="s">
        <v>700</v>
      </c>
      <c r="G35" s="691" t="s">
        <v>697</v>
      </c>
      <c r="H35" s="691">
        <v>2011</v>
      </c>
      <c r="I35" s="644" t="s">
        <v>578</v>
      </c>
      <c r="J35" s="644" t="s">
        <v>596</v>
      </c>
      <c r="K35" s="633"/>
      <c r="L35" s="695">
        <v>61.916212263444201</v>
      </c>
      <c r="M35" s="696">
        <v>61.916212263444201</v>
      </c>
      <c r="N35" s="696">
        <v>61.916212263444201</v>
      </c>
      <c r="O35" s="696">
        <v>61.916212263444201</v>
      </c>
      <c r="P35" s="696">
        <v>61.916212263444201</v>
      </c>
      <c r="Q35" s="696">
        <v>61.916212263444201</v>
      </c>
      <c r="R35" s="696">
        <v>61.916212263444201</v>
      </c>
      <c r="S35" s="696">
        <v>61.916212263444201</v>
      </c>
      <c r="T35" s="696">
        <v>61.916212263444201</v>
      </c>
      <c r="U35" s="696">
        <v>61.916212263444201</v>
      </c>
      <c r="V35" s="696">
        <v>0</v>
      </c>
      <c r="W35" s="696">
        <v>0</v>
      </c>
      <c r="X35" s="696">
        <v>0</v>
      </c>
      <c r="Y35" s="696">
        <v>0</v>
      </c>
      <c r="Z35" s="696">
        <v>0</v>
      </c>
      <c r="AA35" s="696">
        <v>0</v>
      </c>
      <c r="AB35" s="696">
        <v>0</v>
      </c>
      <c r="AC35" s="696">
        <v>0</v>
      </c>
      <c r="AD35" s="696">
        <v>0</v>
      </c>
      <c r="AE35" s="696">
        <v>0</v>
      </c>
      <c r="AF35" s="696">
        <v>0</v>
      </c>
      <c r="AG35" s="696">
        <v>0</v>
      </c>
      <c r="AH35" s="696">
        <v>0</v>
      </c>
      <c r="AI35" s="696">
        <v>0</v>
      </c>
      <c r="AJ35" s="696">
        <v>0</v>
      </c>
      <c r="AK35" s="696">
        <v>0</v>
      </c>
      <c r="AL35" s="696">
        <v>0</v>
      </c>
      <c r="AM35" s="696">
        <v>0</v>
      </c>
      <c r="AN35" s="696">
        <v>0</v>
      </c>
      <c r="AO35" s="696">
        <v>0</v>
      </c>
      <c r="AP35" s="633"/>
      <c r="AQ35" s="696">
        <v>340676.30910094449</v>
      </c>
      <c r="AR35" s="696">
        <v>340676.30910094449</v>
      </c>
      <c r="AS35" s="696">
        <v>340676.30910094449</v>
      </c>
      <c r="AT35" s="696">
        <v>340676.30910094449</v>
      </c>
      <c r="AU35" s="696">
        <v>340676.30910094449</v>
      </c>
      <c r="AV35" s="696">
        <v>340676.30910094449</v>
      </c>
      <c r="AW35" s="696">
        <v>340676.30910094449</v>
      </c>
      <c r="AX35" s="696">
        <v>340676.30910094449</v>
      </c>
      <c r="AY35" s="696">
        <v>340676.30910094449</v>
      </c>
      <c r="AZ35" s="696">
        <v>340676.30910094449</v>
      </c>
      <c r="BA35" s="696">
        <v>0</v>
      </c>
      <c r="BB35" s="696">
        <v>0</v>
      </c>
      <c r="BC35" s="696">
        <v>0</v>
      </c>
      <c r="BD35" s="696">
        <v>0</v>
      </c>
      <c r="BE35" s="696">
        <v>0</v>
      </c>
      <c r="BF35" s="696">
        <v>0</v>
      </c>
      <c r="BG35" s="696">
        <v>0</v>
      </c>
      <c r="BH35" s="696">
        <v>0</v>
      </c>
      <c r="BI35" s="696">
        <v>0</v>
      </c>
      <c r="BJ35" s="696">
        <v>0</v>
      </c>
      <c r="BK35" s="696">
        <v>0</v>
      </c>
      <c r="BL35" s="696">
        <v>0</v>
      </c>
      <c r="BM35" s="696">
        <v>0</v>
      </c>
      <c r="BN35" s="696">
        <v>0</v>
      </c>
      <c r="BO35" s="696">
        <v>0</v>
      </c>
      <c r="BP35" s="696">
        <v>0</v>
      </c>
      <c r="BQ35" s="696">
        <v>0</v>
      </c>
      <c r="BR35" s="696">
        <v>0</v>
      </c>
      <c r="BS35" s="696">
        <v>0</v>
      </c>
      <c r="BT35" s="696">
        <v>0</v>
      </c>
      <c r="BU35" s="16"/>
    </row>
    <row r="36" spans="2:73" s="17" customFormat="1" ht="15.75" hidden="1" customHeight="1">
      <c r="B36" s="691" t="s">
        <v>694</v>
      </c>
      <c r="C36" s="691" t="s">
        <v>702</v>
      </c>
      <c r="D36" s="691" t="s">
        <v>9</v>
      </c>
      <c r="E36" s="691" t="s">
        <v>696</v>
      </c>
      <c r="F36" s="691" t="s">
        <v>702</v>
      </c>
      <c r="G36" s="691" t="s">
        <v>701</v>
      </c>
      <c r="H36" s="691">
        <v>2011</v>
      </c>
      <c r="I36" s="644" t="s">
        <v>578</v>
      </c>
      <c r="J36" s="644" t="s">
        <v>596</v>
      </c>
      <c r="K36" s="633"/>
      <c r="L36" s="695">
        <v>0</v>
      </c>
      <c r="M36" s="696">
        <v>0</v>
      </c>
      <c r="N36" s="696">
        <v>0</v>
      </c>
      <c r="O36" s="696">
        <v>0</v>
      </c>
      <c r="P36" s="696">
        <v>0</v>
      </c>
      <c r="Q36" s="696">
        <v>0</v>
      </c>
      <c r="R36" s="696">
        <v>0</v>
      </c>
      <c r="S36" s="696">
        <v>0</v>
      </c>
      <c r="T36" s="696">
        <v>0</v>
      </c>
      <c r="U36" s="696">
        <v>0</v>
      </c>
      <c r="V36" s="696">
        <v>0</v>
      </c>
      <c r="W36" s="696">
        <v>0</v>
      </c>
      <c r="X36" s="696">
        <v>0</v>
      </c>
      <c r="Y36" s="696">
        <v>0</v>
      </c>
      <c r="Z36" s="696">
        <v>0</v>
      </c>
      <c r="AA36" s="696">
        <v>0</v>
      </c>
      <c r="AB36" s="696">
        <v>0</v>
      </c>
      <c r="AC36" s="696">
        <v>0</v>
      </c>
      <c r="AD36" s="696">
        <v>0</v>
      </c>
      <c r="AE36" s="696">
        <v>0</v>
      </c>
      <c r="AF36" s="696">
        <v>0</v>
      </c>
      <c r="AG36" s="696">
        <v>0</v>
      </c>
      <c r="AH36" s="696">
        <v>0</v>
      </c>
      <c r="AI36" s="696">
        <v>0</v>
      </c>
      <c r="AJ36" s="696">
        <v>0</v>
      </c>
      <c r="AK36" s="696">
        <v>0</v>
      </c>
      <c r="AL36" s="696">
        <v>0</v>
      </c>
      <c r="AM36" s="696">
        <v>0</v>
      </c>
      <c r="AN36" s="696">
        <v>0</v>
      </c>
      <c r="AO36" s="696">
        <v>0</v>
      </c>
      <c r="AP36" s="633"/>
      <c r="AQ36" s="696">
        <v>0</v>
      </c>
      <c r="AR36" s="696">
        <v>0</v>
      </c>
      <c r="AS36" s="696">
        <v>0</v>
      </c>
      <c r="AT36" s="696">
        <v>0</v>
      </c>
      <c r="AU36" s="696">
        <v>0</v>
      </c>
      <c r="AV36" s="696">
        <v>0</v>
      </c>
      <c r="AW36" s="696">
        <v>0</v>
      </c>
      <c r="AX36" s="696">
        <v>0</v>
      </c>
      <c r="AY36" s="696">
        <v>0</v>
      </c>
      <c r="AZ36" s="696">
        <v>0</v>
      </c>
      <c r="BA36" s="696">
        <v>0</v>
      </c>
      <c r="BB36" s="696">
        <v>0</v>
      </c>
      <c r="BC36" s="696">
        <v>0</v>
      </c>
      <c r="BD36" s="696">
        <v>0</v>
      </c>
      <c r="BE36" s="696">
        <v>0</v>
      </c>
      <c r="BF36" s="696">
        <v>0</v>
      </c>
      <c r="BG36" s="696">
        <v>0</v>
      </c>
      <c r="BH36" s="696">
        <v>0</v>
      </c>
      <c r="BI36" s="696">
        <v>0</v>
      </c>
      <c r="BJ36" s="696">
        <v>0</v>
      </c>
      <c r="BK36" s="696">
        <v>0</v>
      </c>
      <c r="BL36" s="696">
        <v>0</v>
      </c>
      <c r="BM36" s="696">
        <v>0</v>
      </c>
      <c r="BN36" s="696">
        <v>0</v>
      </c>
      <c r="BO36" s="696">
        <v>0</v>
      </c>
      <c r="BP36" s="696">
        <v>0</v>
      </c>
      <c r="BQ36" s="696">
        <v>0</v>
      </c>
      <c r="BR36" s="696">
        <v>0</v>
      </c>
      <c r="BS36" s="696">
        <v>0</v>
      </c>
      <c r="BT36" s="696">
        <v>0</v>
      </c>
      <c r="BU36" s="16"/>
    </row>
    <row r="37" spans="2:73" s="17" customFormat="1" ht="15.75" hidden="1" customHeight="1">
      <c r="B37" s="691" t="s">
        <v>694</v>
      </c>
      <c r="C37" s="691" t="s">
        <v>703</v>
      </c>
      <c r="D37" s="691" t="s">
        <v>16</v>
      </c>
      <c r="E37" s="691" t="s">
        <v>696</v>
      </c>
      <c r="F37" s="691" t="s">
        <v>700</v>
      </c>
      <c r="G37" s="691" t="s">
        <v>697</v>
      </c>
      <c r="H37" s="691">
        <v>2011</v>
      </c>
      <c r="I37" s="644" t="s">
        <v>578</v>
      </c>
      <c r="J37" s="644" t="s">
        <v>596</v>
      </c>
      <c r="K37" s="633"/>
      <c r="L37" s="695">
        <v>1.3497484000000002</v>
      </c>
      <c r="M37" s="696">
        <v>1.3497484000000002</v>
      </c>
      <c r="N37" s="696">
        <v>1.3497484000000002</v>
      </c>
      <c r="O37" s="696">
        <v>1.3497484000000002</v>
      </c>
      <c r="P37" s="696">
        <v>1.3497484000000002</v>
      </c>
      <c r="Q37" s="696">
        <v>1.3497484000000002</v>
      </c>
      <c r="R37" s="696">
        <v>1.3497484000000002</v>
      </c>
      <c r="S37" s="696">
        <v>1.3497484000000002</v>
      </c>
      <c r="T37" s="696">
        <v>1.3497484000000002</v>
      </c>
      <c r="U37" s="696">
        <v>1.3497484000000002</v>
      </c>
      <c r="V37" s="696">
        <v>1.3497484000000002</v>
      </c>
      <c r="W37" s="696">
        <v>1.3497484000000002</v>
      </c>
      <c r="X37" s="696">
        <v>1.3497484000000002</v>
      </c>
      <c r="Y37" s="696">
        <v>0</v>
      </c>
      <c r="Z37" s="696">
        <v>0</v>
      </c>
      <c r="AA37" s="696">
        <v>0</v>
      </c>
      <c r="AB37" s="696">
        <v>0</v>
      </c>
      <c r="AC37" s="696">
        <v>0</v>
      </c>
      <c r="AD37" s="696">
        <v>0</v>
      </c>
      <c r="AE37" s="696">
        <v>0</v>
      </c>
      <c r="AF37" s="696">
        <v>0</v>
      </c>
      <c r="AG37" s="696">
        <v>0</v>
      </c>
      <c r="AH37" s="696">
        <v>0</v>
      </c>
      <c r="AI37" s="696">
        <v>0</v>
      </c>
      <c r="AJ37" s="696">
        <v>0</v>
      </c>
      <c r="AK37" s="696">
        <v>0</v>
      </c>
      <c r="AL37" s="696">
        <v>0</v>
      </c>
      <c r="AM37" s="696">
        <v>0</v>
      </c>
      <c r="AN37" s="696">
        <v>0</v>
      </c>
      <c r="AO37" s="696">
        <v>0</v>
      </c>
      <c r="AP37" s="633"/>
      <c r="AQ37" s="696">
        <v>7842.98302788</v>
      </c>
      <c r="AR37" s="696">
        <v>7842.98302788</v>
      </c>
      <c r="AS37" s="696">
        <v>7842.98302788</v>
      </c>
      <c r="AT37" s="696">
        <v>7842.98302788</v>
      </c>
      <c r="AU37" s="696">
        <v>7842.98302788</v>
      </c>
      <c r="AV37" s="696">
        <v>7842.98302788</v>
      </c>
      <c r="AW37" s="696">
        <v>7842.98302788</v>
      </c>
      <c r="AX37" s="696">
        <v>7842.98302788</v>
      </c>
      <c r="AY37" s="696">
        <v>7842.98302788</v>
      </c>
      <c r="AZ37" s="696">
        <v>7842.98302788</v>
      </c>
      <c r="BA37" s="696">
        <v>7842.98302788</v>
      </c>
      <c r="BB37" s="696">
        <v>7842.98302788</v>
      </c>
      <c r="BC37" s="696">
        <v>7842.98302788</v>
      </c>
      <c r="BD37" s="696">
        <v>0</v>
      </c>
      <c r="BE37" s="696">
        <v>0</v>
      </c>
      <c r="BF37" s="696">
        <v>0</v>
      </c>
      <c r="BG37" s="696">
        <v>0</v>
      </c>
      <c r="BH37" s="696">
        <v>0</v>
      </c>
      <c r="BI37" s="696">
        <v>0</v>
      </c>
      <c r="BJ37" s="696">
        <v>0</v>
      </c>
      <c r="BK37" s="696">
        <v>0</v>
      </c>
      <c r="BL37" s="696">
        <v>0</v>
      </c>
      <c r="BM37" s="696">
        <v>0</v>
      </c>
      <c r="BN37" s="696">
        <v>0</v>
      </c>
      <c r="BO37" s="696">
        <v>0</v>
      </c>
      <c r="BP37" s="696">
        <v>0</v>
      </c>
      <c r="BQ37" s="696">
        <v>0</v>
      </c>
      <c r="BR37" s="696">
        <v>0</v>
      </c>
      <c r="BS37" s="696">
        <v>0</v>
      </c>
      <c r="BT37" s="696">
        <v>0</v>
      </c>
      <c r="BU37" s="16"/>
    </row>
    <row r="38" spans="2:73" s="17" customFormat="1" ht="15.75" hidden="1" customHeight="1">
      <c r="B38" s="691" t="s">
        <v>694</v>
      </c>
      <c r="C38" s="691" t="s">
        <v>703</v>
      </c>
      <c r="D38" s="691" t="s">
        <v>17</v>
      </c>
      <c r="E38" s="691" t="s">
        <v>696</v>
      </c>
      <c r="F38" s="691" t="s">
        <v>700</v>
      </c>
      <c r="G38" s="691" t="s">
        <v>697</v>
      </c>
      <c r="H38" s="691">
        <v>2011</v>
      </c>
      <c r="I38" s="644" t="s">
        <v>578</v>
      </c>
      <c r="J38" s="644" t="s">
        <v>596</v>
      </c>
      <c r="K38" s="633"/>
      <c r="L38" s="695">
        <v>46.404262961572748</v>
      </c>
      <c r="M38" s="696">
        <v>46.404262961572748</v>
      </c>
      <c r="N38" s="696">
        <v>46.404262961572748</v>
      </c>
      <c r="O38" s="696">
        <v>46.404262961572748</v>
      </c>
      <c r="P38" s="696">
        <v>46.404262961572748</v>
      </c>
      <c r="Q38" s="696">
        <v>46.404262961572748</v>
      </c>
      <c r="R38" s="696">
        <v>46.404262961572748</v>
      </c>
      <c r="S38" s="696">
        <v>46.404262961572748</v>
      </c>
      <c r="T38" s="696">
        <v>46.404262961572748</v>
      </c>
      <c r="U38" s="696">
        <v>46.404262961572748</v>
      </c>
      <c r="V38" s="696">
        <v>46.404262961572748</v>
      </c>
      <c r="W38" s="696">
        <v>46.404262961572748</v>
      </c>
      <c r="X38" s="696">
        <v>46.404262961572748</v>
      </c>
      <c r="Y38" s="696">
        <v>46.404262961572748</v>
      </c>
      <c r="Z38" s="696">
        <v>46.404262961572748</v>
      </c>
      <c r="AA38" s="696">
        <v>46.404262961572748</v>
      </c>
      <c r="AB38" s="696">
        <v>46.404262961572748</v>
      </c>
      <c r="AC38" s="696">
        <v>46.404262961572748</v>
      </c>
      <c r="AD38" s="696">
        <v>46.404262961572748</v>
      </c>
      <c r="AE38" s="696">
        <v>46.404262961572748</v>
      </c>
      <c r="AF38" s="696">
        <v>46.404262961572748</v>
      </c>
      <c r="AG38" s="696">
        <v>46.404262961572748</v>
      </c>
      <c r="AH38" s="696">
        <v>46.404262961572748</v>
      </c>
      <c r="AI38" s="696">
        <v>46.404262961572748</v>
      </c>
      <c r="AJ38" s="696">
        <v>46.404262961572748</v>
      </c>
      <c r="AK38" s="696">
        <v>46.404262961572748</v>
      </c>
      <c r="AL38" s="696">
        <v>0</v>
      </c>
      <c r="AM38" s="696">
        <v>0</v>
      </c>
      <c r="AN38" s="696">
        <v>0</v>
      </c>
      <c r="AO38" s="696">
        <v>0</v>
      </c>
      <c r="AP38" s="633"/>
      <c r="AQ38" s="696">
        <v>238332.29457063766</v>
      </c>
      <c r="AR38" s="696">
        <v>238332.29457063766</v>
      </c>
      <c r="AS38" s="696">
        <v>238332.29457063766</v>
      </c>
      <c r="AT38" s="696">
        <v>238332.29457063766</v>
      </c>
      <c r="AU38" s="696">
        <v>238332.29457063766</v>
      </c>
      <c r="AV38" s="696">
        <v>238332.29457063766</v>
      </c>
      <c r="AW38" s="696">
        <v>238332.29457063766</v>
      </c>
      <c r="AX38" s="696">
        <v>238332.29457063766</v>
      </c>
      <c r="AY38" s="696">
        <v>238332.29457063766</v>
      </c>
      <c r="AZ38" s="696">
        <v>238332.29457063766</v>
      </c>
      <c r="BA38" s="696">
        <v>238332.29457063766</v>
      </c>
      <c r="BB38" s="696">
        <v>238332.29457063766</v>
      </c>
      <c r="BC38" s="696">
        <v>238332.29457063766</v>
      </c>
      <c r="BD38" s="696">
        <v>238332.29457063766</v>
      </c>
      <c r="BE38" s="696">
        <v>238332.29457063766</v>
      </c>
      <c r="BF38" s="696">
        <v>238332.29457063766</v>
      </c>
      <c r="BG38" s="696">
        <v>238332.29457063766</v>
      </c>
      <c r="BH38" s="696">
        <v>238332.29457063766</v>
      </c>
      <c r="BI38" s="696">
        <v>238332.29457063766</v>
      </c>
      <c r="BJ38" s="696">
        <v>238332.29457063766</v>
      </c>
      <c r="BK38" s="696">
        <v>238332.29457063766</v>
      </c>
      <c r="BL38" s="696">
        <v>238332.29457063766</v>
      </c>
      <c r="BM38" s="696">
        <v>238332.29457063766</v>
      </c>
      <c r="BN38" s="696">
        <v>238332.29457063766</v>
      </c>
      <c r="BO38" s="696">
        <v>238332.29457063766</v>
      </c>
      <c r="BP38" s="696">
        <v>238332.29457063766</v>
      </c>
      <c r="BQ38" s="696">
        <v>0</v>
      </c>
      <c r="BR38" s="696">
        <v>0</v>
      </c>
      <c r="BS38" s="696">
        <v>0</v>
      </c>
      <c r="BT38" s="696">
        <v>0</v>
      </c>
      <c r="BU38" s="16"/>
    </row>
    <row r="39" spans="2:73" s="17" customFormat="1" ht="15.75" hidden="1" customHeight="1">
      <c r="B39" s="691" t="s">
        <v>694</v>
      </c>
      <c r="C39" s="691" t="s">
        <v>698</v>
      </c>
      <c r="D39" s="691" t="s">
        <v>21</v>
      </c>
      <c r="E39" s="691" t="s">
        <v>696</v>
      </c>
      <c r="F39" s="691" t="s">
        <v>704</v>
      </c>
      <c r="G39" s="691" t="s">
        <v>697</v>
      </c>
      <c r="H39" s="691">
        <v>2012</v>
      </c>
      <c r="I39" s="644" t="s">
        <v>579</v>
      </c>
      <c r="J39" s="644" t="s">
        <v>596</v>
      </c>
      <c r="K39" s="633"/>
      <c r="L39" s="695">
        <v>0</v>
      </c>
      <c r="M39" s="696">
        <v>60.44144630225648</v>
      </c>
      <c r="N39" s="696">
        <v>60.44144630225648</v>
      </c>
      <c r="O39" s="696">
        <v>60.44144630225648</v>
      </c>
      <c r="P39" s="696">
        <v>44.96142195382734</v>
      </c>
      <c r="Q39" s="696">
        <v>44.96142195382734</v>
      </c>
      <c r="R39" s="696">
        <v>4.5296580384850298</v>
      </c>
      <c r="S39" s="696">
        <v>4.5296580384850298</v>
      </c>
      <c r="T39" s="696">
        <v>4.5296580384850298</v>
      </c>
      <c r="U39" s="696">
        <v>4.5296580384850298</v>
      </c>
      <c r="V39" s="696">
        <v>4.5296580384850298</v>
      </c>
      <c r="W39" s="696">
        <v>4.0268421761497377</v>
      </c>
      <c r="X39" s="696">
        <v>4.0268421761497377</v>
      </c>
      <c r="Y39" s="696">
        <v>0</v>
      </c>
      <c r="Z39" s="696">
        <v>0</v>
      </c>
      <c r="AA39" s="696">
        <v>0</v>
      </c>
      <c r="AB39" s="696">
        <v>0</v>
      </c>
      <c r="AC39" s="696">
        <v>0</v>
      </c>
      <c r="AD39" s="696">
        <v>0</v>
      </c>
      <c r="AE39" s="696">
        <v>0</v>
      </c>
      <c r="AF39" s="696">
        <v>0</v>
      </c>
      <c r="AG39" s="696">
        <v>0</v>
      </c>
      <c r="AH39" s="696">
        <v>0</v>
      </c>
      <c r="AI39" s="696">
        <v>0</v>
      </c>
      <c r="AJ39" s="696">
        <v>0</v>
      </c>
      <c r="AK39" s="696">
        <v>0</v>
      </c>
      <c r="AL39" s="696">
        <v>0</v>
      </c>
      <c r="AM39" s="696">
        <v>0</v>
      </c>
      <c r="AN39" s="696">
        <v>0</v>
      </c>
      <c r="AO39" s="696">
        <v>0</v>
      </c>
      <c r="AP39" s="633"/>
      <c r="AQ39" s="696">
        <v>0</v>
      </c>
      <c r="AR39" s="696">
        <v>225554.94849308828</v>
      </c>
      <c r="AS39" s="696">
        <v>225554.94849308839</v>
      </c>
      <c r="AT39" s="696">
        <v>225554.94849308839</v>
      </c>
      <c r="AU39" s="696">
        <v>163666.71692541722</v>
      </c>
      <c r="AV39" s="696">
        <v>163666.71692541722</v>
      </c>
      <c r="AW39" s="696">
        <v>19366.928723023182</v>
      </c>
      <c r="AX39" s="696">
        <v>19366.928723023182</v>
      </c>
      <c r="AY39" s="696">
        <v>19366.928723023182</v>
      </c>
      <c r="AZ39" s="696">
        <v>19366.928723023182</v>
      </c>
      <c r="BA39" s="696">
        <v>19366.928723023182</v>
      </c>
      <c r="BB39" s="696">
        <v>14446.985009979275</v>
      </c>
      <c r="BC39" s="696">
        <v>14446.985009979275</v>
      </c>
      <c r="BD39" s="696">
        <v>0</v>
      </c>
      <c r="BE39" s="696">
        <v>0</v>
      </c>
      <c r="BF39" s="696">
        <v>0</v>
      </c>
      <c r="BG39" s="696">
        <v>0</v>
      </c>
      <c r="BH39" s="696">
        <v>0</v>
      </c>
      <c r="BI39" s="696">
        <v>0</v>
      </c>
      <c r="BJ39" s="696">
        <v>0</v>
      </c>
      <c r="BK39" s="696">
        <v>0</v>
      </c>
      <c r="BL39" s="696">
        <v>0</v>
      </c>
      <c r="BM39" s="696">
        <v>0</v>
      </c>
      <c r="BN39" s="696">
        <v>0</v>
      </c>
      <c r="BO39" s="696">
        <v>0</v>
      </c>
      <c r="BP39" s="696">
        <v>0</v>
      </c>
      <c r="BQ39" s="696">
        <v>0</v>
      </c>
      <c r="BR39" s="696">
        <v>0</v>
      </c>
      <c r="BS39" s="696">
        <v>0</v>
      </c>
      <c r="BT39" s="696">
        <v>0</v>
      </c>
      <c r="BU39" s="16"/>
    </row>
    <row r="40" spans="2:73" s="17" customFormat="1" ht="15.75" hidden="1" customHeight="1">
      <c r="B40" s="691" t="s">
        <v>694</v>
      </c>
      <c r="C40" s="691" t="s">
        <v>698</v>
      </c>
      <c r="D40" s="691" t="s">
        <v>22</v>
      </c>
      <c r="E40" s="691" t="s">
        <v>696</v>
      </c>
      <c r="F40" s="691" t="s">
        <v>704</v>
      </c>
      <c r="G40" s="691" t="s">
        <v>697</v>
      </c>
      <c r="H40" s="691">
        <v>2012</v>
      </c>
      <c r="I40" s="644" t="s">
        <v>579</v>
      </c>
      <c r="J40" s="644" t="s">
        <v>596</v>
      </c>
      <c r="K40" s="633"/>
      <c r="L40" s="695">
        <v>0</v>
      </c>
      <c r="M40" s="696">
        <v>92.949120127940205</v>
      </c>
      <c r="N40" s="696">
        <v>92.949120127940205</v>
      </c>
      <c r="O40" s="696">
        <v>92.949120127940205</v>
      </c>
      <c r="P40" s="696">
        <v>92.949120127940205</v>
      </c>
      <c r="Q40" s="696">
        <v>92.949120127940205</v>
      </c>
      <c r="R40" s="696">
        <v>92.949120127940205</v>
      </c>
      <c r="S40" s="696">
        <v>88.177650463809684</v>
      </c>
      <c r="T40" s="696">
        <v>88.177650463809684</v>
      </c>
      <c r="U40" s="696">
        <v>87.595702695239723</v>
      </c>
      <c r="V40" s="696">
        <v>23.253017627780938</v>
      </c>
      <c r="W40" s="696">
        <v>23.253017627780938</v>
      </c>
      <c r="X40" s="696">
        <v>23.253017627780938</v>
      </c>
      <c r="Y40" s="696">
        <v>23.253017627780938</v>
      </c>
      <c r="Z40" s="696">
        <v>23.253017627780938</v>
      </c>
      <c r="AA40" s="696">
        <v>23.253017627780938</v>
      </c>
      <c r="AB40" s="696">
        <v>13.445191472604682</v>
      </c>
      <c r="AC40" s="696">
        <v>0</v>
      </c>
      <c r="AD40" s="696">
        <v>0</v>
      </c>
      <c r="AE40" s="696">
        <v>0</v>
      </c>
      <c r="AF40" s="696">
        <v>0</v>
      </c>
      <c r="AG40" s="696">
        <v>0</v>
      </c>
      <c r="AH40" s="696">
        <v>0</v>
      </c>
      <c r="AI40" s="696">
        <v>0</v>
      </c>
      <c r="AJ40" s="696">
        <v>0</v>
      </c>
      <c r="AK40" s="696">
        <v>0</v>
      </c>
      <c r="AL40" s="696">
        <v>0</v>
      </c>
      <c r="AM40" s="696">
        <v>0</v>
      </c>
      <c r="AN40" s="696">
        <v>0</v>
      </c>
      <c r="AO40" s="696">
        <v>0</v>
      </c>
      <c r="AP40" s="633"/>
      <c r="AQ40" s="696">
        <v>0</v>
      </c>
      <c r="AR40" s="696">
        <v>269134.32836265268</v>
      </c>
      <c r="AS40" s="696">
        <v>269134.32836265268</v>
      </c>
      <c r="AT40" s="696">
        <v>269134.32836265268</v>
      </c>
      <c r="AU40" s="696">
        <v>269134.32836265268</v>
      </c>
      <c r="AV40" s="696">
        <v>269134.32836265268</v>
      </c>
      <c r="AW40" s="696">
        <v>269134.32836265268</v>
      </c>
      <c r="AX40" s="696">
        <v>253791.11789793649</v>
      </c>
      <c r="AY40" s="696">
        <v>253791.11789793649</v>
      </c>
      <c r="AZ40" s="696">
        <v>251866.13448377899</v>
      </c>
      <c r="BA40" s="696">
        <v>44964.817206963628</v>
      </c>
      <c r="BB40" s="696">
        <v>44964.817206963628</v>
      </c>
      <c r="BC40" s="696">
        <v>44964.817206963628</v>
      </c>
      <c r="BD40" s="696">
        <v>44964.817206963628</v>
      </c>
      <c r="BE40" s="696">
        <v>44964.817206963628</v>
      </c>
      <c r="BF40" s="696">
        <v>44964.817206963628</v>
      </c>
      <c r="BG40" s="696">
        <v>34112.219452827558</v>
      </c>
      <c r="BH40" s="696">
        <v>0</v>
      </c>
      <c r="BI40" s="696">
        <v>0</v>
      </c>
      <c r="BJ40" s="696">
        <v>0</v>
      </c>
      <c r="BK40" s="696">
        <v>0</v>
      </c>
      <c r="BL40" s="696">
        <v>0</v>
      </c>
      <c r="BM40" s="696">
        <v>0</v>
      </c>
      <c r="BN40" s="696">
        <v>0</v>
      </c>
      <c r="BO40" s="696">
        <v>0</v>
      </c>
      <c r="BP40" s="696">
        <v>0</v>
      </c>
      <c r="BQ40" s="696">
        <v>0</v>
      </c>
      <c r="BR40" s="696">
        <v>0</v>
      </c>
      <c r="BS40" s="696">
        <v>0</v>
      </c>
      <c r="BT40" s="696">
        <v>0</v>
      </c>
      <c r="BU40" s="16"/>
    </row>
    <row r="41" spans="2:73" s="17" customFormat="1" ht="15.75" hidden="1" customHeight="1">
      <c r="B41" s="691" t="s">
        <v>694</v>
      </c>
      <c r="C41" s="691" t="s">
        <v>695</v>
      </c>
      <c r="D41" s="691" t="s">
        <v>2</v>
      </c>
      <c r="E41" s="691" t="s">
        <v>696</v>
      </c>
      <c r="F41" s="691" t="s">
        <v>29</v>
      </c>
      <c r="G41" s="691" t="s">
        <v>697</v>
      </c>
      <c r="H41" s="691">
        <v>2012</v>
      </c>
      <c r="I41" s="644" t="s">
        <v>579</v>
      </c>
      <c r="J41" s="644" t="s">
        <v>596</v>
      </c>
      <c r="K41" s="633"/>
      <c r="L41" s="695">
        <v>0</v>
      </c>
      <c r="M41" s="696">
        <v>3.8821162777490263</v>
      </c>
      <c r="N41" s="696">
        <v>3.8821162777490263</v>
      </c>
      <c r="O41" s="696">
        <v>3.8821162777490263</v>
      </c>
      <c r="P41" s="696">
        <v>3.6246272091997915</v>
      </c>
      <c r="Q41" s="696">
        <v>0</v>
      </c>
      <c r="R41" s="696">
        <v>0</v>
      </c>
      <c r="S41" s="696">
        <v>0</v>
      </c>
      <c r="T41" s="696">
        <v>0</v>
      </c>
      <c r="U41" s="696">
        <v>0</v>
      </c>
      <c r="V41" s="696">
        <v>0</v>
      </c>
      <c r="W41" s="696">
        <v>0</v>
      </c>
      <c r="X41" s="696">
        <v>0</v>
      </c>
      <c r="Y41" s="696">
        <v>0</v>
      </c>
      <c r="Z41" s="696">
        <v>0</v>
      </c>
      <c r="AA41" s="696">
        <v>0</v>
      </c>
      <c r="AB41" s="696">
        <v>0</v>
      </c>
      <c r="AC41" s="696">
        <v>0</v>
      </c>
      <c r="AD41" s="696">
        <v>0</v>
      </c>
      <c r="AE41" s="696">
        <v>0</v>
      </c>
      <c r="AF41" s="696">
        <v>0</v>
      </c>
      <c r="AG41" s="696">
        <v>0</v>
      </c>
      <c r="AH41" s="696">
        <v>0</v>
      </c>
      <c r="AI41" s="696">
        <v>0</v>
      </c>
      <c r="AJ41" s="696">
        <v>0</v>
      </c>
      <c r="AK41" s="696">
        <v>0</v>
      </c>
      <c r="AL41" s="696">
        <v>0</v>
      </c>
      <c r="AM41" s="696">
        <v>0</v>
      </c>
      <c r="AN41" s="696">
        <v>0</v>
      </c>
      <c r="AO41" s="696">
        <v>0</v>
      </c>
      <c r="AP41" s="633"/>
      <c r="AQ41" s="696">
        <v>0</v>
      </c>
      <c r="AR41" s="696">
        <v>6693.1949622850116</v>
      </c>
      <c r="AS41" s="696">
        <v>6693.1949622850116</v>
      </c>
      <c r="AT41" s="696">
        <v>6693.1949622850116</v>
      </c>
      <c r="AU41" s="696">
        <v>6462.9342245507351</v>
      </c>
      <c r="AV41" s="696">
        <v>0</v>
      </c>
      <c r="AW41" s="696">
        <v>0</v>
      </c>
      <c r="AX41" s="696">
        <v>0</v>
      </c>
      <c r="AY41" s="696">
        <v>0</v>
      </c>
      <c r="AZ41" s="696">
        <v>0</v>
      </c>
      <c r="BA41" s="696">
        <v>0</v>
      </c>
      <c r="BB41" s="696">
        <v>0</v>
      </c>
      <c r="BC41" s="696">
        <v>0</v>
      </c>
      <c r="BD41" s="696">
        <v>0</v>
      </c>
      <c r="BE41" s="696">
        <v>0</v>
      </c>
      <c r="BF41" s="696">
        <v>0</v>
      </c>
      <c r="BG41" s="696">
        <v>0</v>
      </c>
      <c r="BH41" s="696">
        <v>0</v>
      </c>
      <c r="BI41" s="696">
        <v>0</v>
      </c>
      <c r="BJ41" s="696">
        <v>0</v>
      </c>
      <c r="BK41" s="696">
        <v>0</v>
      </c>
      <c r="BL41" s="696">
        <v>0</v>
      </c>
      <c r="BM41" s="696">
        <v>0</v>
      </c>
      <c r="BN41" s="696">
        <v>0</v>
      </c>
      <c r="BO41" s="696">
        <v>0</v>
      </c>
      <c r="BP41" s="696">
        <v>0</v>
      </c>
      <c r="BQ41" s="696">
        <v>0</v>
      </c>
      <c r="BR41" s="696">
        <v>0</v>
      </c>
      <c r="BS41" s="696">
        <v>0</v>
      </c>
      <c r="BT41" s="696">
        <v>0</v>
      </c>
      <c r="BU41" s="16"/>
    </row>
    <row r="42" spans="2:73" s="17" customFormat="1" ht="15.75" hidden="1" customHeight="1">
      <c r="B42" s="691" t="s">
        <v>694</v>
      </c>
      <c r="C42" s="691" t="s">
        <v>695</v>
      </c>
      <c r="D42" s="691" t="s">
        <v>1</v>
      </c>
      <c r="E42" s="691" t="s">
        <v>696</v>
      </c>
      <c r="F42" s="691" t="s">
        <v>29</v>
      </c>
      <c r="G42" s="691" t="s">
        <v>697</v>
      </c>
      <c r="H42" s="691">
        <v>2012</v>
      </c>
      <c r="I42" s="644" t="s">
        <v>579</v>
      </c>
      <c r="J42" s="644" t="s">
        <v>596</v>
      </c>
      <c r="K42" s="633"/>
      <c r="L42" s="695">
        <v>0</v>
      </c>
      <c r="M42" s="696">
        <v>5.649784749519708</v>
      </c>
      <c r="N42" s="696">
        <v>5.649784749519708</v>
      </c>
      <c r="O42" s="696">
        <v>5.649784749519708</v>
      </c>
      <c r="P42" s="696">
        <v>5.3059730131573408</v>
      </c>
      <c r="Q42" s="696">
        <v>3.3522924589472165</v>
      </c>
      <c r="R42" s="696">
        <v>0</v>
      </c>
      <c r="S42" s="696">
        <v>0</v>
      </c>
      <c r="T42" s="696">
        <v>0</v>
      </c>
      <c r="U42" s="696">
        <v>0</v>
      </c>
      <c r="V42" s="696">
        <v>0</v>
      </c>
      <c r="W42" s="696">
        <v>0</v>
      </c>
      <c r="X42" s="696">
        <v>0</v>
      </c>
      <c r="Y42" s="696">
        <v>0</v>
      </c>
      <c r="Z42" s="696">
        <v>0</v>
      </c>
      <c r="AA42" s="696">
        <v>0</v>
      </c>
      <c r="AB42" s="696">
        <v>0</v>
      </c>
      <c r="AC42" s="696">
        <v>0</v>
      </c>
      <c r="AD42" s="696">
        <v>0</v>
      </c>
      <c r="AE42" s="696">
        <v>0</v>
      </c>
      <c r="AF42" s="696">
        <v>0</v>
      </c>
      <c r="AG42" s="696">
        <v>0</v>
      </c>
      <c r="AH42" s="696">
        <v>0</v>
      </c>
      <c r="AI42" s="696">
        <v>0</v>
      </c>
      <c r="AJ42" s="696">
        <v>0</v>
      </c>
      <c r="AK42" s="696">
        <v>0</v>
      </c>
      <c r="AL42" s="696">
        <v>0</v>
      </c>
      <c r="AM42" s="696">
        <v>0</v>
      </c>
      <c r="AN42" s="696">
        <v>0</v>
      </c>
      <c r="AO42" s="696">
        <v>0</v>
      </c>
      <c r="AP42" s="633"/>
      <c r="AQ42" s="696">
        <v>0</v>
      </c>
      <c r="AR42" s="696">
        <v>40192.787655372471</v>
      </c>
      <c r="AS42" s="696">
        <v>40192.787655372471</v>
      </c>
      <c r="AT42" s="696">
        <v>40192.787655372471</v>
      </c>
      <c r="AU42" s="696">
        <v>39885.332490372464</v>
      </c>
      <c r="AV42" s="696">
        <v>25496.649776765178</v>
      </c>
      <c r="AW42" s="696">
        <v>0</v>
      </c>
      <c r="AX42" s="696">
        <v>0</v>
      </c>
      <c r="AY42" s="696">
        <v>0</v>
      </c>
      <c r="AZ42" s="696">
        <v>0</v>
      </c>
      <c r="BA42" s="696">
        <v>0</v>
      </c>
      <c r="BB42" s="696">
        <v>0</v>
      </c>
      <c r="BC42" s="696">
        <v>0</v>
      </c>
      <c r="BD42" s="696">
        <v>0</v>
      </c>
      <c r="BE42" s="696">
        <v>0</v>
      </c>
      <c r="BF42" s="696">
        <v>0</v>
      </c>
      <c r="BG42" s="696">
        <v>0</v>
      </c>
      <c r="BH42" s="696">
        <v>0</v>
      </c>
      <c r="BI42" s="696">
        <v>0</v>
      </c>
      <c r="BJ42" s="696">
        <v>0</v>
      </c>
      <c r="BK42" s="696">
        <v>0</v>
      </c>
      <c r="BL42" s="696">
        <v>0</v>
      </c>
      <c r="BM42" s="696">
        <v>0</v>
      </c>
      <c r="BN42" s="696">
        <v>0</v>
      </c>
      <c r="BO42" s="696">
        <v>0</v>
      </c>
      <c r="BP42" s="696">
        <v>0</v>
      </c>
      <c r="BQ42" s="696">
        <v>0</v>
      </c>
      <c r="BR42" s="696">
        <v>0</v>
      </c>
      <c r="BS42" s="696">
        <v>0</v>
      </c>
      <c r="BT42" s="696">
        <v>0</v>
      </c>
      <c r="BU42" s="16"/>
    </row>
    <row r="43" spans="2:73" s="17" customFormat="1" ht="15.75" hidden="1" customHeight="1">
      <c r="B43" s="691" t="s">
        <v>694</v>
      </c>
      <c r="C43" s="691" t="s">
        <v>695</v>
      </c>
      <c r="D43" s="691" t="s">
        <v>5</v>
      </c>
      <c r="E43" s="691" t="s">
        <v>696</v>
      </c>
      <c r="F43" s="691" t="s">
        <v>29</v>
      </c>
      <c r="G43" s="691" t="s">
        <v>697</v>
      </c>
      <c r="H43" s="691">
        <v>2012</v>
      </c>
      <c r="I43" s="644" t="s">
        <v>579</v>
      </c>
      <c r="J43" s="644" t="s">
        <v>596</v>
      </c>
      <c r="K43" s="633"/>
      <c r="L43" s="695">
        <v>0</v>
      </c>
      <c r="M43" s="696">
        <v>1.6577712051991449</v>
      </c>
      <c r="N43" s="696">
        <v>1.6577712051991449</v>
      </c>
      <c r="O43" s="696">
        <v>1.6577712051991449</v>
      </c>
      <c r="P43" s="696">
        <v>1.6577712051991449</v>
      </c>
      <c r="Q43" s="696">
        <v>1.5173899982647574</v>
      </c>
      <c r="R43" s="696">
        <v>1.2840695204612711</v>
      </c>
      <c r="S43" s="696">
        <v>0.96129669444667021</v>
      </c>
      <c r="T43" s="696">
        <v>0.95774745542600204</v>
      </c>
      <c r="U43" s="696">
        <v>0.95774745542600204</v>
      </c>
      <c r="V43" s="696">
        <v>0.61766189761399337</v>
      </c>
      <c r="W43" s="696">
        <v>0.24165355168652095</v>
      </c>
      <c r="X43" s="696">
        <v>0.24163233406306744</v>
      </c>
      <c r="Y43" s="696">
        <v>0.24163233406306744</v>
      </c>
      <c r="Z43" s="696">
        <v>0.2374857447315204</v>
      </c>
      <c r="AA43" s="696">
        <v>0.2374857447315204</v>
      </c>
      <c r="AB43" s="696">
        <v>0.23158525825004983</v>
      </c>
      <c r="AC43" s="696">
        <v>6.4978356481589228E-2</v>
      </c>
      <c r="AD43" s="696">
        <v>6.4978356481589228E-2</v>
      </c>
      <c r="AE43" s="696">
        <v>6.4978356481589228E-2</v>
      </c>
      <c r="AF43" s="696">
        <v>6.4978356481589228E-2</v>
      </c>
      <c r="AG43" s="696">
        <v>0</v>
      </c>
      <c r="AH43" s="696">
        <v>0</v>
      </c>
      <c r="AI43" s="696">
        <v>0</v>
      </c>
      <c r="AJ43" s="696">
        <v>0</v>
      </c>
      <c r="AK43" s="696">
        <v>0</v>
      </c>
      <c r="AL43" s="696">
        <v>0</v>
      </c>
      <c r="AM43" s="696">
        <v>0</v>
      </c>
      <c r="AN43" s="696">
        <v>0</v>
      </c>
      <c r="AO43" s="696">
        <v>0</v>
      </c>
      <c r="AP43" s="633"/>
      <c r="AQ43" s="696">
        <v>0</v>
      </c>
      <c r="AR43" s="696">
        <v>29998.910254468694</v>
      </c>
      <c r="AS43" s="696">
        <v>29998.910254468694</v>
      </c>
      <c r="AT43" s="696">
        <v>29998.910254468694</v>
      </c>
      <c r="AU43" s="696">
        <v>29998.910254468694</v>
      </c>
      <c r="AV43" s="696">
        <v>26967.111921486481</v>
      </c>
      <c r="AW43" s="696">
        <v>21928.113816947869</v>
      </c>
      <c r="AX43" s="696">
        <v>14957.222647017979</v>
      </c>
      <c r="AY43" s="696">
        <v>14926.131313196924</v>
      </c>
      <c r="AZ43" s="696">
        <v>14926.131313196924</v>
      </c>
      <c r="BA43" s="696">
        <v>7581.3388743651058</v>
      </c>
      <c r="BB43" s="696">
        <v>5626.3423155029577</v>
      </c>
      <c r="BC43" s="696">
        <v>5451.4848260438057</v>
      </c>
      <c r="BD43" s="696">
        <v>5451.4848260438057</v>
      </c>
      <c r="BE43" s="696">
        <v>5070.8900263495998</v>
      </c>
      <c r="BF43" s="696">
        <v>5070.8900263495998</v>
      </c>
      <c r="BG43" s="696">
        <v>5001.522748225967</v>
      </c>
      <c r="BH43" s="696">
        <v>1403.3308101766229</v>
      </c>
      <c r="BI43" s="696">
        <v>1403.3308101766229</v>
      </c>
      <c r="BJ43" s="696">
        <v>1403.3308101766229</v>
      </c>
      <c r="BK43" s="696">
        <v>1403.3308101766229</v>
      </c>
      <c r="BL43" s="696">
        <v>0</v>
      </c>
      <c r="BM43" s="696">
        <v>0</v>
      </c>
      <c r="BN43" s="696">
        <v>0</v>
      </c>
      <c r="BO43" s="696">
        <v>0</v>
      </c>
      <c r="BP43" s="696">
        <v>0</v>
      </c>
      <c r="BQ43" s="696">
        <v>0</v>
      </c>
      <c r="BR43" s="696">
        <v>0</v>
      </c>
      <c r="BS43" s="696">
        <v>0</v>
      </c>
      <c r="BT43" s="696">
        <v>0</v>
      </c>
      <c r="BU43" s="16"/>
    </row>
    <row r="44" spans="2:73" s="17" customFormat="1" ht="15.75" hidden="1" customHeight="1">
      <c r="B44" s="691" t="s">
        <v>694</v>
      </c>
      <c r="C44" s="691" t="s">
        <v>695</v>
      </c>
      <c r="D44" s="691" t="s">
        <v>4</v>
      </c>
      <c r="E44" s="691" t="s">
        <v>696</v>
      </c>
      <c r="F44" s="691" t="s">
        <v>29</v>
      </c>
      <c r="G44" s="691" t="s">
        <v>697</v>
      </c>
      <c r="H44" s="691">
        <v>2012</v>
      </c>
      <c r="I44" s="644" t="s">
        <v>579</v>
      </c>
      <c r="J44" s="644" t="s">
        <v>596</v>
      </c>
      <c r="K44" s="633"/>
      <c r="L44" s="695">
        <v>0</v>
      </c>
      <c r="M44" s="696">
        <v>0.25809498716700069</v>
      </c>
      <c r="N44" s="696">
        <v>0.25809498716700069</v>
      </c>
      <c r="O44" s="696">
        <v>0.25809498716700069</v>
      </c>
      <c r="P44" s="696">
        <v>0.25809498716700069</v>
      </c>
      <c r="Q44" s="696">
        <v>0.25700551257446197</v>
      </c>
      <c r="R44" s="696">
        <v>0.25700551257446197</v>
      </c>
      <c r="S44" s="696">
        <v>0.21921239519620028</v>
      </c>
      <c r="T44" s="696">
        <v>0.21875473016458782</v>
      </c>
      <c r="U44" s="696">
        <v>0.21875473016458782</v>
      </c>
      <c r="V44" s="696">
        <v>0.21875473016458782</v>
      </c>
      <c r="W44" s="696">
        <v>4.0239250989736299E-3</v>
      </c>
      <c r="X44" s="696">
        <v>4.0211538807334449E-3</v>
      </c>
      <c r="Y44" s="696">
        <v>4.0211538807334449E-3</v>
      </c>
      <c r="Z44" s="696">
        <v>3.8763557266543137E-3</v>
      </c>
      <c r="AA44" s="696">
        <v>3.8763557266543137E-3</v>
      </c>
      <c r="AB44" s="696">
        <v>3.6208228475355093E-3</v>
      </c>
      <c r="AC44" s="696">
        <v>0</v>
      </c>
      <c r="AD44" s="696">
        <v>0</v>
      </c>
      <c r="AE44" s="696">
        <v>0</v>
      </c>
      <c r="AF44" s="696">
        <v>0</v>
      </c>
      <c r="AG44" s="696">
        <v>0</v>
      </c>
      <c r="AH44" s="696">
        <v>0</v>
      </c>
      <c r="AI44" s="696">
        <v>0</v>
      </c>
      <c r="AJ44" s="696">
        <v>0</v>
      </c>
      <c r="AK44" s="696">
        <v>0</v>
      </c>
      <c r="AL44" s="696">
        <v>0</v>
      </c>
      <c r="AM44" s="696">
        <v>0</v>
      </c>
      <c r="AN44" s="696">
        <v>0</v>
      </c>
      <c r="AO44" s="696">
        <v>0</v>
      </c>
      <c r="AP44" s="633"/>
      <c r="AQ44" s="696">
        <v>0</v>
      </c>
      <c r="AR44" s="696">
        <v>1566.1654124212519</v>
      </c>
      <c r="AS44" s="696">
        <v>1566.1654124212519</v>
      </c>
      <c r="AT44" s="696">
        <v>1566.1654124212519</v>
      </c>
      <c r="AU44" s="696">
        <v>1566.1654124212519</v>
      </c>
      <c r="AV44" s="696">
        <v>1542.6361429013707</v>
      </c>
      <c r="AW44" s="696">
        <v>1542.6361429013707</v>
      </c>
      <c r="AX44" s="696">
        <v>726.42211562656064</v>
      </c>
      <c r="AY44" s="696">
        <v>722.41296994963534</v>
      </c>
      <c r="AZ44" s="696">
        <v>722.41296994963534</v>
      </c>
      <c r="BA44" s="696">
        <v>722.41296994963534</v>
      </c>
      <c r="BB44" s="696">
        <v>117.33093982573448</v>
      </c>
      <c r="BC44" s="696">
        <v>94.492931352047179</v>
      </c>
      <c r="BD44" s="696">
        <v>94.492931352047179</v>
      </c>
      <c r="BE44" s="696">
        <v>81.202629361308013</v>
      </c>
      <c r="BF44" s="696">
        <v>81.202629361308013</v>
      </c>
      <c r="BG44" s="696">
        <v>78.198534639418398</v>
      </c>
      <c r="BH44" s="696">
        <v>0</v>
      </c>
      <c r="BI44" s="696">
        <v>0</v>
      </c>
      <c r="BJ44" s="696">
        <v>0</v>
      </c>
      <c r="BK44" s="696">
        <v>0</v>
      </c>
      <c r="BL44" s="696">
        <v>0</v>
      </c>
      <c r="BM44" s="696">
        <v>0</v>
      </c>
      <c r="BN44" s="696">
        <v>0</v>
      </c>
      <c r="BO44" s="696">
        <v>0</v>
      </c>
      <c r="BP44" s="696">
        <v>0</v>
      </c>
      <c r="BQ44" s="696">
        <v>0</v>
      </c>
      <c r="BR44" s="696">
        <v>0</v>
      </c>
      <c r="BS44" s="696">
        <v>0</v>
      </c>
      <c r="BT44" s="696">
        <v>0</v>
      </c>
      <c r="BU44" s="16"/>
    </row>
    <row r="45" spans="2:73" s="17" customFormat="1" ht="15.75" hidden="1" customHeight="1">
      <c r="B45" s="691" t="s">
        <v>694</v>
      </c>
      <c r="C45" s="691" t="s">
        <v>695</v>
      </c>
      <c r="D45" s="691" t="s">
        <v>3</v>
      </c>
      <c r="E45" s="691" t="s">
        <v>696</v>
      </c>
      <c r="F45" s="691" t="s">
        <v>29</v>
      </c>
      <c r="G45" s="691" t="s">
        <v>697</v>
      </c>
      <c r="H45" s="691">
        <v>2012</v>
      </c>
      <c r="I45" s="644" t="s">
        <v>579</v>
      </c>
      <c r="J45" s="644" t="s">
        <v>596</v>
      </c>
      <c r="K45" s="633"/>
      <c r="L45" s="695">
        <v>0</v>
      </c>
      <c r="M45" s="696">
        <v>20.638316134900339</v>
      </c>
      <c r="N45" s="696">
        <v>20.638316134900339</v>
      </c>
      <c r="O45" s="696">
        <v>20.638316134900339</v>
      </c>
      <c r="P45" s="696">
        <v>20.638316134900339</v>
      </c>
      <c r="Q45" s="696">
        <v>20.638316134900339</v>
      </c>
      <c r="R45" s="696">
        <v>20.638316134900339</v>
      </c>
      <c r="S45" s="696">
        <v>20.638316134900339</v>
      </c>
      <c r="T45" s="696">
        <v>20.638316134900339</v>
      </c>
      <c r="U45" s="696">
        <v>20.638316134900339</v>
      </c>
      <c r="V45" s="696">
        <v>20.638316134900339</v>
      </c>
      <c r="W45" s="696">
        <v>20.638316134900339</v>
      </c>
      <c r="X45" s="696">
        <v>20.638316134900339</v>
      </c>
      <c r="Y45" s="696">
        <v>20.638316134900339</v>
      </c>
      <c r="Z45" s="696">
        <v>20.638316134900339</v>
      </c>
      <c r="AA45" s="696">
        <v>20.638316134900339</v>
      </c>
      <c r="AB45" s="696">
        <v>20.638316134900339</v>
      </c>
      <c r="AC45" s="696">
        <v>20.638316134900339</v>
      </c>
      <c r="AD45" s="696">
        <v>20.638316134900339</v>
      </c>
      <c r="AE45" s="696">
        <v>19.601361972446906</v>
      </c>
      <c r="AF45" s="696">
        <v>0</v>
      </c>
      <c r="AG45" s="696">
        <v>0</v>
      </c>
      <c r="AH45" s="696">
        <v>0</v>
      </c>
      <c r="AI45" s="696">
        <v>0</v>
      </c>
      <c r="AJ45" s="696">
        <v>0</v>
      </c>
      <c r="AK45" s="696">
        <v>0</v>
      </c>
      <c r="AL45" s="696">
        <v>0</v>
      </c>
      <c r="AM45" s="696">
        <v>0</v>
      </c>
      <c r="AN45" s="696">
        <v>0</v>
      </c>
      <c r="AO45" s="696">
        <v>0</v>
      </c>
      <c r="AP45" s="633"/>
      <c r="AQ45" s="696">
        <v>0</v>
      </c>
      <c r="AR45" s="696">
        <v>38766.567338592635</v>
      </c>
      <c r="AS45" s="696">
        <v>38766.567338592635</v>
      </c>
      <c r="AT45" s="696">
        <v>38766.567338592635</v>
      </c>
      <c r="AU45" s="696">
        <v>38766.567338592635</v>
      </c>
      <c r="AV45" s="696">
        <v>38766.567338592635</v>
      </c>
      <c r="AW45" s="696">
        <v>38766.567338592635</v>
      </c>
      <c r="AX45" s="696">
        <v>38766.567338592635</v>
      </c>
      <c r="AY45" s="696">
        <v>38766.567338592635</v>
      </c>
      <c r="AZ45" s="696">
        <v>38766.567338592635</v>
      </c>
      <c r="BA45" s="696">
        <v>38766.567338592635</v>
      </c>
      <c r="BB45" s="696">
        <v>38766.567338592635</v>
      </c>
      <c r="BC45" s="696">
        <v>38766.567338592635</v>
      </c>
      <c r="BD45" s="696">
        <v>38766.567338592635</v>
      </c>
      <c r="BE45" s="696">
        <v>38766.567338592635</v>
      </c>
      <c r="BF45" s="696">
        <v>38766.567338592635</v>
      </c>
      <c r="BG45" s="696">
        <v>38766.567338592635</v>
      </c>
      <c r="BH45" s="696">
        <v>38766.567338592635</v>
      </c>
      <c r="BI45" s="696">
        <v>38766.567338592635</v>
      </c>
      <c r="BJ45" s="696">
        <v>37839.26649514927</v>
      </c>
      <c r="BK45" s="696">
        <v>0</v>
      </c>
      <c r="BL45" s="696">
        <v>0</v>
      </c>
      <c r="BM45" s="696">
        <v>0</v>
      </c>
      <c r="BN45" s="696">
        <v>0</v>
      </c>
      <c r="BO45" s="696">
        <v>0</v>
      </c>
      <c r="BP45" s="696">
        <v>0</v>
      </c>
      <c r="BQ45" s="696">
        <v>0</v>
      </c>
      <c r="BR45" s="696">
        <v>0</v>
      </c>
      <c r="BS45" s="696">
        <v>0</v>
      </c>
      <c r="BT45" s="696">
        <v>0</v>
      </c>
      <c r="BU45" s="16"/>
    </row>
    <row r="46" spans="2:73" s="17" customFormat="1" ht="15.75" hidden="1" customHeight="1">
      <c r="B46" s="691" t="s">
        <v>694</v>
      </c>
      <c r="C46" s="691" t="s">
        <v>705</v>
      </c>
      <c r="D46" s="691" t="s">
        <v>14</v>
      </c>
      <c r="E46" s="691" t="s">
        <v>696</v>
      </c>
      <c r="F46" s="691" t="s">
        <v>29</v>
      </c>
      <c r="G46" s="691" t="s">
        <v>697</v>
      </c>
      <c r="H46" s="691">
        <v>2012</v>
      </c>
      <c r="I46" s="644" t="s">
        <v>579</v>
      </c>
      <c r="J46" s="644" t="s">
        <v>596</v>
      </c>
      <c r="K46" s="633"/>
      <c r="L46" s="695">
        <v>0</v>
      </c>
      <c r="M46" s="696">
        <v>1.0882544356863946</v>
      </c>
      <c r="N46" s="696">
        <v>1.0745406157802788</v>
      </c>
      <c r="O46" s="696">
        <v>1.0745406157802788</v>
      </c>
      <c r="P46" s="696">
        <v>1.0745406157802788</v>
      </c>
      <c r="Q46" s="696">
        <v>1.0745406157802788</v>
      </c>
      <c r="R46" s="696">
        <v>1.0745406157802788</v>
      </c>
      <c r="S46" s="696">
        <v>1.0451080154161898</v>
      </c>
      <c r="T46" s="696">
        <v>1.0451080154161898</v>
      </c>
      <c r="U46" s="696">
        <v>0.79867482976987936</v>
      </c>
      <c r="V46" s="696">
        <v>0.79867482976987936</v>
      </c>
      <c r="W46" s="696">
        <v>0.66332193510606885</v>
      </c>
      <c r="X46" s="696">
        <v>0.66332193510606885</v>
      </c>
      <c r="Y46" s="696">
        <v>0.31783819990232587</v>
      </c>
      <c r="Z46" s="696">
        <v>0.31783819990232587</v>
      </c>
      <c r="AA46" s="696">
        <v>0.23162790434435013</v>
      </c>
      <c r="AB46" s="696">
        <v>0.17172221839427948</v>
      </c>
      <c r="AC46" s="696">
        <v>0.17172221839427948</v>
      </c>
      <c r="AD46" s="696">
        <v>0.17172221839427948</v>
      </c>
      <c r="AE46" s="696">
        <v>0.17172221839427948</v>
      </c>
      <c r="AF46" s="696">
        <v>0.17172221839427948</v>
      </c>
      <c r="AG46" s="696">
        <v>0.17172221839427948</v>
      </c>
      <c r="AH46" s="696">
        <v>0</v>
      </c>
      <c r="AI46" s="696">
        <v>0</v>
      </c>
      <c r="AJ46" s="696">
        <v>0</v>
      </c>
      <c r="AK46" s="696">
        <v>0</v>
      </c>
      <c r="AL46" s="696">
        <v>0</v>
      </c>
      <c r="AM46" s="696">
        <v>0</v>
      </c>
      <c r="AN46" s="696">
        <v>0</v>
      </c>
      <c r="AO46" s="696">
        <v>0</v>
      </c>
      <c r="AP46" s="633"/>
      <c r="AQ46" s="696">
        <v>0</v>
      </c>
      <c r="AR46" s="696">
        <v>10379.371139526367</v>
      </c>
      <c r="AS46" s="696">
        <v>10379.37109375</v>
      </c>
      <c r="AT46" s="696">
        <v>10379.37109375</v>
      </c>
      <c r="AU46" s="696">
        <v>10115.371139526367</v>
      </c>
      <c r="AV46" s="696">
        <v>10010.371139526367</v>
      </c>
      <c r="AW46" s="696">
        <v>10010.371139526367</v>
      </c>
      <c r="AX46" s="696">
        <v>9443.7743377685547</v>
      </c>
      <c r="AY46" s="696">
        <v>9443.7743377685547</v>
      </c>
      <c r="AZ46" s="696">
        <v>4699.7743377685547</v>
      </c>
      <c r="BA46" s="696">
        <v>4699.7743377685547</v>
      </c>
      <c r="BB46" s="696">
        <v>3583.6143188476567</v>
      </c>
      <c r="BC46" s="696">
        <v>3583.6143188476567</v>
      </c>
      <c r="BD46" s="696">
        <v>2435</v>
      </c>
      <c r="BE46" s="696">
        <v>2435</v>
      </c>
      <c r="BF46" s="696">
        <v>1760.0000000000002</v>
      </c>
      <c r="BG46" s="696">
        <v>1266</v>
      </c>
      <c r="BH46" s="696">
        <v>1266</v>
      </c>
      <c r="BI46" s="696">
        <v>1266</v>
      </c>
      <c r="BJ46" s="696">
        <v>1266</v>
      </c>
      <c r="BK46" s="696">
        <v>1266</v>
      </c>
      <c r="BL46" s="696">
        <v>1266</v>
      </c>
      <c r="BM46" s="696">
        <v>0</v>
      </c>
      <c r="BN46" s="696">
        <v>0</v>
      </c>
      <c r="BO46" s="696">
        <v>0</v>
      </c>
      <c r="BP46" s="696">
        <v>0</v>
      </c>
      <c r="BQ46" s="696">
        <v>0</v>
      </c>
      <c r="BR46" s="696">
        <v>0</v>
      </c>
      <c r="BS46" s="696">
        <v>0</v>
      </c>
      <c r="BT46" s="696">
        <v>0</v>
      </c>
      <c r="BU46" s="16"/>
    </row>
    <row r="47" spans="2:73" s="17" customFormat="1" ht="15.75" hidden="1" customHeight="1">
      <c r="B47" s="691" t="s">
        <v>694</v>
      </c>
      <c r="C47" s="691" t="s">
        <v>703</v>
      </c>
      <c r="D47" s="691" t="s">
        <v>17</v>
      </c>
      <c r="E47" s="691" t="s">
        <v>696</v>
      </c>
      <c r="F47" s="691" t="s">
        <v>704</v>
      </c>
      <c r="G47" s="691" t="s">
        <v>697</v>
      </c>
      <c r="H47" s="691">
        <v>2012</v>
      </c>
      <c r="I47" s="644" t="s">
        <v>579</v>
      </c>
      <c r="J47" s="644" t="s">
        <v>596</v>
      </c>
      <c r="K47" s="633"/>
      <c r="L47" s="695">
        <v>0</v>
      </c>
      <c r="M47" s="696">
        <v>0.12657449351226049</v>
      </c>
      <c r="N47" s="696">
        <v>0.12657449351226049</v>
      </c>
      <c r="O47" s="696">
        <v>0.12657449351226049</v>
      </c>
      <c r="P47" s="696">
        <v>0.12657449351226049</v>
      </c>
      <c r="Q47" s="696">
        <v>0.12657449351226049</v>
      </c>
      <c r="R47" s="696">
        <v>0.12657449351226049</v>
      </c>
      <c r="S47" s="696">
        <v>0.12657449351226049</v>
      </c>
      <c r="T47" s="696">
        <v>0.12657449351226049</v>
      </c>
      <c r="U47" s="696">
        <v>0.12657449351226049</v>
      </c>
      <c r="V47" s="696">
        <v>0.12657449351226049</v>
      </c>
      <c r="W47" s="696">
        <v>0.12657449351226049</v>
      </c>
      <c r="X47" s="696">
        <v>0.12657449351226049</v>
      </c>
      <c r="Y47" s="696">
        <v>0</v>
      </c>
      <c r="Z47" s="696">
        <v>0</v>
      </c>
      <c r="AA47" s="696">
        <v>0</v>
      </c>
      <c r="AB47" s="696">
        <v>0</v>
      </c>
      <c r="AC47" s="696">
        <v>0</v>
      </c>
      <c r="AD47" s="696">
        <v>0</v>
      </c>
      <c r="AE47" s="696">
        <v>0</v>
      </c>
      <c r="AF47" s="696">
        <v>0</v>
      </c>
      <c r="AG47" s="696">
        <v>0</v>
      </c>
      <c r="AH47" s="696">
        <v>0</v>
      </c>
      <c r="AI47" s="696">
        <v>0</v>
      </c>
      <c r="AJ47" s="696">
        <v>0</v>
      </c>
      <c r="AK47" s="696">
        <v>0</v>
      </c>
      <c r="AL47" s="696">
        <v>0</v>
      </c>
      <c r="AM47" s="696">
        <v>0</v>
      </c>
      <c r="AN47" s="696">
        <v>0</v>
      </c>
      <c r="AO47" s="696">
        <v>0</v>
      </c>
      <c r="AP47" s="633"/>
      <c r="AQ47" s="696">
        <v>0</v>
      </c>
      <c r="AR47" s="696">
        <v>122.62996184054875</v>
      </c>
      <c r="AS47" s="696">
        <v>122.62996184054875</v>
      </c>
      <c r="AT47" s="696">
        <v>122.62996184054875</v>
      </c>
      <c r="AU47" s="696">
        <v>122.62996184054875</v>
      </c>
      <c r="AV47" s="696">
        <v>122.62996184054875</v>
      </c>
      <c r="AW47" s="696">
        <v>122.62996184054875</v>
      </c>
      <c r="AX47" s="696">
        <v>122.62996184054875</v>
      </c>
      <c r="AY47" s="696">
        <v>122.62996184054875</v>
      </c>
      <c r="AZ47" s="696">
        <v>122.62996184054875</v>
      </c>
      <c r="BA47" s="696">
        <v>122.62996184054875</v>
      </c>
      <c r="BB47" s="696">
        <v>122.62996184054875</v>
      </c>
      <c r="BC47" s="696">
        <v>122.62996184054875</v>
      </c>
      <c r="BD47" s="696">
        <v>0</v>
      </c>
      <c r="BE47" s="696">
        <v>0</v>
      </c>
      <c r="BF47" s="696">
        <v>0</v>
      </c>
      <c r="BG47" s="696">
        <v>0</v>
      </c>
      <c r="BH47" s="696">
        <v>0</v>
      </c>
      <c r="BI47" s="696">
        <v>0</v>
      </c>
      <c r="BJ47" s="696">
        <v>0</v>
      </c>
      <c r="BK47" s="696">
        <v>0</v>
      </c>
      <c r="BL47" s="696">
        <v>0</v>
      </c>
      <c r="BM47" s="696">
        <v>0</v>
      </c>
      <c r="BN47" s="696">
        <v>0</v>
      </c>
      <c r="BO47" s="696">
        <v>0</v>
      </c>
      <c r="BP47" s="696">
        <v>0</v>
      </c>
      <c r="BQ47" s="696">
        <v>0</v>
      </c>
      <c r="BR47" s="696">
        <v>0</v>
      </c>
      <c r="BS47" s="696">
        <v>0</v>
      </c>
      <c r="BT47" s="696">
        <v>0</v>
      </c>
      <c r="BU47" s="16"/>
    </row>
    <row r="48" spans="2:73" s="17" customFormat="1" ht="15.75" hidden="1" customHeight="1">
      <c r="B48" s="691" t="s">
        <v>706</v>
      </c>
      <c r="C48" s="691" t="s">
        <v>702</v>
      </c>
      <c r="D48" s="691" t="s">
        <v>9</v>
      </c>
      <c r="E48" s="691" t="s">
        <v>696</v>
      </c>
      <c r="F48" s="691" t="s">
        <v>702</v>
      </c>
      <c r="G48" s="691" t="s">
        <v>701</v>
      </c>
      <c r="H48" s="691">
        <v>2012</v>
      </c>
      <c r="I48" s="644" t="s">
        <v>579</v>
      </c>
      <c r="J48" s="644" t="s">
        <v>596</v>
      </c>
      <c r="K48" s="633"/>
      <c r="L48" s="695">
        <v>0</v>
      </c>
      <c r="M48" s="696">
        <v>152.77690749999999</v>
      </c>
      <c r="N48" s="696">
        <v>0</v>
      </c>
      <c r="O48" s="696">
        <v>0</v>
      </c>
      <c r="P48" s="696">
        <v>0</v>
      </c>
      <c r="Q48" s="696">
        <v>0</v>
      </c>
      <c r="R48" s="696">
        <v>0</v>
      </c>
      <c r="S48" s="696">
        <v>0</v>
      </c>
      <c r="T48" s="696">
        <v>0</v>
      </c>
      <c r="U48" s="696">
        <v>0</v>
      </c>
      <c r="V48" s="696">
        <v>0</v>
      </c>
      <c r="W48" s="696">
        <v>0</v>
      </c>
      <c r="X48" s="696">
        <v>0</v>
      </c>
      <c r="Y48" s="696">
        <v>0</v>
      </c>
      <c r="Z48" s="696">
        <v>0</v>
      </c>
      <c r="AA48" s="696">
        <v>0</v>
      </c>
      <c r="AB48" s="696">
        <v>0</v>
      </c>
      <c r="AC48" s="696">
        <v>0</v>
      </c>
      <c r="AD48" s="696">
        <v>0</v>
      </c>
      <c r="AE48" s="696">
        <v>0</v>
      </c>
      <c r="AF48" s="696">
        <v>0</v>
      </c>
      <c r="AG48" s="696">
        <v>0</v>
      </c>
      <c r="AH48" s="696">
        <v>0</v>
      </c>
      <c r="AI48" s="696">
        <v>0</v>
      </c>
      <c r="AJ48" s="696">
        <v>0</v>
      </c>
      <c r="AK48" s="696">
        <v>0</v>
      </c>
      <c r="AL48" s="696">
        <v>0</v>
      </c>
      <c r="AM48" s="696">
        <v>0</v>
      </c>
      <c r="AN48" s="696">
        <v>0</v>
      </c>
      <c r="AO48" s="696">
        <v>0</v>
      </c>
      <c r="AP48" s="633"/>
      <c r="AQ48" s="696">
        <v>0</v>
      </c>
      <c r="AR48" s="696">
        <v>3681.857</v>
      </c>
      <c r="AS48" s="696">
        <v>0</v>
      </c>
      <c r="AT48" s="696">
        <v>0</v>
      </c>
      <c r="AU48" s="696">
        <v>0</v>
      </c>
      <c r="AV48" s="696">
        <v>0</v>
      </c>
      <c r="AW48" s="696">
        <v>0</v>
      </c>
      <c r="AX48" s="696">
        <v>0</v>
      </c>
      <c r="AY48" s="696">
        <v>0</v>
      </c>
      <c r="AZ48" s="696">
        <v>0</v>
      </c>
      <c r="BA48" s="696">
        <v>0</v>
      </c>
      <c r="BB48" s="696">
        <v>0</v>
      </c>
      <c r="BC48" s="696">
        <v>0</v>
      </c>
      <c r="BD48" s="696">
        <v>0</v>
      </c>
      <c r="BE48" s="696">
        <v>0</v>
      </c>
      <c r="BF48" s="696">
        <v>0</v>
      </c>
      <c r="BG48" s="696">
        <v>0</v>
      </c>
      <c r="BH48" s="696">
        <v>0</v>
      </c>
      <c r="BI48" s="696">
        <v>0</v>
      </c>
      <c r="BJ48" s="696">
        <v>0</v>
      </c>
      <c r="BK48" s="696">
        <v>0</v>
      </c>
      <c r="BL48" s="696">
        <v>0</v>
      </c>
      <c r="BM48" s="696">
        <v>0</v>
      </c>
      <c r="BN48" s="696">
        <v>0</v>
      </c>
      <c r="BO48" s="696">
        <v>0</v>
      </c>
      <c r="BP48" s="696">
        <v>0</v>
      </c>
      <c r="BQ48" s="696">
        <v>0</v>
      </c>
      <c r="BR48" s="696">
        <v>0</v>
      </c>
      <c r="BS48" s="696">
        <v>0</v>
      </c>
      <c r="BT48" s="696">
        <v>0</v>
      </c>
      <c r="BU48" s="16"/>
    </row>
    <row r="49" spans="2:75" s="17" customFormat="1" ht="15.75" hidden="1" customHeight="1">
      <c r="B49" s="691" t="s">
        <v>707</v>
      </c>
      <c r="C49" s="691" t="s">
        <v>698</v>
      </c>
      <c r="D49" s="691" t="s">
        <v>21</v>
      </c>
      <c r="E49" s="691" t="s">
        <v>696</v>
      </c>
      <c r="F49" s="691" t="s">
        <v>700</v>
      </c>
      <c r="G49" s="691" t="s">
        <v>697</v>
      </c>
      <c r="H49" s="691">
        <v>2011</v>
      </c>
      <c r="I49" s="644" t="s">
        <v>579</v>
      </c>
      <c r="J49" s="644" t="s">
        <v>589</v>
      </c>
      <c r="K49" s="633"/>
      <c r="L49" s="695">
        <v>2.6223071505363089</v>
      </c>
      <c r="M49" s="696">
        <v>2.6223071505363089</v>
      </c>
      <c r="N49" s="696">
        <v>2.6223071505363089</v>
      </c>
      <c r="O49" s="696">
        <v>2.537047603462633</v>
      </c>
      <c r="P49" s="696">
        <v>2.537047603462633</v>
      </c>
      <c r="Q49" s="696">
        <v>2.537047603462633</v>
      </c>
      <c r="R49" s="696">
        <v>0.38021149370693413</v>
      </c>
      <c r="S49" s="696">
        <v>0.38021149370693413</v>
      </c>
      <c r="T49" s="696">
        <v>0.38021149370693413</v>
      </c>
      <c r="U49" s="696">
        <v>0.38021149370693413</v>
      </c>
      <c r="V49" s="696">
        <v>0.38021149370693413</v>
      </c>
      <c r="W49" s="696">
        <v>0.38021149370693413</v>
      </c>
      <c r="X49" s="696">
        <v>0</v>
      </c>
      <c r="Y49" s="696">
        <v>0</v>
      </c>
      <c r="Z49" s="696">
        <v>0</v>
      </c>
      <c r="AA49" s="696">
        <v>0</v>
      </c>
      <c r="AB49" s="696">
        <v>0</v>
      </c>
      <c r="AC49" s="696">
        <v>0</v>
      </c>
      <c r="AD49" s="696">
        <v>0</v>
      </c>
      <c r="AE49" s="696">
        <v>0</v>
      </c>
      <c r="AF49" s="696">
        <v>0</v>
      </c>
      <c r="AG49" s="696">
        <v>0</v>
      </c>
      <c r="AH49" s="696">
        <v>0</v>
      </c>
      <c r="AI49" s="696">
        <v>0</v>
      </c>
      <c r="AJ49" s="696">
        <v>0</v>
      </c>
      <c r="AK49" s="696">
        <v>0</v>
      </c>
      <c r="AL49" s="696">
        <v>0</v>
      </c>
      <c r="AM49" s="696">
        <v>0</v>
      </c>
      <c r="AN49" s="696">
        <v>0</v>
      </c>
      <c r="AO49" s="696">
        <v>0</v>
      </c>
      <c r="AP49" s="633"/>
      <c r="AQ49" s="696">
        <v>5137.2572651746232</v>
      </c>
      <c r="AR49" s="696">
        <v>5137.2572651746232</v>
      </c>
      <c r="AS49" s="696">
        <v>5137.2572651746232</v>
      </c>
      <c r="AT49" s="696">
        <v>4940.0126617645128</v>
      </c>
      <c r="AU49" s="696">
        <v>4940.0126617645128</v>
      </c>
      <c r="AV49" s="696">
        <v>4940.0126617645128</v>
      </c>
      <c r="AW49" s="696">
        <v>740.3288730164802</v>
      </c>
      <c r="AX49" s="696">
        <v>740.3288730164802</v>
      </c>
      <c r="AY49" s="696">
        <v>740.3288730164802</v>
      </c>
      <c r="AZ49" s="696">
        <v>740.3288730164802</v>
      </c>
      <c r="BA49" s="696">
        <v>740.3288730164802</v>
      </c>
      <c r="BB49" s="696">
        <v>740.3288730164802</v>
      </c>
      <c r="BC49" s="696">
        <v>0</v>
      </c>
      <c r="BD49" s="696">
        <v>0</v>
      </c>
      <c r="BE49" s="696">
        <v>0</v>
      </c>
      <c r="BF49" s="696">
        <v>0</v>
      </c>
      <c r="BG49" s="696">
        <v>0</v>
      </c>
      <c r="BH49" s="696">
        <v>0</v>
      </c>
      <c r="BI49" s="696">
        <v>0</v>
      </c>
      <c r="BJ49" s="696">
        <v>0</v>
      </c>
      <c r="BK49" s="696">
        <v>0</v>
      </c>
      <c r="BL49" s="696">
        <v>0</v>
      </c>
      <c r="BM49" s="696">
        <v>0</v>
      </c>
      <c r="BN49" s="696">
        <v>0</v>
      </c>
      <c r="BO49" s="696">
        <v>0</v>
      </c>
      <c r="BP49" s="696">
        <v>0</v>
      </c>
      <c r="BQ49" s="696">
        <v>0</v>
      </c>
      <c r="BR49" s="696">
        <v>0</v>
      </c>
      <c r="BS49" s="696">
        <v>0</v>
      </c>
      <c r="BT49" s="696">
        <v>0</v>
      </c>
      <c r="BU49" s="16"/>
    </row>
    <row r="50" spans="2:75" s="17" customFormat="1" ht="15.75" hidden="1" customHeight="1">
      <c r="B50" s="691" t="s">
        <v>707</v>
      </c>
      <c r="C50" s="691" t="s">
        <v>703</v>
      </c>
      <c r="D50" s="691" t="s">
        <v>17</v>
      </c>
      <c r="E50" s="691" t="s">
        <v>696</v>
      </c>
      <c r="F50" s="691" t="s">
        <v>704</v>
      </c>
      <c r="G50" s="691" t="s">
        <v>697</v>
      </c>
      <c r="H50" s="691">
        <v>2011</v>
      </c>
      <c r="I50" s="644" t="s">
        <v>579</v>
      </c>
      <c r="J50" s="644" t="s">
        <v>589</v>
      </c>
      <c r="K50" s="633"/>
      <c r="L50" s="695">
        <v>-5.4262961572744406E-2</v>
      </c>
      <c r="M50" s="696">
        <v>-5.4262961572744406E-2</v>
      </c>
      <c r="N50" s="696">
        <v>-5.4262961572744406E-2</v>
      </c>
      <c r="O50" s="696">
        <v>-5.4262961572744406E-2</v>
      </c>
      <c r="P50" s="696">
        <v>-5.4262961572744399E-2</v>
      </c>
      <c r="Q50" s="696">
        <v>-5.4262961572744399E-2</v>
      </c>
      <c r="R50" s="696">
        <v>-5.4262961572744399E-2</v>
      </c>
      <c r="S50" s="696">
        <v>-5.4262961572744399E-2</v>
      </c>
      <c r="T50" s="696">
        <v>-5.4262961572744399E-2</v>
      </c>
      <c r="U50" s="696">
        <v>-5.4262961572744399E-2</v>
      </c>
      <c r="V50" s="696">
        <v>-5.4262961572744399E-2</v>
      </c>
      <c r="W50" s="696">
        <v>-5.4262961572744399E-2</v>
      </c>
      <c r="X50" s="696">
        <v>-5.4262961572744399E-2</v>
      </c>
      <c r="Y50" s="696">
        <v>-5.4262961572744399E-2</v>
      </c>
      <c r="Z50" s="696">
        <v>-5.4262961572744399E-2</v>
      </c>
      <c r="AA50" s="696">
        <v>0</v>
      </c>
      <c r="AB50" s="696">
        <v>0</v>
      </c>
      <c r="AC50" s="696">
        <v>0</v>
      </c>
      <c r="AD50" s="696">
        <v>0</v>
      </c>
      <c r="AE50" s="696">
        <v>0</v>
      </c>
      <c r="AF50" s="696">
        <v>0</v>
      </c>
      <c r="AG50" s="696">
        <v>0</v>
      </c>
      <c r="AH50" s="696">
        <v>0</v>
      </c>
      <c r="AI50" s="696">
        <v>0</v>
      </c>
      <c r="AJ50" s="696">
        <v>0</v>
      </c>
      <c r="AK50" s="696">
        <v>0</v>
      </c>
      <c r="AL50" s="696">
        <v>0</v>
      </c>
      <c r="AM50" s="696">
        <v>0</v>
      </c>
      <c r="AN50" s="696">
        <v>0</v>
      </c>
      <c r="AO50" s="696">
        <v>0</v>
      </c>
      <c r="AP50" s="633"/>
      <c r="AQ50" s="696">
        <v>-144547.29457063766</v>
      </c>
      <c r="AR50" s="696">
        <v>-144547.29457063766</v>
      </c>
      <c r="AS50" s="696">
        <v>-144547.29457063766</v>
      </c>
      <c r="AT50" s="696">
        <v>-144547.29457063766</v>
      </c>
      <c r="AU50" s="696">
        <v>-144547.29457063801</v>
      </c>
      <c r="AV50" s="696">
        <v>-144547.29457063801</v>
      </c>
      <c r="AW50" s="696">
        <v>-144547.29457063801</v>
      </c>
      <c r="AX50" s="696">
        <v>-144547.29457063801</v>
      </c>
      <c r="AY50" s="696">
        <v>-144547.29457063801</v>
      </c>
      <c r="AZ50" s="696">
        <v>-144547.29457063801</v>
      </c>
      <c r="BA50" s="696">
        <v>-144547.29457063801</v>
      </c>
      <c r="BB50" s="696">
        <v>-144547.29457063801</v>
      </c>
      <c r="BC50" s="696">
        <v>-144547.29457063801</v>
      </c>
      <c r="BD50" s="696">
        <v>-144547.29457063801</v>
      </c>
      <c r="BE50" s="696">
        <v>-144547.29457063801</v>
      </c>
      <c r="BF50" s="696">
        <v>0</v>
      </c>
      <c r="BG50" s="696">
        <v>0</v>
      </c>
      <c r="BH50" s="696">
        <v>0</v>
      </c>
      <c r="BI50" s="696">
        <v>0</v>
      </c>
      <c r="BJ50" s="696">
        <v>0</v>
      </c>
      <c r="BK50" s="696">
        <v>0</v>
      </c>
      <c r="BL50" s="696">
        <v>0</v>
      </c>
      <c r="BM50" s="696">
        <v>0</v>
      </c>
      <c r="BN50" s="696">
        <v>0</v>
      </c>
      <c r="BO50" s="696">
        <v>0</v>
      </c>
      <c r="BP50" s="696">
        <v>0</v>
      </c>
      <c r="BQ50" s="696">
        <v>0</v>
      </c>
      <c r="BR50" s="696">
        <v>0</v>
      </c>
      <c r="BS50" s="696">
        <v>0</v>
      </c>
      <c r="BT50" s="696">
        <v>0</v>
      </c>
      <c r="BU50" s="16"/>
    </row>
    <row r="51" spans="2:75" s="17" customFormat="1" ht="15.75" hidden="1" customHeight="1">
      <c r="B51" s="691" t="s">
        <v>707</v>
      </c>
      <c r="C51" s="691" t="s">
        <v>695</v>
      </c>
      <c r="D51" s="691" t="s">
        <v>3</v>
      </c>
      <c r="E51" s="691" t="s">
        <v>696</v>
      </c>
      <c r="F51" s="691" t="s">
        <v>29</v>
      </c>
      <c r="G51" s="691" t="s">
        <v>697</v>
      </c>
      <c r="H51" s="691">
        <v>2011</v>
      </c>
      <c r="I51" s="644" t="s">
        <v>579</v>
      </c>
      <c r="J51" s="644" t="s">
        <v>589</v>
      </c>
      <c r="K51" s="633"/>
      <c r="L51" s="695">
        <v>-5.4691772951281949</v>
      </c>
      <c r="M51" s="696">
        <v>-5.4691772951281949</v>
      </c>
      <c r="N51" s="696">
        <v>-5.4691772951281949</v>
      </c>
      <c r="O51" s="696">
        <v>-5.4691772951281949</v>
      </c>
      <c r="P51" s="696">
        <v>-5.4691772951281949</v>
      </c>
      <c r="Q51" s="696">
        <v>-5.4691772951281949</v>
      </c>
      <c r="R51" s="696">
        <v>-5.4691772951281949</v>
      </c>
      <c r="S51" s="696">
        <v>-5.4691772951281949</v>
      </c>
      <c r="T51" s="696">
        <v>-5.4691772951281949</v>
      </c>
      <c r="U51" s="696">
        <v>-5.4691772951281949</v>
      </c>
      <c r="V51" s="696">
        <v>-5.4691772951281949</v>
      </c>
      <c r="W51" s="696">
        <v>-5.4691772951281949</v>
      </c>
      <c r="X51" s="696">
        <v>-5.4691772951281949</v>
      </c>
      <c r="Y51" s="696">
        <v>-5.4691772951281949</v>
      </c>
      <c r="Z51" s="696">
        <v>-5.4691772951281949</v>
      </c>
      <c r="AA51" s="696">
        <v>-5.4691772951281949</v>
      </c>
      <c r="AB51" s="696">
        <v>-5.4691772951281949</v>
      </c>
      <c r="AC51" s="696">
        <v>-5.4691772951281949</v>
      </c>
      <c r="AD51" s="696">
        <v>-4.8895789736152064</v>
      </c>
      <c r="AE51" s="696">
        <v>0</v>
      </c>
      <c r="AF51" s="696">
        <v>0</v>
      </c>
      <c r="AG51" s="696">
        <v>0</v>
      </c>
      <c r="AH51" s="696">
        <v>0</v>
      </c>
      <c r="AI51" s="696">
        <v>0</v>
      </c>
      <c r="AJ51" s="696">
        <v>0</v>
      </c>
      <c r="AK51" s="696">
        <v>0</v>
      </c>
      <c r="AL51" s="696">
        <v>0</v>
      </c>
      <c r="AM51" s="696">
        <v>0</v>
      </c>
      <c r="AN51" s="696">
        <v>0</v>
      </c>
      <c r="AO51" s="696">
        <v>0</v>
      </c>
      <c r="AP51" s="633"/>
      <c r="AQ51" s="696">
        <v>-10571.716190241628</v>
      </c>
      <c r="AR51" s="696">
        <v>-10571.716190241628</v>
      </c>
      <c r="AS51" s="696">
        <v>-10571.716190241628</v>
      </c>
      <c r="AT51" s="696">
        <v>-10571.716190241628</v>
      </c>
      <c r="AU51" s="696">
        <v>-10571.716190241628</v>
      </c>
      <c r="AV51" s="696">
        <v>-10571.716190241628</v>
      </c>
      <c r="AW51" s="696">
        <v>-10571.716190241628</v>
      </c>
      <c r="AX51" s="696">
        <v>-10571.716190241628</v>
      </c>
      <c r="AY51" s="696">
        <v>-10571.716190241628</v>
      </c>
      <c r="AZ51" s="696">
        <v>-10571.716190241628</v>
      </c>
      <c r="BA51" s="696">
        <v>-10571.716190241628</v>
      </c>
      <c r="BB51" s="696">
        <v>-10571.716190241628</v>
      </c>
      <c r="BC51" s="696">
        <v>-10571.716190241628</v>
      </c>
      <c r="BD51" s="696">
        <v>-10571.716190241628</v>
      </c>
      <c r="BE51" s="696">
        <v>-10571.716190241628</v>
      </c>
      <c r="BF51" s="696">
        <v>-10571.716190241628</v>
      </c>
      <c r="BG51" s="696">
        <v>-10571.716190241628</v>
      </c>
      <c r="BH51" s="696">
        <v>-10571.716190241628</v>
      </c>
      <c r="BI51" s="696">
        <v>-10054.29502773931</v>
      </c>
      <c r="BJ51" s="696">
        <v>0</v>
      </c>
      <c r="BK51" s="696">
        <v>0</v>
      </c>
      <c r="BL51" s="696">
        <v>0</v>
      </c>
      <c r="BM51" s="696">
        <v>0</v>
      </c>
      <c r="BN51" s="696">
        <v>0</v>
      </c>
      <c r="BO51" s="696">
        <v>0</v>
      </c>
      <c r="BP51" s="696">
        <v>0</v>
      </c>
      <c r="BQ51" s="696">
        <v>0</v>
      </c>
      <c r="BR51" s="696">
        <v>0</v>
      </c>
      <c r="BS51" s="696">
        <v>0</v>
      </c>
      <c r="BT51" s="696">
        <v>0</v>
      </c>
      <c r="BU51" s="16"/>
    </row>
    <row r="52" spans="2:75" s="17" customFormat="1" ht="15.75" hidden="1" customHeight="1">
      <c r="B52" s="691" t="s">
        <v>707</v>
      </c>
      <c r="C52" s="691" t="s">
        <v>695</v>
      </c>
      <c r="D52" s="691" t="s">
        <v>5</v>
      </c>
      <c r="E52" s="691" t="s">
        <v>696</v>
      </c>
      <c r="F52" s="691" t="s">
        <v>29</v>
      </c>
      <c r="G52" s="691" t="s">
        <v>697</v>
      </c>
      <c r="H52" s="691">
        <v>2011</v>
      </c>
      <c r="I52" s="644" t="s">
        <v>579</v>
      </c>
      <c r="J52" s="644" t="s">
        <v>589</v>
      </c>
      <c r="K52" s="633"/>
      <c r="L52" s="695">
        <v>0.12082159470058711</v>
      </c>
      <c r="M52" s="696">
        <v>0.12082159470058711</v>
      </c>
      <c r="N52" s="696">
        <v>0.12082159470058711</v>
      </c>
      <c r="O52" s="696">
        <v>0.12082159470058711</v>
      </c>
      <c r="P52" s="696">
        <v>0.12082159470058711</v>
      </c>
      <c r="Q52" s="696">
        <v>0.1104841049727789</v>
      </c>
      <c r="R52" s="696">
        <v>6.3136581031332892E-2</v>
      </c>
      <c r="S52" s="696">
        <v>6.3108676779770792E-2</v>
      </c>
      <c r="T52" s="696">
        <v>6.3108676779770792E-2</v>
      </c>
      <c r="U52" s="696">
        <v>1.9816740543269942E-2</v>
      </c>
      <c r="V52" s="696">
        <v>8.2336100750271118E-3</v>
      </c>
      <c r="W52" s="696">
        <v>8.2314060109635115E-3</v>
      </c>
      <c r="X52" s="696">
        <v>8.2314060109635115E-3</v>
      </c>
      <c r="Y52" s="696">
        <v>7.8529284412642546E-3</v>
      </c>
      <c r="Z52" s="696">
        <v>7.8529284412642546E-3</v>
      </c>
      <c r="AA52" s="696">
        <v>7.8355984443751608E-3</v>
      </c>
      <c r="AB52" s="696">
        <v>0</v>
      </c>
      <c r="AC52" s="696">
        <v>0</v>
      </c>
      <c r="AD52" s="696">
        <v>0</v>
      </c>
      <c r="AE52" s="696">
        <v>0</v>
      </c>
      <c r="AF52" s="696">
        <v>0</v>
      </c>
      <c r="AG52" s="696">
        <v>0</v>
      </c>
      <c r="AH52" s="696">
        <v>0</v>
      </c>
      <c r="AI52" s="696">
        <v>0</v>
      </c>
      <c r="AJ52" s="696">
        <v>0</v>
      </c>
      <c r="AK52" s="696">
        <v>0</v>
      </c>
      <c r="AL52" s="696">
        <v>0</v>
      </c>
      <c r="AM52" s="696">
        <v>0</v>
      </c>
      <c r="AN52" s="696">
        <v>0</v>
      </c>
      <c r="AO52" s="696">
        <v>0</v>
      </c>
      <c r="AP52" s="633"/>
      <c r="AQ52" s="696">
        <v>2445.6777114080996</v>
      </c>
      <c r="AR52" s="696">
        <v>2445.6777114080996</v>
      </c>
      <c r="AS52" s="696">
        <v>2445.6777114080996</v>
      </c>
      <c r="AT52" s="696">
        <v>2445.6777114080996</v>
      </c>
      <c r="AU52" s="696">
        <v>2445.6777114080996</v>
      </c>
      <c r="AV52" s="696">
        <v>2222.4200203794276</v>
      </c>
      <c r="AW52" s="696">
        <v>1199.8604677777462</v>
      </c>
      <c r="AX52" s="696">
        <v>1199.616026534062</v>
      </c>
      <c r="AY52" s="696">
        <v>1199.616026534062</v>
      </c>
      <c r="AZ52" s="696">
        <v>264.64458000175415</v>
      </c>
      <c r="BA52" s="696">
        <v>222.33092183441539</v>
      </c>
      <c r="BB52" s="696">
        <v>204.16691257987719</v>
      </c>
      <c r="BC52" s="696">
        <v>204.16691257987719</v>
      </c>
      <c r="BD52" s="696">
        <v>169.42833990943234</v>
      </c>
      <c r="BE52" s="696">
        <v>169.42833990943234</v>
      </c>
      <c r="BF52" s="696">
        <v>169.2246050618291</v>
      </c>
      <c r="BG52" s="696">
        <v>0</v>
      </c>
      <c r="BH52" s="696">
        <v>0</v>
      </c>
      <c r="BI52" s="696">
        <v>0</v>
      </c>
      <c r="BJ52" s="696">
        <v>0</v>
      </c>
      <c r="BK52" s="696">
        <v>0</v>
      </c>
      <c r="BL52" s="696">
        <v>0</v>
      </c>
      <c r="BM52" s="696">
        <v>0</v>
      </c>
      <c r="BN52" s="696">
        <v>0</v>
      </c>
      <c r="BO52" s="696">
        <v>0</v>
      </c>
      <c r="BP52" s="696">
        <v>0</v>
      </c>
      <c r="BQ52" s="696">
        <v>0</v>
      </c>
      <c r="BR52" s="696">
        <v>0</v>
      </c>
      <c r="BS52" s="696">
        <v>0</v>
      </c>
      <c r="BT52" s="696">
        <v>0</v>
      </c>
      <c r="BU52" s="16"/>
    </row>
    <row r="53" spans="2:75" ht="15" hidden="1" customHeight="1">
      <c r="B53" s="691" t="s">
        <v>707</v>
      </c>
      <c r="C53" s="691" t="s">
        <v>695</v>
      </c>
      <c r="D53" s="691" t="s">
        <v>4</v>
      </c>
      <c r="E53" s="691" t="s">
        <v>696</v>
      </c>
      <c r="F53" s="691" t="s">
        <v>29</v>
      </c>
      <c r="G53" s="691" t="s">
        <v>697</v>
      </c>
      <c r="H53" s="691">
        <v>2011</v>
      </c>
      <c r="I53" s="644" t="s">
        <v>579</v>
      </c>
      <c r="J53" s="644" t="s">
        <v>589</v>
      </c>
      <c r="K53" s="633"/>
      <c r="L53" s="695">
        <v>1.8032935615726876E-2</v>
      </c>
      <c r="M53" s="696">
        <v>1.8032935615726876E-2</v>
      </c>
      <c r="N53" s="696">
        <v>1.8032935615726876E-2</v>
      </c>
      <c r="O53" s="696">
        <v>1.8032935615726876E-2</v>
      </c>
      <c r="P53" s="696">
        <v>1.8032935615726876E-2</v>
      </c>
      <c r="Q53" s="696">
        <v>1.6798836564136419E-2</v>
      </c>
      <c r="R53" s="696">
        <v>1.1749943102196439E-2</v>
      </c>
      <c r="S53" s="696">
        <v>1.1723042751642087E-2</v>
      </c>
      <c r="T53" s="696">
        <v>1.1723042751642087E-2</v>
      </c>
      <c r="U53" s="696">
        <v>6.5548115023029941E-3</v>
      </c>
      <c r="V53" s="696">
        <v>8.6645712740551501E-4</v>
      </c>
      <c r="W53" s="696">
        <v>8.6554317905951068E-4</v>
      </c>
      <c r="X53" s="696">
        <v>8.6554317905951068E-4</v>
      </c>
      <c r="Y53" s="696">
        <v>8.4307003355668523E-4</v>
      </c>
      <c r="Z53" s="696">
        <v>8.4307003355668523E-4</v>
      </c>
      <c r="AA53" s="696">
        <v>8.2765077179340683E-4</v>
      </c>
      <c r="AB53" s="696">
        <v>0</v>
      </c>
      <c r="AC53" s="696">
        <v>0</v>
      </c>
      <c r="AD53" s="696">
        <v>0</v>
      </c>
      <c r="AE53" s="696">
        <v>0</v>
      </c>
      <c r="AF53" s="696">
        <v>0</v>
      </c>
      <c r="AG53" s="696">
        <v>0</v>
      </c>
      <c r="AH53" s="696">
        <v>0</v>
      </c>
      <c r="AI53" s="696">
        <v>0</v>
      </c>
      <c r="AJ53" s="696">
        <v>0</v>
      </c>
      <c r="AK53" s="696">
        <v>0</v>
      </c>
      <c r="AL53" s="696">
        <v>0</v>
      </c>
      <c r="AM53" s="696">
        <v>0</v>
      </c>
      <c r="AN53" s="696">
        <v>0</v>
      </c>
      <c r="AO53" s="696">
        <v>0</v>
      </c>
      <c r="AP53" s="633"/>
      <c r="AQ53" s="696">
        <v>308.76910845496849</v>
      </c>
      <c r="AR53" s="696">
        <v>308.76910845496849</v>
      </c>
      <c r="AS53" s="696">
        <v>308.76910845496849</v>
      </c>
      <c r="AT53" s="696">
        <v>308.76910845496849</v>
      </c>
      <c r="AU53" s="696">
        <v>308.76910845496849</v>
      </c>
      <c r="AV53" s="696">
        <v>282.11639952722987</v>
      </c>
      <c r="AW53" s="696">
        <v>173.07597228208706</v>
      </c>
      <c r="AX53" s="696">
        <v>172.84032521123095</v>
      </c>
      <c r="AY53" s="696">
        <v>172.84032521123095</v>
      </c>
      <c r="AZ53" s="696">
        <v>61.222572177262933</v>
      </c>
      <c r="BA53" s="696">
        <v>27.650637636849773</v>
      </c>
      <c r="BB53" s="696">
        <v>20.118657741548581</v>
      </c>
      <c r="BC53" s="696">
        <v>20.118657741548581</v>
      </c>
      <c r="BD53" s="696">
        <v>18.05595955099604</v>
      </c>
      <c r="BE53" s="696">
        <v>18.05595955099604</v>
      </c>
      <c r="BF53" s="696">
        <v>17.874687680862401</v>
      </c>
      <c r="BG53" s="696">
        <v>0</v>
      </c>
      <c r="BH53" s="696">
        <v>0</v>
      </c>
      <c r="BI53" s="696">
        <v>0</v>
      </c>
      <c r="BJ53" s="696">
        <v>0</v>
      </c>
      <c r="BK53" s="696">
        <v>0</v>
      </c>
      <c r="BL53" s="696">
        <v>0</v>
      </c>
      <c r="BM53" s="696">
        <v>0</v>
      </c>
      <c r="BN53" s="696">
        <v>0</v>
      </c>
      <c r="BO53" s="696">
        <v>0</v>
      </c>
      <c r="BP53" s="696">
        <v>0</v>
      </c>
      <c r="BQ53" s="696">
        <v>0</v>
      </c>
      <c r="BR53" s="696">
        <v>0</v>
      </c>
      <c r="BS53" s="696">
        <v>0</v>
      </c>
      <c r="BT53" s="696">
        <v>0</v>
      </c>
    </row>
    <row r="54" spans="2:75" ht="15" hidden="1" customHeight="1">
      <c r="B54" s="691" t="s">
        <v>209</v>
      </c>
      <c r="C54" s="691" t="s">
        <v>698</v>
      </c>
      <c r="D54" s="691" t="s">
        <v>22</v>
      </c>
      <c r="E54" s="691" t="s">
        <v>696</v>
      </c>
      <c r="F54" s="691" t="s">
        <v>700</v>
      </c>
      <c r="G54" s="691" t="s">
        <v>697</v>
      </c>
      <c r="H54" s="691">
        <v>2013</v>
      </c>
      <c r="I54" s="644" t="s">
        <v>580</v>
      </c>
      <c r="J54" s="644" t="s">
        <v>596</v>
      </c>
      <c r="K54" s="633"/>
      <c r="L54" s="696" t="s">
        <v>719</v>
      </c>
      <c r="M54" s="696" t="s">
        <v>719</v>
      </c>
      <c r="N54" s="696">
        <v>19.977524900999999</v>
      </c>
      <c r="O54" s="696">
        <v>19.977524900999999</v>
      </c>
      <c r="P54" s="696">
        <v>19.977524900999999</v>
      </c>
      <c r="Q54" s="696">
        <v>19.977524900999999</v>
      </c>
      <c r="R54" s="696">
        <v>19.217170819</v>
      </c>
      <c r="S54" s="696">
        <v>19.043364101000002</v>
      </c>
      <c r="T54" s="696">
        <v>19.043364101000002</v>
      </c>
      <c r="U54" s="696">
        <v>19.043364101000002</v>
      </c>
      <c r="V54" s="696">
        <v>19.043364101000002</v>
      </c>
      <c r="W54" s="696">
        <v>17.776355569</v>
      </c>
      <c r="X54" s="696">
        <v>15.883005132999999</v>
      </c>
      <c r="Y54" s="696">
        <v>15.883005132999999</v>
      </c>
      <c r="Z54" s="696">
        <v>0.20660900300000001</v>
      </c>
      <c r="AA54" s="696">
        <v>0.20660900300000001</v>
      </c>
      <c r="AB54" s="696">
        <v>0.20660900300000001</v>
      </c>
      <c r="AC54" s="696">
        <v>0.20660900300000001</v>
      </c>
      <c r="AD54" s="696">
        <v>4.0030417999999998E-2</v>
      </c>
      <c r="AE54" s="696">
        <v>0</v>
      </c>
      <c r="AF54" s="696">
        <v>0</v>
      </c>
      <c r="AG54" s="696">
        <v>0</v>
      </c>
      <c r="AH54" s="696">
        <v>0</v>
      </c>
      <c r="AI54" s="696">
        <v>0</v>
      </c>
      <c r="AJ54" s="696">
        <v>0</v>
      </c>
      <c r="AK54" s="696">
        <v>0</v>
      </c>
      <c r="AL54" s="696">
        <v>0</v>
      </c>
      <c r="AM54" s="696">
        <v>0</v>
      </c>
      <c r="AN54" s="696">
        <v>0</v>
      </c>
      <c r="AO54" s="696">
        <v>0</v>
      </c>
      <c r="AP54" s="633"/>
      <c r="AQ54" s="696">
        <v>0</v>
      </c>
      <c r="AR54" s="696">
        <v>0</v>
      </c>
      <c r="AS54" s="696">
        <v>122523.088835673</v>
      </c>
      <c r="AT54" s="696">
        <v>122523.088835673</v>
      </c>
      <c r="AU54" s="696">
        <v>122523.088835673</v>
      </c>
      <c r="AV54" s="696">
        <v>122523.088835673</v>
      </c>
      <c r="AW54" s="696">
        <v>120141.088094393</v>
      </c>
      <c r="AX54" s="696">
        <v>118628.89184916401</v>
      </c>
      <c r="AY54" s="696">
        <v>118628.89184916401</v>
      </c>
      <c r="AZ54" s="696">
        <v>118628.89184916401</v>
      </c>
      <c r="BA54" s="696">
        <v>118628.89184916401</v>
      </c>
      <c r="BB54" s="696">
        <v>107605.35051070699</v>
      </c>
      <c r="BC54" s="696">
        <v>90329.374705494003</v>
      </c>
      <c r="BD54" s="696">
        <v>90329.374705494003</v>
      </c>
      <c r="BE54" s="696">
        <v>137.659579869</v>
      </c>
      <c r="BF54" s="696">
        <v>137.659579869</v>
      </c>
      <c r="BG54" s="696">
        <v>137.659579869</v>
      </c>
      <c r="BH54" s="696">
        <v>137.659579869</v>
      </c>
      <c r="BI54" s="696">
        <v>26.671492901000001</v>
      </c>
      <c r="BJ54" s="696">
        <v>0</v>
      </c>
      <c r="BK54" s="696">
        <v>0</v>
      </c>
      <c r="BL54" s="696">
        <v>0</v>
      </c>
      <c r="BM54" s="696">
        <v>0</v>
      </c>
      <c r="BN54" s="696">
        <v>0</v>
      </c>
      <c r="BO54" s="696">
        <v>0</v>
      </c>
      <c r="BP54" s="696">
        <v>0</v>
      </c>
      <c r="BQ54" s="696">
        <v>0</v>
      </c>
      <c r="BR54" s="696">
        <v>0</v>
      </c>
      <c r="BS54" s="696">
        <v>0</v>
      </c>
      <c r="BT54" s="696">
        <v>0</v>
      </c>
    </row>
    <row r="55" spans="2:75" ht="15" hidden="1" customHeight="1">
      <c r="B55" s="691" t="s">
        <v>209</v>
      </c>
      <c r="C55" s="691" t="s">
        <v>698</v>
      </c>
      <c r="D55" s="691" t="s">
        <v>708</v>
      </c>
      <c r="E55" s="691" t="s">
        <v>696</v>
      </c>
      <c r="F55" s="691" t="s">
        <v>700</v>
      </c>
      <c r="G55" s="691" t="s">
        <v>697</v>
      </c>
      <c r="H55" s="691">
        <v>2012</v>
      </c>
      <c r="I55" s="644" t="s">
        <v>580</v>
      </c>
      <c r="J55" s="644" t="s">
        <v>589</v>
      </c>
      <c r="K55" s="633"/>
      <c r="L55" s="696" t="s">
        <v>719</v>
      </c>
      <c r="M55" s="696">
        <v>1.4287419610000001</v>
      </c>
      <c r="N55" s="696">
        <v>1.4287419610000001</v>
      </c>
      <c r="O55" s="696">
        <v>1.4287419610000001</v>
      </c>
      <c r="P55" s="696">
        <v>1.4287419610000001</v>
      </c>
      <c r="Q55" s="696">
        <v>1.4287419610000001</v>
      </c>
      <c r="R55" s="696">
        <v>0.26934542099999997</v>
      </c>
      <c r="S55" s="696">
        <v>0.26934542099999997</v>
      </c>
      <c r="T55" s="696">
        <v>0.26934542099999997</v>
      </c>
      <c r="U55" s="696">
        <v>0.26934542099999997</v>
      </c>
      <c r="V55" s="696">
        <v>0.26934542099999997</v>
      </c>
      <c r="W55" s="696">
        <v>0.209007518</v>
      </c>
      <c r="X55" s="696">
        <v>0.209007518</v>
      </c>
      <c r="Y55" s="696">
        <v>0</v>
      </c>
      <c r="Z55" s="696">
        <v>0</v>
      </c>
      <c r="AA55" s="696">
        <v>0</v>
      </c>
      <c r="AB55" s="696">
        <v>0</v>
      </c>
      <c r="AC55" s="696">
        <v>0</v>
      </c>
      <c r="AD55" s="696">
        <v>0</v>
      </c>
      <c r="AE55" s="696">
        <v>0</v>
      </c>
      <c r="AF55" s="696">
        <v>0</v>
      </c>
      <c r="AG55" s="696">
        <v>0</v>
      </c>
      <c r="AH55" s="696">
        <v>0</v>
      </c>
      <c r="AI55" s="696">
        <v>0</v>
      </c>
      <c r="AJ55" s="696">
        <v>0</v>
      </c>
      <c r="AK55" s="696">
        <v>0</v>
      </c>
      <c r="AL55" s="696">
        <v>0</v>
      </c>
      <c r="AM55" s="696">
        <v>0</v>
      </c>
      <c r="AN55" s="696">
        <v>0</v>
      </c>
      <c r="AO55" s="696">
        <v>0</v>
      </c>
      <c r="AP55" s="633"/>
      <c r="AQ55" s="696" t="s">
        <v>719</v>
      </c>
      <c r="AR55" s="696">
        <v>5639.5002500600003</v>
      </c>
      <c r="AS55" s="696">
        <v>5639.5002500600003</v>
      </c>
      <c r="AT55" s="696">
        <v>5639.5002500600003</v>
      </c>
      <c r="AU55" s="696">
        <v>5639.5002500600003</v>
      </c>
      <c r="AV55" s="696">
        <v>5639.5002500600003</v>
      </c>
      <c r="AW55" s="696">
        <v>1364.7593550619999</v>
      </c>
      <c r="AX55" s="696">
        <v>1364.7593550619999</v>
      </c>
      <c r="AY55" s="696">
        <v>1364.7593550619999</v>
      </c>
      <c r="AZ55" s="696">
        <v>1364.7593550619999</v>
      </c>
      <c r="BA55" s="696">
        <v>1364.7593550619999</v>
      </c>
      <c r="BB55" s="696">
        <v>774.36610949700002</v>
      </c>
      <c r="BC55" s="696">
        <v>774.36610949700002</v>
      </c>
      <c r="BD55" s="696">
        <v>0</v>
      </c>
      <c r="BE55" s="696">
        <v>0</v>
      </c>
      <c r="BF55" s="696">
        <v>0</v>
      </c>
      <c r="BG55" s="696">
        <v>0</v>
      </c>
      <c r="BH55" s="696">
        <v>0</v>
      </c>
      <c r="BI55" s="696">
        <v>0</v>
      </c>
      <c r="BJ55" s="696">
        <v>0</v>
      </c>
      <c r="BK55" s="696">
        <v>0</v>
      </c>
      <c r="BL55" s="696">
        <v>0</v>
      </c>
      <c r="BM55" s="696">
        <v>0</v>
      </c>
      <c r="BN55" s="696">
        <v>0</v>
      </c>
      <c r="BO55" s="696">
        <v>0</v>
      </c>
      <c r="BP55" s="696">
        <v>0</v>
      </c>
      <c r="BQ55" s="696">
        <v>0</v>
      </c>
      <c r="BR55" s="696">
        <v>0</v>
      </c>
      <c r="BS55" s="696">
        <v>0</v>
      </c>
      <c r="BT55" s="696">
        <v>0</v>
      </c>
    </row>
    <row r="56" spans="2:75" ht="15" hidden="1" customHeight="1">
      <c r="B56" s="691" t="s">
        <v>209</v>
      </c>
      <c r="C56" s="691" t="s">
        <v>698</v>
      </c>
      <c r="D56" s="691" t="s">
        <v>708</v>
      </c>
      <c r="E56" s="691" t="s">
        <v>696</v>
      </c>
      <c r="F56" s="691" t="s">
        <v>700</v>
      </c>
      <c r="G56" s="691" t="s">
        <v>697</v>
      </c>
      <c r="H56" s="691">
        <v>2013</v>
      </c>
      <c r="I56" s="644" t="s">
        <v>580</v>
      </c>
      <c r="J56" s="644" t="s">
        <v>596</v>
      </c>
      <c r="K56" s="633"/>
      <c r="L56" s="696" t="s">
        <v>719</v>
      </c>
      <c r="M56" s="696" t="s">
        <v>719</v>
      </c>
      <c r="N56" s="696">
        <v>3.2128700459999999</v>
      </c>
      <c r="O56" s="696">
        <v>3.2128700459999999</v>
      </c>
      <c r="P56" s="696">
        <v>3.2128700459999999</v>
      </c>
      <c r="Q56" s="696">
        <v>3.0683331790000001</v>
      </c>
      <c r="R56" s="696">
        <v>0.98946249099999994</v>
      </c>
      <c r="S56" s="696">
        <v>0.65118471600000005</v>
      </c>
      <c r="T56" s="696">
        <v>0.65118471600000005</v>
      </c>
      <c r="U56" s="696">
        <v>0.65118471600000005</v>
      </c>
      <c r="V56" s="696">
        <v>0.65118471600000005</v>
      </c>
      <c r="W56" s="696">
        <v>0.65118471600000005</v>
      </c>
      <c r="X56" s="696">
        <v>0.60966880700000003</v>
      </c>
      <c r="Y56" s="696">
        <v>0.60966880700000003</v>
      </c>
      <c r="Z56" s="696">
        <v>0</v>
      </c>
      <c r="AA56" s="696">
        <v>0</v>
      </c>
      <c r="AB56" s="696">
        <v>0</v>
      </c>
      <c r="AC56" s="696">
        <v>0</v>
      </c>
      <c r="AD56" s="696">
        <v>0</v>
      </c>
      <c r="AE56" s="696">
        <v>0</v>
      </c>
      <c r="AF56" s="696">
        <v>0</v>
      </c>
      <c r="AG56" s="696">
        <v>0</v>
      </c>
      <c r="AH56" s="696">
        <v>0</v>
      </c>
      <c r="AI56" s="696">
        <v>0</v>
      </c>
      <c r="AJ56" s="696">
        <v>0</v>
      </c>
      <c r="AK56" s="696">
        <v>0</v>
      </c>
      <c r="AL56" s="696">
        <v>0</v>
      </c>
      <c r="AM56" s="696">
        <v>0</v>
      </c>
      <c r="AN56" s="696">
        <v>0</v>
      </c>
      <c r="AO56" s="696">
        <v>0</v>
      </c>
      <c r="AP56" s="633"/>
      <c r="AQ56" s="696" t="s">
        <v>719</v>
      </c>
      <c r="AR56" s="696" t="s">
        <v>719</v>
      </c>
      <c r="AS56" s="696">
        <v>11130.380258458001</v>
      </c>
      <c r="AT56" s="696">
        <v>11130.380258458001</v>
      </c>
      <c r="AU56" s="696">
        <v>11130.380258458001</v>
      </c>
      <c r="AV56" s="696">
        <v>10573.410963374999</v>
      </c>
      <c r="AW56" s="696">
        <v>3570.082671228</v>
      </c>
      <c r="AX56" s="696">
        <v>2430.4878307889999</v>
      </c>
      <c r="AY56" s="696">
        <v>2430.4878307889999</v>
      </c>
      <c r="AZ56" s="696">
        <v>2430.4878307889999</v>
      </c>
      <c r="BA56" s="696">
        <v>2430.4878307889999</v>
      </c>
      <c r="BB56" s="696">
        <v>2430.4878307889999</v>
      </c>
      <c r="BC56" s="696">
        <v>2053.8607010619999</v>
      </c>
      <c r="BD56" s="696">
        <v>2053.8607010619999</v>
      </c>
      <c r="BE56" s="696">
        <v>0</v>
      </c>
      <c r="BF56" s="696">
        <v>0</v>
      </c>
      <c r="BG56" s="696">
        <v>0</v>
      </c>
      <c r="BH56" s="696">
        <v>0</v>
      </c>
      <c r="BI56" s="696">
        <v>0</v>
      </c>
      <c r="BJ56" s="696">
        <v>0</v>
      </c>
      <c r="BK56" s="696">
        <v>0</v>
      </c>
      <c r="BL56" s="696">
        <v>0</v>
      </c>
      <c r="BM56" s="696">
        <v>0</v>
      </c>
      <c r="BN56" s="696">
        <v>0</v>
      </c>
      <c r="BO56" s="696">
        <v>0</v>
      </c>
      <c r="BP56" s="696">
        <v>0</v>
      </c>
      <c r="BQ56" s="696">
        <v>0</v>
      </c>
      <c r="BR56" s="696">
        <v>0</v>
      </c>
      <c r="BS56" s="696">
        <v>0</v>
      </c>
      <c r="BT56" s="696">
        <v>0</v>
      </c>
    </row>
    <row r="57" spans="2:75" ht="15" hidden="1" customHeight="1">
      <c r="B57" s="691" t="s">
        <v>209</v>
      </c>
      <c r="C57" s="691" t="s">
        <v>695</v>
      </c>
      <c r="D57" s="691" t="s">
        <v>709</v>
      </c>
      <c r="E57" s="691" t="s">
        <v>696</v>
      </c>
      <c r="F57" s="691" t="s">
        <v>29</v>
      </c>
      <c r="G57" s="691" t="s">
        <v>697</v>
      </c>
      <c r="H57" s="691">
        <v>2013</v>
      </c>
      <c r="I57" s="644" t="s">
        <v>580</v>
      </c>
      <c r="J57" s="644" t="s">
        <v>596</v>
      </c>
      <c r="K57" s="633"/>
      <c r="L57" s="696">
        <v>0</v>
      </c>
      <c r="M57" s="696">
        <v>0</v>
      </c>
      <c r="N57" s="696">
        <v>0.57864239200000001</v>
      </c>
      <c r="O57" s="696">
        <v>0.57864239200000001</v>
      </c>
      <c r="P57" s="696">
        <v>0.55775648799999999</v>
      </c>
      <c r="Q57" s="696">
        <v>0.47813571599999999</v>
      </c>
      <c r="R57" s="696">
        <v>0.47813571599999999</v>
      </c>
      <c r="S57" s="696">
        <v>0.47813571599999999</v>
      </c>
      <c r="T57" s="696">
        <v>0.47813571599999999</v>
      </c>
      <c r="U57" s="696">
        <v>0.47746667300000001</v>
      </c>
      <c r="V57" s="696">
        <v>0.35711741899999999</v>
      </c>
      <c r="W57" s="696">
        <v>0.35711741899999999</v>
      </c>
      <c r="X57" s="696">
        <v>0.28686024300000001</v>
      </c>
      <c r="Y57" s="696">
        <v>0.28685221500000002</v>
      </c>
      <c r="Z57" s="696">
        <v>0.28685221500000002</v>
      </c>
      <c r="AA57" s="696">
        <v>0.28642457399999999</v>
      </c>
      <c r="AB57" s="696">
        <v>0.28642457399999999</v>
      </c>
      <c r="AC57" s="696">
        <v>0.28607425399999997</v>
      </c>
      <c r="AD57" s="696">
        <v>0.27723419100000002</v>
      </c>
      <c r="AE57" s="696">
        <v>0.16273031900000001</v>
      </c>
      <c r="AF57" s="696">
        <v>0.16273031900000001</v>
      </c>
      <c r="AG57" s="696">
        <v>0.16273031900000001</v>
      </c>
      <c r="AH57" s="696">
        <v>0</v>
      </c>
      <c r="AI57" s="696">
        <v>0</v>
      </c>
      <c r="AJ57" s="696">
        <v>0</v>
      </c>
      <c r="AK57" s="696">
        <v>0</v>
      </c>
      <c r="AL57" s="696">
        <v>0</v>
      </c>
      <c r="AM57" s="696">
        <v>0</v>
      </c>
      <c r="AN57" s="696">
        <v>0</v>
      </c>
      <c r="AO57" s="696">
        <v>0</v>
      </c>
      <c r="AP57" s="633"/>
      <c r="AQ57" s="696">
        <v>0</v>
      </c>
      <c r="AR57" s="696">
        <v>0</v>
      </c>
      <c r="AS57" s="696">
        <v>8633.4702824550004</v>
      </c>
      <c r="AT57" s="696">
        <v>8633.4702824550004</v>
      </c>
      <c r="AU57" s="696">
        <v>8300.7719281819991</v>
      </c>
      <c r="AV57" s="696">
        <v>7032.4667788019997</v>
      </c>
      <c r="AW57" s="696">
        <v>7032.4667788019997</v>
      </c>
      <c r="AX57" s="696">
        <v>7032.4667788019997</v>
      </c>
      <c r="AY57" s="696">
        <v>7032.4667788019997</v>
      </c>
      <c r="AZ57" s="696">
        <v>7026.6059558389998</v>
      </c>
      <c r="BA57" s="696">
        <v>5109.5235760380001</v>
      </c>
      <c r="BB57" s="696">
        <v>5109.5235760380001</v>
      </c>
      <c r="BC57" s="696">
        <v>4645.8145136579997</v>
      </c>
      <c r="BD57" s="696">
        <v>4579.6560715739997</v>
      </c>
      <c r="BE57" s="696">
        <v>4579.6560715739997</v>
      </c>
      <c r="BF57" s="696">
        <v>4560.8297995049998</v>
      </c>
      <c r="BG57" s="696">
        <v>4560.8297995049998</v>
      </c>
      <c r="BH57" s="696">
        <v>4556.9697688140004</v>
      </c>
      <c r="BI57" s="696">
        <v>4416.1535362189998</v>
      </c>
      <c r="BJ57" s="696">
        <v>2592.1841417219998</v>
      </c>
      <c r="BK57" s="696">
        <v>2592.1841417219998</v>
      </c>
      <c r="BL57" s="696">
        <v>2592.1841417219998</v>
      </c>
      <c r="BM57" s="696">
        <v>0</v>
      </c>
      <c r="BN57" s="696">
        <v>0</v>
      </c>
      <c r="BO57" s="696">
        <v>0</v>
      </c>
      <c r="BP57" s="696">
        <v>0</v>
      </c>
      <c r="BQ57" s="696">
        <v>0</v>
      </c>
      <c r="BR57" s="696">
        <v>0</v>
      </c>
      <c r="BS57" s="696">
        <v>0</v>
      </c>
      <c r="BT57" s="696">
        <v>0</v>
      </c>
    </row>
    <row r="58" spans="2:75" ht="15" hidden="1" customHeight="1">
      <c r="B58" s="691" t="s">
        <v>209</v>
      </c>
      <c r="C58" s="691" t="s">
        <v>695</v>
      </c>
      <c r="D58" s="691" t="s">
        <v>2</v>
      </c>
      <c r="E58" s="691" t="s">
        <v>696</v>
      </c>
      <c r="F58" s="691" t="s">
        <v>29</v>
      </c>
      <c r="G58" s="691" t="s">
        <v>697</v>
      </c>
      <c r="H58" s="691">
        <v>2013</v>
      </c>
      <c r="I58" s="644" t="s">
        <v>580</v>
      </c>
      <c r="J58" s="644" t="s">
        <v>596</v>
      </c>
      <c r="K58" s="633"/>
      <c r="L58" s="696" t="s">
        <v>719</v>
      </c>
      <c r="M58" s="696" t="s">
        <v>719</v>
      </c>
      <c r="N58" s="696">
        <v>0.20719409899999999</v>
      </c>
      <c r="O58" s="696">
        <v>0.20719409899999999</v>
      </c>
      <c r="P58" s="696">
        <v>0.20719409899999999</v>
      </c>
      <c r="Q58" s="696">
        <v>0.20719409899999999</v>
      </c>
      <c r="R58" s="696">
        <v>0</v>
      </c>
      <c r="S58" s="696">
        <v>0</v>
      </c>
      <c r="T58" s="696">
        <v>0</v>
      </c>
      <c r="U58" s="696">
        <v>0</v>
      </c>
      <c r="V58" s="696">
        <v>0</v>
      </c>
      <c r="W58" s="696">
        <v>0</v>
      </c>
      <c r="X58" s="696">
        <v>0</v>
      </c>
      <c r="Y58" s="696">
        <v>0</v>
      </c>
      <c r="Z58" s="696">
        <v>0</v>
      </c>
      <c r="AA58" s="696">
        <v>0</v>
      </c>
      <c r="AB58" s="696">
        <v>0</v>
      </c>
      <c r="AC58" s="696">
        <v>0</v>
      </c>
      <c r="AD58" s="696">
        <v>0</v>
      </c>
      <c r="AE58" s="696">
        <v>0</v>
      </c>
      <c r="AF58" s="696">
        <v>0</v>
      </c>
      <c r="AG58" s="696">
        <v>0</v>
      </c>
      <c r="AH58" s="696">
        <v>0</v>
      </c>
      <c r="AI58" s="696">
        <v>0</v>
      </c>
      <c r="AJ58" s="696">
        <v>0</v>
      </c>
      <c r="AK58" s="696">
        <v>0</v>
      </c>
      <c r="AL58" s="696">
        <v>0</v>
      </c>
      <c r="AM58" s="696">
        <v>0</v>
      </c>
      <c r="AN58" s="696">
        <v>0</v>
      </c>
      <c r="AO58" s="696">
        <v>0</v>
      </c>
      <c r="AP58" s="633"/>
      <c r="AQ58" s="696" t="s">
        <v>719</v>
      </c>
      <c r="AR58" s="696" t="s">
        <v>719</v>
      </c>
      <c r="AS58" s="696">
        <v>369.43987800000002</v>
      </c>
      <c r="AT58" s="696">
        <v>369.43987800000002</v>
      </c>
      <c r="AU58" s="696">
        <v>369.43987800000002</v>
      </c>
      <c r="AV58" s="696">
        <v>369.43987800000002</v>
      </c>
      <c r="AW58" s="696">
        <v>0</v>
      </c>
      <c r="AX58" s="696">
        <v>0</v>
      </c>
      <c r="AY58" s="696">
        <v>0</v>
      </c>
      <c r="AZ58" s="696">
        <v>0</v>
      </c>
      <c r="BA58" s="696">
        <v>0</v>
      </c>
      <c r="BB58" s="696">
        <v>0</v>
      </c>
      <c r="BC58" s="696">
        <v>0</v>
      </c>
      <c r="BD58" s="696">
        <v>0</v>
      </c>
      <c r="BE58" s="696">
        <v>0</v>
      </c>
      <c r="BF58" s="696">
        <v>0</v>
      </c>
      <c r="BG58" s="696">
        <v>0</v>
      </c>
      <c r="BH58" s="696">
        <v>0</v>
      </c>
      <c r="BI58" s="696">
        <v>0</v>
      </c>
      <c r="BJ58" s="696">
        <v>0</v>
      </c>
      <c r="BK58" s="696">
        <v>0</v>
      </c>
      <c r="BL58" s="696">
        <v>0</v>
      </c>
      <c r="BM58" s="696">
        <v>0</v>
      </c>
      <c r="BN58" s="696">
        <v>0</v>
      </c>
      <c r="BO58" s="696">
        <v>0</v>
      </c>
      <c r="BP58" s="696">
        <v>0</v>
      </c>
      <c r="BQ58" s="696">
        <v>0</v>
      </c>
      <c r="BR58" s="696">
        <v>0</v>
      </c>
      <c r="BS58" s="696">
        <v>0</v>
      </c>
      <c r="BT58" s="696">
        <v>0</v>
      </c>
    </row>
    <row r="59" spans="2:75" ht="15" hidden="1" customHeight="1">
      <c r="B59" s="691" t="s">
        <v>209</v>
      </c>
      <c r="C59" s="691" t="s">
        <v>695</v>
      </c>
      <c r="D59" s="691" t="s">
        <v>1</v>
      </c>
      <c r="E59" s="691" t="s">
        <v>696</v>
      </c>
      <c r="F59" s="691" t="s">
        <v>29</v>
      </c>
      <c r="G59" s="691" t="s">
        <v>697</v>
      </c>
      <c r="H59" s="691">
        <v>2013</v>
      </c>
      <c r="I59" s="644" t="s">
        <v>580</v>
      </c>
      <c r="J59" s="644" t="s">
        <v>596</v>
      </c>
      <c r="K59" s="633"/>
      <c r="L59" s="696" t="s">
        <v>719</v>
      </c>
      <c r="M59" s="696" t="s">
        <v>719</v>
      </c>
      <c r="N59" s="696">
        <v>4.590208423</v>
      </c>
      <c r="O59" s="696">
        <v>4.590208423</v>
      </c>
      <c r="P59" s="696">
        <v>4.590208423</v>
      </c>
      <c r="Q59" s="696">
        <v>4.4854243929999997</v>
      </c>
      <c r="R59" s="696">
        <v>2.852254142</v>
      </c>
      <c r="S59" s="696">
        <v>0</v>
      </c>
      <c r="T59" s="696">
        <v>0</v>
      </c>
      <c r="U59" s="696">
        <v>0</v>
      </c>
      <c r="V59" s="696">
        <v>0</v>
      </c>
      <c r="W59" s="696">
        <v>0</v>
      </c>
      <c r="X59" s="696">
        <v>0</v>
      </c>
      <c r="Y59" s="696">
        <v>0</v>
      </c>
      <c r="Z59" s="696">
        <v>0</v>
      </c>
      <c r="AA59" s="696">
        <v>0</v>
      </c>
      <c r="AB59" s="696">
        <v>0</v>
      </c>
      <c r="AC59" s="696">
        <v>0</v>
      </c>
      <c r="AD59" s="696">
        <v>0</v>
      </c>
      <c r="AE59" s="696">
        <v>0</v>
      </c>
      <c r="AF59" s="696">
        <v>0</v>
      </c>
      <c r="AG59" s="696">
        <v>0</v>
      </c>
      <c r="AH59" s="696">
        <v>0</v>
      </c>
      <c r="AI59" s="696">
        <v>0</v>
      </c>
      <c r="AJ59" s="696">
        <v>0</v>
      </c>
      <c r="AK59" s="696">
        <v>0</v>
      </c>
      <c r="AL59" s="696">
        <v>0</v>
      </c>
      <c r="AM59" s="696">
        <v>0</v>
      </c>
      <c r="AN59" s="696">
        <v>0</v>
      </c>
      <c r="AO59" s="696">
        <v>0</v>
      </c>
      <c r="AP59" s="633"/>
      <c r="AQ59" s="696" t="s">
        <v>719</v>
      </c>
      <c r="AR59" s="696" t="s">
        <v>719</v>
      </c>
      <c r="AS59" s="696">
        <v>29514.547200948</v>
      </c>
      <c r="AT59" s="696">
        <v>29514.547200948</v>
      </c>
      <c r="AU59" s="696">
        <v>29514.547200948</v>
      </c>
      <c r="AV59" s="696">
        <v>29412.002682614999</v>
      </c>
      <c r="AW59" s="696">
        <v>19407.208425821998</v>
      </c>
      <c r="AX59" s="696">
        <v>0</v>
      </c>
      <c r="AY59" s="696">
        <v>0</v>
      </c>
      <c r="AZ59" s="696">
        <v>0</v>
      </c>
      <c r="BA59" s="696">
        <v>0</v>
      </c>
      <c r="BB59" s="696">
        <v>0</v>
      </c>
      <c r="BC59" s="696">
        <v>0</v>
      </c>
      <c r="BD59" s="696">
        <v>0</v>
      </c>
      <c r="BE59" s="696">
        <v>0</v>
      </c>
      <c r="BF59" s="696">
        <v>0</v>
      </c>
      <c r="BG59" s="696">
        <v>0</v>
      </c>
      <c r="BH59" s="696">
        <v>0</v>
      </c>
      <c r="BI59" s="696">
        <v>0</v>
      </c>
      <c r="BJ59" s="696">
        <v>0</v>
      </c>
      <c r="BK59" s="696">
        <v>0</v>
      </c>
      <c r="BL59" s="696">
        <v>0</v>
      </c>
      <c r="BM59" s="696">
        <v>0</v>
      </c>
      <c r="BN59" s="696">
        <v>0</v>
      </c>
      <c r="BO59" s="696">
        <v>0</v>
      </c>
      <c r="BP59" s="696">
        <v>0</v>
      </c>
      <c r="BQ59" s="696">
        <v>0</v>
      </c>
      <c r="BR59" s="696">
        <v>0</v>
      </c>
      <c r="BS59" s="696">
        <v>0</v>
      </c>
      <c r="BT59" s="696">
        <v>0</v>
      </c>
    </row>
    <row r="60" spans="2:75" ht="15.75" hidden="1" customHeight="1">
      <c r="B60" s="691" t="s">
        <v>209</v>
      </c>
      <c r="C60" s="691" t="s">
        <v>695</v>
      </c>
      <c r="D60" s="691" t="s">
        <v>710</v>
      </c>
      <c r="E60" s="691" t="s">
        <v>696</v>
      </c>
      <c r="F60" s="691" t="s">
        <v>29</v>
      </c>
      <c r="G60" s="691" t="s">
        <v>697</v>
      </c>
      <c r="H60" s="691">
        <v>2013</v>
      </c>
      <c r="I60" s="644" t="s">
        <v>580</v>
      </c>
      <c r="J60" s="644" t="s">
        <v>596</v>
      </c>
      <c r="K60" s="633"/>
      <c r="L60" s="696">
        <v>0</v>
      </c>
      <c r="M60" s="696">
        <v>0</v>
      </c>
      <c r="N60" s="696">
        <v>1.3258527710000001</v>
      </c>
      <c r="O60" s="696">
        <v>1.3258527710000001</v>
      </c>
      <c r="P60" s="696">
        <v>1.2530640770000001</v>
      </c>
      <c r="Q60" s="696">
        <v>1.004654741</v>
      </c>
      <c r="R60" s="696">
        <v>1.004654741</v>
      </c>
      <c r="S60" s="696">
        <v>1.004654741</v>
      </c>
      <c r="T60" s="696">
        <v>1.004654741</v>
      </c>
      <c r="U60" s="696">
        <v>1.002754269</v>
      </c>
      <c r="V60" s="696">
        <v>0.86185747599999996</v>
      </c>
      <c r="W60" s="696">
        <v>0.86185747599999996</v>
      </c>
      <c r="X60" s="696">
        <v>0.62538864999999999</v>
      </c>
      <c r="Y60" s="696">
        <v>0.40395577799999999</v>
      </c>
      <c r="Z60" s="696">
        <v>0.40395577799999999</v>
      </c>
      <c r="AA60" s="696">
        <v>0.395998136</v>
      </c>
      <c r="AB60" s="696">
        <v>0.395998136</v>
      </c>
      <c r="AC60" s="696">
        <v>0.39191564800000001</v>
      </c>
      <c r="AD60" s="696">
        <v>0.33828905500000001</v>
      </c>
      <c r="AE60" s="696">
        <v>0.198568036</v>
      </c>
      <c r="AF60" s="696">
        <v>0.198568036</v>
      </c>
      <c r="AG60" s="696">
        <v>0.198568036</v>
      </c>
      <c r="AH60" s="696">
        <v>0</v>
      </c>
      <c r="AI60" s="696">
        <v>0</v>
      </c>
      <c r="AJ60" s="696">
        <v>0</v>
      </c>
      <c r="AK60" s="696">
        <v>0</v>
      </c>
      <c r="AL60" s="696">
        <v>0</v>
      </c>
      <c r="AM60" s="696">
        <v>0</v>
      </c>
      <c r="AN60" s="696">
        <v>0</v>
      </c>
      <c r="AO60" s="696">
        <v>0</v>
      </c>
      <c r="AP60" s="633"/>
      <c r="AQ60" s="696">
        <v>0</v>
      </c>
      <c r="AR60" s="696">
        <v>0</v>
      </c>
      <c r="AS60" s="696">
        <v>19243.625376914999</v>
      </c>
      <c r="AT60" s="696">
        <v>19243.625376914999</v>
      </c>
      <c r="AU60" s="696">
        <v>18084.150613174999</v>
      </c>
      <c r="AV60" s="696">
        <v>14127.157554752001</v>
      </c>
      <c r="AW60" s="696">
        <v>14127.157554752001</v>
      </c>
      <c r="AX60" s="696">
        <v>14127.157554752001</v>
      </c>
      <c r="AY60" s="696">
        <v>14127.157554752001</v>
      </c>
      <c r="AZ60" s="696">
        <v>14110.509419960001</v>
      </c>
      <c r="BA60" s="696">
        <v>11866.11861363</v>
      </c>
      <c r="BB60" s="696">
        <v>11866.11861363</v>
      </c>
      <c r="BC60" s="696">
        <v>10325.437406912</v>
      </c>
      <c r="BD60" s="696">
        <v>6638.2583389689999</v>
      </c>
      <c r="BE60" s="696">
        <v>6638.2583389689999</v>
      </c>
      <c r="BF60" s="696">
        <v>6287.9349732130004</v>
      </c>
      <c r="BG60" s="696">
        <v>6287.9349732130004</v>
      </c>
      <c r="BH60" s="696">
        <v>6242.9517397379996</v>
      </c>
      <c r="BI60" s="696">
        <v>5388.7163086139999</v>
      </c>
      <c r="BJ60" s="696">
        <v>3163.0547767910002</v>
      </c>
      <c r="BK60" s="696">
        <v>3163.0547767910002</v>
      </c>
      <c r="BL60" s="696">
        <v>3163.0547767910002</v>
      </c>
      <c r="BM60" s="696">
        <v>0</v>
      </c>
      <c r="BN60" s="696">
        <v>0</v>
      </c>
      <c r="BO60" s="696">
        <v>0</v>
      </c>
      <c r="BP60" s="696">
        <v>0</v>
      </c>
      <c r="BQ60" s="696">
        <v>0</v>
      </c>
      <c r="BR60" s="696">
        <v>0</v>
      </c>
      <c r="BS60" s="696">
        <v>0</v>
      </c>
      <c r="BT60" s="696">
        <v>0</v>
      </c>
      <c r="BU60" s="163"/>
    </row>
    <row r="61" spans="2:75" ht="15" hidden="1" customHeight="1">
      <c r="B61" s="691" t="s">
        <v>209</v>
      </c>
      <c r="C61" s="691" t="s">
        <v>695</v>
      </c>
      <c r="D61" s="691" t="s">
        <v>14</v>
      </c>
      <c r="E61" s="691" t="s">
        <v>696</v>
      </c>
      <c r="F61" s="691" t="s">
        <v>29</v>
      </c>
      <c r="G61" s="691" t="s">
        <v>697</v>
      </c>
      <c r="H61" s="691">
        <v>2013</v>
      </c>
      <c r="I61" s="644" t="s">
        <v>580</v>
      </c>
      <c r="J61" s="644" t="s">
        <v>596</v>
      </c>
      <c r="K61" s="633"/>
      <c r="L61" s="696">
        <v>0</v>
      </c>
      <c r="M61" s="696">
        <v>0</v>
      </c>
      <c r="N61" s="696">
        <v>2.5302951079999998</v>
      </c>
      <c r="O61" s="696">
        <v>2.4936188719999999</v>
      </c>
      <c r="P61" s="696">
        <v>2.4902846649999999</v>
      </c>
      <c r="Q61" s="696">
        <v>2.2871315399999999</v>
      </c>
      <c r="R61" s="696">
        <v>2.1810740860000002</v>
      </c>
      <c r="S61" s="696">
        <v>2.092834335</v>
      </c>
      <c r="T61" s="696">
        <v>2.0178681100000002</v>
      </c>
      <c r="U61" s="696">
        <v>2.0178681100000002</v>
      </c>
      <c r="V61" s="696">
        <v>1.2543982330000001</v>
      </c>
      <c r="W61" s="696">
        <v>1.2543982330000001</v>
      </c>
      <c r="X61" s="696">
        <v>0.98427461100000002</v>
      </c>
      <c r="Y61" s="696">
        <v>0.98427461100000002</v>
      </c>
      <c r="Z61" s="696">
        <v>0.57946555300000002</v>
      </c>
      <c r="AA61" s="696">
        <v>0.57946555300000002</v>
      </c>
      <c r="AB61" s="696">
        <v>0.235508785</v>
      </c>
      <c r="AC61" s="696">
        <v>8.5640900000000006E-2</v>
      </c>
      <c r="AD61" s="696">
        <v>8.5640900000000006E-2</v>
      </c>
      <c r="AE61" s="696">
        <v>8.5640900000000006E-2</v>
      </c>
      <c r="AF61" s="696">
        <v>8.5640900000000006E-2</v>
      </c>
      <c r="AG61" s="696">
        <v>8.5640900000000006E-2</v>
      </c>
      <c r="AH61" s="696">
        <v>8.5640900000000006E-2</v>
      </c>
      <c r="AI61" s="696">
        <v>0</v>
      </c>
      <c r="AJ61" s="696">
        <v>0</v>
      </c>
      <c r="AK61" s="696">
        <v>0</v>
      </c>
      <c r="AL61" s="696">
        <v>0</v>
      </c>
      <c r="AM61" s="696">
        <v>0</v>
      </c>
      <c r="AN61" s="696">
        <v>0</v>
      </c>
      <c r="AO61" s="696">
        <v>0</v>
      </c>
      <c r="AP61" s="633"/>
      <c r="AQ61" s="696">
        <v>0</v>
      </c>
      <c r="AR61" s="696">
        <v>0</v>
      </c>
      <c r="AS61" s="696">
        <v>33346.461601256997</v>
      </c>
      <c r="AT61" s="696">
        <v>32640.420021057005</v>
      </c>
      <c r="AU61" s="696">
        <v>32576.234474182002</v>
      </c>
      <c r="AV61" s="696">
        <v>28665.403640747001</v>
      </c>
      <c r="AW61" s="696">
        <v>26534.582206726001</v>
      </c>
      <c r="AX61" s="696">
        <v>24835.90927887</v>
      </c>
      <c r="AY61" s="696">
        <v>23392.760322571001</v>
      </c>
      <c r="AZ61" s="696">
        <v>23392.760322571001</v>
      </c>
      <c r="BA61" s="696">
        <v>8695.4653854370008</v>
      </c>
      <c r="BB61" s="696">
        <v>8695.4653854370008</v>
      </c>
      <c r="BC61" s="696">
        <v>5906.1573638919999</v>
      </c>
      <c r="BD61" s="696">
        <v>5906.1573638919999</v>
      </c>
      <c r="BE61" s="696">
        <v>4560.3069000240002</v>
      </c>
      <c r="BF61" s="696">
        <v>4560.3069000240002</v>
      </c>
      <c r="BG61" s="696">
        <v>1867.2314605710001</v>
      </c>
      <c r="BH61" s="696">
        <v>631.37658691399997</v>
      </c>
      <c r="BI61" s="696">
        <v>631.37658691399997</v>
      </c>
      <c r="BJ61" s="696">
        <v>631.37658691399997</v>
      </c>
      <c r="BK61" s="696">
        <v>631.37658691399997</v>
      </c>
      <c r="BL61" s="696">
        <v>631.37658691399997</v>
      </c>
      <c r="BM61" s="696">
        <v>631.37658691399997</v>
      </c>
      <c r="BN61" s="696">
        <v>0</v>
      </c>
      <c r="BO61" s="696">
        <v>0</v>
      </c>
      <c r="BP61" s="696">
        <v>0</v>
      </c>
      <c r="BQ61" s="696">
        <v>0</v>
      </c>
      <c r="BR61" s="696">
        <v>0</v>
      </c>
      <c r="BS61" s="696">
        <v>0</v>
      </c>
      <c r="BT61" s="696">
        <v>0</v>
      </c>
    </row>
    <row r="62" spans="2:75" ht="15" hidden="1" customHeight="1">
      <c r="B62" s="691" t="s">
        <v>209</v>
      </c>
      <c r="C62" s="691" t="s">
        <v>695</v>
      </c>
      <c r="D62" s="691" t="s">
        <v>711</v>
      </c>
      <c r="E62" s="691" t="s">
        <v>696</v>
      </c>
      <c r="F62" s="691" t="s">
        <v>29</v>
      </c>
      <c r="G62" s="691" t="s">
        <v>697</v>
      </c>
      <c r="H62" s="691">
        <v>2013</v>
      </c>
      <c r="I62" s="644" t="s">
        <v>580</v>
      </c>
      <c r="J62" s="644" t="s">
        <v>596</v>
      </c>
      <c r="K62" s="633"/>
      <c r="L62" s="696" t="s">
        <v>719</v>
      </c>
      <c r="M62" s="696" t="s">
        <v>719</v>
      </c>
      <c r="N62" s="696">
        <v>25.322670712000001</v>
      </c>
      <c r="O62" s="696">
        <v>25.322670712000001</v>
      </c>
      <c r="P62" s="696">
        <v>25.322670712000001</v>
      </c>
      <c r="Q62" s="696">
        <v>25.322670712000001</v>
      </c>
      <c r="R62" s="696">
        <v>25.322670712000001</v>
      </c>
      <c r="S62" s="696">
        <v>25.322670712000001</v>
      </c>
      <c r="T62" s="696">
        <v>25.322670712000001</v>
      </c>
      <c r="U62" s="696">
        <v>25.322670712000001</v>
      </c>
      <c r="V62" s="696">
        <v>25.322670712000001</v>
      </c>
      <c r="W62" s="696">
        <v>25.322670712000001</v>
      </c>
      <c r="X62" s="696">
        <v>25.322670712000001</v>
      </c>
      <c r="Y62" s="696">
        <v>25.322670712000001</v>
      </c>
      <c r="Z62" s="696">
        <v>25.322670712000001</v>
      </c>
      <c r="AA62" s="696">
        <v>25.322670712000001</v>
      </c>
      <c r="AB62" s="696">
        <v>25.322670712000001</v>
      </c>
      <c r="AC62" s="696">
        <v>25.322670712000001</v>
      </c>
      <c r="AD62" s="696">
        <v>25.322670712000001</v>
      </c>
      <c r="AE62" s="696">
        <v>25.322670712000001</v>
      </c>
      <c r="AF62" s="696">
        <v>24.190201991999999</v>
      </c>
      <c r="AG62" s="696">
        <v>0</v>
      </c>
      <c r="AH62" s="696">
        <v>0</v>
      </c>
      <c r="AI62" s="696">
        <v>0</v>
      </c>
      <c r="AJ62" s="696">
        <v>0</v>
      </c>
      <c r="AK62" s="696">
        <v>0</v>
      </c>
      <c r="AL62" s="696">
        <v>0</v>
      </c>
      <c r="AM62" s="696">
        <v>0</v>
      </c>
      <c r="AN62" s="696">
        <v>0</v>
      </c>
      <c r="AO62" s="696">
        <v>0</v>
      </c>
      <c r="AP62" s="633"/>
      <c r="AQ62" s="696" t="s">
        <v>719</v>
      </c>
      <c r="AR62" s="696" t="s">
        <v>719</v>
      </c>
      <c r="AS62" s="696">
        <v>47983.528767304007</v>
      </c>
      <c r="AT62" s="696">
        <v>47983.528767304007</v>
      </c>
      <c r="AU62" s="696">
        <v>47983.528767304007</v>
      </c>
      <c r="AV62" s="696">
        <v>47983.528767304007</v>
      </c>
      <c r="AW62" s="696">
        <v>47983.528767304007</v>
      </c>
      <c r="AX62" s="696">
        <v>47983.528767304007</v>
      </c>
      <c r="AY62" s="696">
        <v>47983.528767304007</v>
      </c>
      <c r="AZ62" s="696">
        <v>47983.528767304007</v>
      </c>
      <c r="BA62" s="696">
        <v>47983.528767304007</v>
      </c>
      <c r="BB62" s="696">
        <v>47983.528767304007</v>
      </c>
      <c r="BC62" s="696">
        <v>47983.528767304007</v>
      </c>
      <c r="BD62" s="696">
        <v>47983.528767304007</v>
      </c>
      <c r="BE62" s="696">
        <v>47983.528767304007</v>
      </c>
      <c r="BF62" s="696">
        <v>47983.528767304007</v>
      </c>
      <c r="BG62" s="696">
        <v>47983.528767304007</v>
      </c>
      <c r="BH62" s="696">
        <v>47983.528767304007</v>
      </c>
      <c r="BI62" s="696">
        <v>47983.528767304007</v>
      </c>
      <c r="BJ62" s="696">
        <v>47983.528767304007</v>
      </c>
      <c r="BK62" s="696">
        <v>46970.813608367003</v>
      </c>
      <c r="BL62" s="696">
        <v>0</v>
      </c>
      <c r="BM62" s="696">
        <v>0</v>
      </c>
      <c r="BN62" s="696">
        <v>0</v>
      </c>
      <c r="BO62" s="696">
        <v>0</v>
      </c>
      <c r="BP62" s="696">
        <v>0</v>
      </c>
      <c r="BQ62" s="696">
        <v>0</v>
      </c>
      <c r="BR62" s="696">
        <v>0</v>
      </c>
      <c r="BS62" s="696">
        <v>0</v>
      </c>
      <c r="BT62" s="696">
        <v>0</v>
      </c>
    </row>
    <row r="63" spans="2:75" ht="15" hidden="1" customHeight="1">
      <c r="B63" s="691" t="s">
        <v>209</v>
      </c>
      <c r="C63" s="691" t="s">
        <v>695</v>
      </c>
      <c r="D63" s="691" t="s">
        <v>711</v>
      </c>
      <c r="E63" s="691" t="s">
        <v>696</v>
      </c>
      <c r="F63" s="691" t="s">
        <v>29</v>
      </c>
      <c r="G63" s="691" t="s">
        <v>697</v>
      </c>
      <c r="H63" s="691">
        <v>2012</v>
      </c>
      <c r="I63" s="644" t="s">
        <v>580</v>
      </c>
      <c r="J63" s="644" t="s">
        <v>589</v>
      </c>
      <c r="K63" s="633"/>
      <c r="L63" s="696" t="s">
        <v>719</v>
      </c>
      <c r="M63" s="696">
        <v>0.94306268300000007</v>
      </c>
      <c r="N63" s="696">
        <v>0.94306268300000007</v>
      </c>
      <c r="O63" s="696">
        <v>0.94306268300000007</v>
      </c>
      <c r="P63" s="696">
        <v>0.94306268300000007</v>
      </c>
      <c r="Q63" s="696">
        <v>0.94306268300000007</v>
      </c>
      <c r="R63" s="696">
        <v>0.94306268300000007</v>
      </c>
      <c r="S63" s="696">
        <v>0.94306268300000007</v>
      </c>
      <c r="T63" s="696">
        <v>0.94306268300000007</v>
      </c>
      <c r="U63" s="696">
        <v>0.94306268300000007</v>
      </c>
      <c r="V63" s="696">
        <v>0.94306268300000007</v>
      </c>
      <c r="W63" s="696">
        <v>0.94306268300000007</v>
      </c>
      <c r="X63" s="696">
        <v>0.94306268300000007</v>
      </c>
      <c r="Y63" s="696">
        <v>0.94306268300000007</v>
      </c>
      <c r="Z63" s="696">
        <v>0.94306268300000007</v>
      </c>
      <c r="AA63" s="696">
        <v>0.94306268300000007</v>
      </c>
      <c r="AB63" s="696">
        <v>0.94306268300000007</v>
      </c>
      <c r="AC63" s="696">
        <v>0.94306268300000007</v>
      </c>
      <c r="AD63" s="696">
        <v>0.94306268300000007</v>
      </c>
      <c r="AE63" s="696">
        <v>0.94306268300000007</v>
      </c>
      <c r="AF63" s="696">
        <v>0.75189418600000002</v>
      </c>
      <c r="AG63" s="696">
        <v>0</v>
      </c>
      <c r="AH63" s="696">
        <v>0</v>
      </c>
      <c r="AI63" s="696">
        <v>0</v>
      </c>
      <c r="AJ63" s="696">
        <v>0</v>
      </c>
      <c r="AK63" s="696">
        <v>0</v>
      </c>
      <c r="AL63" s="696">
        <v>0</v>
      </c>
      <c r="AM63" s="696">
        <v>0</v>
      </c>
      <c r="AN63" s="696">
        <v>0</v>
      </c>
      <c r="AO63" s="696">
        <v>0</v>
      </c>
      <c r="AP63" s="633"/>
      <c r="AQ63" s="696" t="s">
        <v>719</v>
      </c>
      <c r="AR63" s="696">
        <v>1846.992707165</v>
      </c>
      <c r="AS63" s="696">
        <v>1846.992707165</v>
      </c>
      <c r="AT63" s="696">
        <v>1846.992707165</v>
      </c>
      <c r="AU63" s="696">
        <v>1846.992707165</v>
      </c>
      <c r="AV63" s="696">
        <v>1846.992707165</v>
      </c>
      <c r="AW63" s="696">
        <v>1846.992707165</v>
      </c>
      <c r="AX63" s="696">
        <v>1846.992707165</v>
      </c>
      <c r="AY63" s="696">
        <v>1846.992707165</v>
      </c>
      <c r="AZ63" s="696">
        <v>1846.992707165</v>
      </c>
      <c r="BA63" s="696">
        <v>1846.992707165</v>
      </c>
      <c r="BB63" s="696">
        <v>1846.992707165</v>
      </c>
      <c r="BC63" s="696">
        <v>1846.992707165</v>
      </c>
      <c r="BD63" s="696">
        <v>1846.992707165</v>
      </c>
      <c r="BE63" s="696">
        <v>1846.992707165</v>
      </c>
      <c r="BF63" s="696">
        <v>1846.992707165</v>
      </c>
      <c r="BG63" s="696">
        <v>1846.992707165</v>
      </c>
      <c r="BH63" s="696">
        <v>1846.992707165</v>
      </c>
      <c r="BI63" s="696">
        <v>1846.992707165</v>
      </c>
      <c r="BJ63" s="696">
        <v>1655.380123636</v>
      </c>
      <c r="BK63" s="696">
        <v>0</v>
      </c>
      <c r="BL63" s="696">
        <v>0</v>
      </c>
      <c r="BM63" s="696">
        <v>0</v>
      </c>
      <c r="BN63" s="696">
        <v>0</v>
      </c>
      <c r="BO63" s="696">
        <v>0</v>
      </c>
      <c r="BP63" s="696">
        <v>0</v>
      </c>
      <c r="BQ63" s="696">
        <v>0</v>
      </c>
      <c r="BR63" s="696">
        <v>0</v>
      </c>
      <c r="BS63" s="696">
        <v>0</v>
      </c>
      <c r="BT63" s="696">
        <v>0</v>
      </c>
      <c r="BW63" s="729"/>
    </row>
    <row r="64" spans="2:75" hidden="1">
      <c r="B64" s="691" t="s">
        <v>712</v>
      </c>
      <c r="C64" s="691" t="s">
        <v>702</v>
      </c>
      <c r="D64" s="691" t="s">
        <v>713</v>
      </c>
      <c r="E64" s="691" t="s">
        <v>696</v>
      </c>
      <c r="F64" s="691" t="s">
        <v>702</v>
      </c>
      <c r="G64" s="691" t="s">
        <v>701</v>
      </c>
      <c r="H64" s="691">
        <v>2013</v>
      </c>
      <c r="I64" s="644" t="s">
        <v>580</v>
      </c>
      <c r="J64" s="644" t="s">
        <v>596</v>
      </c>
      <c r="K64" s="633"/>
      <c r="L64" s="696" t="s">
        <v>719</v>
      </c>
      <c r="M64" s="696" t="s">
        <v>719</v>
      </c>
      <c r="N64" s="696">
        <v>149.72909999999999</v>
      </c>
      <c r="O64" s="696" t="s">
        <v>719</v>
      </c>
      <c r="P64" s="696" t="s">
        <v>719</v>
      </c>
      <c r="Q64" s="696" t="s">
        <v>719</v>
      </c>
      <c r="R64" s="696" t="s">
        <v>719</v>
      </c>
      <c r="S64" s="696" t="s">
        <v>719</v>
      </c>
      <c r="T64" s="696" t="s">
        <v>719</v>
      </c>
      <c r="U64" s="696" t="s">
        <v>719</v>
      </c>
      <c r="V64" s="696" t="s">
        <v>719</v>
      </c>
      <c r="W64" s="696" t="s">
        <v>719</v>
      </c>
      <c r="X64" s="696" t="s">
        <v>719</v>
      </c>
      <c r="Y64" s="696" t="s">
        <v>719</v>
      </c>
      <c r="Z64" s="696" t="s">
        <v>719</v>
      </c>
      <c r="AA64" s="696" t="s">
        <v>719</v>
      </c>
      <c r="AB64" s="696" t="s">
        <v>719</v>
      </c>
      <c r="AC64" s="696" t="s">
        <v>719</v>
      </c>
      <c r="AD64" s="696" t="s">
        <v>719</v>
      </c>
      <c r="AE64" s="696" t="s">
        <v>719</v>
      </c>
      <c r="AF64" s="696" t="s">
        <v>719</v>
      </c>
      <c r="AG64" s="696" t="s">
        <v>719</v>
      </c>
      <c r="AH64" s="696" t="s">
        <v>719</v>
      </c>
      <c r="AI64" s="696" t="s">
        <v>719</v>
      </c>
      <c r="AJ64" s="696" t="s">
        <v>719</v>
      </c>
      <c r="AK64" s="696" t="s">
        <v>719</v>
      </c>
      <c r="AL64" s="696" t="s">
        <v>719</v>
      </c>
      <c r="AM64" s="696" t="s">
        <v>719</v>
      </c>
      <c r="AN64" s="696" t="s">
        <v>719</v>
      </c>
      <c r="AO64" s="696" t="s">
        <v>719</v>
      </c>
      <c r="AP64" s="633"/>
      <c r="AQ64" s="696" t="s">
        <v>719</v>
      </c>
      <c r="AR64" s="696" t="s">
        <v>719</v>
      </c>
      <c r="AS64" s="696">
        <v>5795.1679999999997</v>
      </c>
      <c r="AT64" s="696" t="s">
        <v>719</v>
      </c>
      <c r="AU64" s="696" t="s">
        <v>719</v>
      </c>
      <c r="AV64" s="696" t="s">
        <v>719</v>
      </c>
      <c r="AW64" s="696" t="s">
        <v>719</v>
      </c>
      <c r="AX64" s="696" t="s">
        <v>719</v>
      </c>
      <c r="AY64" s="696" t="s">
        <v>719</v>
      </c>
      <c r="AZ64" s="696" t="s">
        <v>719</v>
      </c>
      <c r="BA64" s="696" t="s">
        <v>719</v>
      </c>
      <c r="BB64" s="696" t="s">
        <v>719</v>
      </c>
      <c r="BC64" s="696" t="s">
        <v>719</v>
      </c>
      <c r="BD64" s="696" t="s">
        <v>719</v>
      </c>
      <c r="BE64" s="696" t="s">
        <v>719</v>
      </c>
      <c r="BF64" s="696" t="s">
        <v>719</v>
      </c>
      <c r="BG64" s="696" t="s">
        <v>719</v>
      </c>
      <c r="BH64" s="696" t="s">
        <v>719</v>
      </c>
      <c r="BI64" s="696" t="s">
        <v>719</v>
      </c>
      <c r="BJ64" s="696" t="s">
        <v>719</v>
      </c>
      <c r="BK64" s="696" t="s">
        <v>719</v>
      </c>
      <c r="BL64" s="696" t="s">
        <v>719</v>
      </c>
      <c r="BM64" s="696" t="s">
        <v>719</v>
      </c>
      <c r="BN64" s="696" t="s">
        <v>719</v>
      </c>
      <c r="BO64" s="696" t="s">
        <v>719</v>
      </c>
      <c r="BP64" s="696" t="s">
        <v>719</v>
      </c>
      <c r="BQ64" s="696" t="s">
        <v>719</v>
      </c>
      <c r="BR64" s="696" t="s">
        <v>719</v>
      </c>
      <c r="BS64" s="696" t="s">
        <v>719</v>
      </c>
      <c r="BT64" s="696" t="s">
        <v>719</v>
      </c>
      <c r="BW64" s="16"/>
    </row>
    <row r="65" spans="2:75" ht="15" hidden="1" customHeight="1">
      <c r="B65" s="691" t="s">
        <v>209</v>
      </c>
      <c r="C65" s="691" t="s">
        <v>695</v>
      </c>
      <c r="D65" s="691" t="s">
        <v>1</v>
      </c>
      <c r="E65" s="691" t="s">
        <v>696</v>
      </c>
      <c r="F65" s="691" t="s">
        <v>29</v>
      </c>
      <c r="G65" s="691" t="s">
        <v>697</v>
      </c>
      <c r="H65" s="691">
        <v>2013</v>
      </c>
      <c r="I65" s="644" t="s">
        <v>580</v>
      </c>
      <c r="J65" s="644" t="s">
        <v>596</v>
      </c>
      <c r="K65" s="633"/>
      <c r="L65" s="696">
        <v>0</v>
      </c>
      <c r="M65" s="696">
        <v>0</v>
      </c>
      <c r="N65" s="696">
        <v>9.7884593584629878E-4</v>
      </c>
      <c r="O65" s="696">
        <v>9.7884593584629878E-4</v>
      </c>
      <c r="P65" s="696">
        <v>9.7884593584629878E-4</v>
      </c>
      <c r="Q65" s="696">
        <v>9.7884593584629878E-4</v>
      </c>
      <c r="R65" s="696">
        <v>5.4381114456423369E-4</v>
      </c>
      <c r="S65" s="696">
        <v>0</v>
      </c>
      <c r="T65" s="696">
        <v>0</v>
      </c>
      <c r="U65" s="696">
        <v>0</v>
      </c>
      <c r="V65" s="696">
        <v>0</v>
      </c>
      <c r="W65" s="696">
        <v>0</v>
      </c>
      <c r="X65" s="696">
        <v>0</v>
      </c>
      <c r="Y65" s="696">
        <v>0</v>
      </c>
      <c r="Z65" s="696">
        <v>0</v>
      </c>
      <c r="AA65" s="696">
        <v>0</v>
      </c>
      <c r="AB65" s="696">
        <v>0</v>
      </c>
      <c r="AC65" s="696">
        <v>0</v>
      </c>
      <c r="AD65" s="696">
        <v>0</v>
      </c>
      <c r="AE65" s="696">
        <v>0</v>
      </c>
      <c r="AF65" s="696">
        <v>0</v>
      </c>
      <c r="AG65" s="696">
        <v>0</v>
      </c>
      <c r="AH65" s="696">
        <v>0</v>
      </c>
      <c r="AI65" s="696">
        <v>0</v>
      </c>
      <c r="AJ65" s="696">
        <v>0</v>
      </c>
      <c r="AK65" s="696">
        <v>0</v>
      </c>
      <c r="AL65" s="696">
        <v>0</v>
      </c>
      <c r="AM65" s="696">
        <v>0</v>
      </c>
      <c r="AN65" s="696">
        <v>0</v>
      </c>
      <c r="AO65" s="696">
        <v>0</v>
      </c>
      <c r="AP65" s="633"/>
      <c r="AQ65" s="696">
        <v>0</v>
      </c>
      <c r="AR65" s="696">
        <v>0</v>
      </c>
      <c r="AS65" s="696">
        <v>6.8500801057561178</v>
      </c>
      <c r="AT65" s="696">
        <v>6.8500801057561178</v>
      </c>
      <c r="AU65" s="696">
        <v>6.8500801057561178</v>
      </c>
      <c r="AV65" s="696">
        <v>6.8500801057561178</v>
      </c>
      <c r="AW65" s="696">
        <v>3.7001808728833296</v>
      </c>
      <c r="AX65" s="696">
        <v>0</v>
      </c>
      <c r="AY65" s="696">
        <v>0</v>
      </c>
      <c r="AZ65" s="696">
        <v>0</v>
      </c>
      <c r="BA65" s="696">
        <v>0</v>
      </c>
      <c r="BB65" s="696">
        <v>0</v>
      </c>
      <c r="BC65" s="696">
        <v>0</v>
      </c>
      <c r="BD65" s="696">
        <v>0</v>
      </c>
      <c r="BE65" s="696">
        <v>0</v>
      </c>
      <c r="BF65" s="696">
        <v>0</v>
      </c>
      <c r="BG65" s="696">
        <v>0</v>
      </c>
      <c r="BH65" s="696">
        <v>0</v>
      </c>
      <c r="BI65" s="696">
        <v>0</v>
      </c>
      <c r="BJ65" s="696">
        <v>0</v>
      </c>
      <c r="BK65" s="696">
        <v>0</v>
      </c>
      <c r="BL65" s="696">
        <v>0</v>
      </c>
      <c r="BM65" s="696">
        <v>0</v>
      </c>
      <c r="BN65" s="696">
        <v>0</v>
      </c>
      <c r="BO65" s="696">
        <v>0</v>
      </c>
      <c r="BP65" s="696">
        <v>0</v>
      </c>
      <c r="BQ65" s="696">
        <v>0</v>
      </c>
      <c r="BR65" s="696">
        <v>0</v>
      </c>
      <c r="BS65" s="696">
        <v>0</v>
      </c>
      <c r="BT65" s="696">
        <v>0</v>
      </c>
      <c r="BW65" s="16"/>
    </row>
    <row r="66" spans="2:75" ht="15" hidden="1" customHeight="1">
      <c r="B66" s="691" t="s">
        <v>209</v>
      </c>
      <c r="C66" s="691" t="s">
        <v>695</v>
      </c>
      <c r="D66" s="691" t="s">
        <v>711</v>
      </c>
      <c r="E66" s="691" t="s">
        <v>696</v>
      </c>
      <c r="F66" s="691" t="s">
        <v>29</v>
      </c>
      <c r="G66" s="691" t="s">
        <v>697</v>
      </c>
      <c r="H66" s="691">
        <v>2012</v>
      </c>
      <c r="I66" s="644" t="s">
        <v>580</v>
      </c>
      <c r="J66" s="644" t="s">
        <v>589</v>
      </c>
      <c r="K66" s="633"/>
      <c r="L66" s="696">
        <v>0</v>
      </c>
      <c r="M66" s="696">
        <v>4.5727500365913302E-3</v>
      </c>
      <c r="N66" s="696">
        <v>4.5727500365913302E-3</v>
      </c>
      <c r="O66" s="696">
        <v>4.5727500365913302E-3</v>
      </c>
      <c r="P66" s="696">
        <v>4.5727500365913302E-3</v>
      </c>
      <c r="Q66" s="696">
        <v>4.5727500365913302E-3</v>
      </c>
      <c r="R66" s="696">
        <v>4.5727500365913302E-3</v>
      </c>
      <c r="S66" s="696">
        <v>4.5727500365913302E-3</v>
      </c>
      <c r="T66" s="696">
        <v>4.5727500365913302E-3</v>
      </c>
      <c r="U66" s="696">
        <v>4.5727500365913302E-3</v>
      </c>
      <c r="V66" s="696">
        <v>4.5727500365913302E-3</v>
      </c>
      <c r="W66" s="696">
        <v>4.5727500365913302E-3</v>
      </c>
      <c r="X66" s="696">
        <v>4.5727500365913302E-3</v>
      </c>
      <c r="Y66" s="696">
        <v>4.5727500365913302E-3</v>
      </c>
      <c r="Z66" s="696">
        <v>4.5727500365913302E-3</v>
      </c>
      <c r="AA66" s="696">
        <v>4.5727500365913302E-3</v>
      </c>
      <c r="AB66" s="696">
        <v>4.5727500365913302E-3</v>
      </c>
      <c r="AC66" s="696">
        <v>4.5727500365913302E-3</v>
      </c>
      <c r="AD66" s="696">
        <v>4.5727500365913302E-3</v>
      </c>
      <c r="AE66" s="696">
        <v>4.5727500365913302E-3</v>
      </c>
      <c r="AF66" s="696">
        <v>3.9303503270656679E-3</v>
      </c>
      <c r="AG66" s="696">
        <v>0</v>
      </c>
      <c r="AH66" s="696">
        <v>0</v>
      </c>
      <c r="AI66" s="696">
        <v>0</v>
      </c>
      <c r="AJ66" s="696">
        <v>0</v>
      </c>
      <c r="AK66" s="696">
        <v>0</v>
      </c>
      <c r="AL66" s="696">
        <v>0</v>
      </c>
      <c r="AM66" s="696">
        <v>0</v>
      </c>
      <c r="AN66" s="696">
        <v>0</v>
      </c>
      <c r="AO66" s="696">
        <v>0</v>
      </c>
      <c r="AP66" s="633"/>
      <c r="AQ66" s="696">
        <v>0</v>
      </c>
      <c r="AR66" s="696">
        <v>9.297002954188244</v>
      </c>
      <c r="AS66" s="696">
        <v>9.297002954188244</v>
      </c>
      <c r="AT66" s="696">
        <v>9.297002954188244</v>
      </c>
      <c r="AU66" s="696">
        <v>9.297002954188244</v>
      </c>
      <c r="AV66" s="696">
        <v>9.297002954188244</v>
      </c>
      <c r="AW66" s="696">
        <v>9.297002954188244</v>
      </c>
      <c r="AX66" s="696">
        <v>9.297002954188244</v>
      </c>
      <c r="AY66" s="696">
        <v>9.297002954188244</v>
      </c>
      <c r="AZ66" s="696">
        <v>9.297002954188244</v>
      </c>
      <c r="BA66" s="696">
        <v>9.297002954188244</v>
      </c>
      <c r="BB66" s="696">
        <v>9.297002954188244</v>
      </c>
      <c r="BC66" s="696">
        <v>9.297002954188244</v>
      </c>
      <c r="BD66" s="696">
        <v>9.297002954188244</v>
      </c>
      <c r="BE66" s="696">
        <v>9.297002954188244</v>
      </c>
      <c r="BF66" s="696">
        <v>9.297002954188244</v>
      </c>
      <c r="BG66" s="696">
        <v>9.297002954188244</v>
      </c>
      <c r="BH66" s="696">
        <v>9.297002954188244</v>
      </c>
      <c r="BI66" s="696">
        <v>9.297002954188244</v>
      </c>
      <c r="BJ66" s="696">
        <v>8.6531109441669756</v>
      </c>
      <c r="BK66" s="696">
        <v>0</v>
      </c>
      <c r="BL66" s="696">
        <v>0</v>
      </c>
      <c r="BM66" s="696">
        <v>0</v>
      </c>
      <c r="BN66" s="696">
        <v>0</v>
      </c>
      <c r="BO66" s="696">
        <v>0</v>
      </c>
      <c r="BP66" s="696">
        <v>0</v>
      </c>
      <c r="BQ66" s="696">
        <v>0</v>
      </c>
      <c r="BR66" s="696">
        <v>0</v>
      </c>
      <c r="BS66" s="696">
        <v>0</v>
      </c>
      <c r="BT66" s="696">
        <v>0</v>
      </c>
    </row>
    <row r="67" spans="2:75" ht="15" hidden="1" customHeight="1">
      <c r="B67" s="691" t="s">
        <v>209</v>
      </c>
      <c r="C67" s="691" t="s">
        <v>698</v>
      </c>
      <c r="D67" s="691" t="s">
        <v>21</v>
      </c>
      <c r="E67" s="691" t="s">
        <v>696</v>
      </c>
      <c r="F67" s="691" t="s">
        <v>714</v>
      </c>
      <c r="G67" s="691" t="s">
        <v>697</v>
      </c>
      <c r="H67" s="691">
        <v>2014</v>
      </c>
      <c r="I67" s="644" t="s">
        <v>581</v>
      </c>
      <c r="J67" s="644" t="s">
        <v>596</v>
      </c>
      <c r="K67" s="633"/>
      <c r="L67" s="696">
        <v>0</v>
      </c>
      <c r="M67" s="696">
        <v>0</v>
      </c>
      <c r="N67" s="696">
        <v>0</v>
      </c>
      <c r="O67" s="696">
        <v>73.802638799999997</v>
      </c>
      <c r="P67" s="696">
        <v>73.049950949999996</v>
      </c>
      <c r="Q67" s="696">
        <v>53.104711809999998</v>
      </c>
      <c r="R67" s="696">
        <v>31.991789749999999</v>
      </c>
      <c r="S67" s="696">
        <v>31.991789749999999</v>
      </c>
      <c r="T67" s="696">
        <v>31.991789749999999</v>
      </c>
      <c r="U67" s="696">
        <v>31.991789749999999</v>
      </c>
      <c r="V67" s="696">
        <v>31.849163690000001</v>
      </c>
      <c r="W67" s="696">
        <v>31.849163690000001</v>
      </c>
      <c r="X67" s="696">
        <v>31.849163690000001</v>
      </c>
      <c r="Y67" s="696">
        <v>31.28910728</v>
      </c>
      <c r="Z67" s="696">
        <v>7.4222291599999997</v>
      </c>
      <c r="AA67" s="696">
        <v>0</v>
      </c>
      <c r="AB67" s="696">
        <v>0</v>
      </c>
      <c r="AC67" s="696">
        <v>0</v>
      </c>
      <c r="AD67" s="696">
        <v>0</v>
      </c>
      <c r="AE67" s="696">
        <v>0</v>
      </c>
      <c r="AF67" s="696">
        <v>0</v>
      </c>
      <c r="AG67" s="696">
        <v>0</v>
      </c>
      <c r="AH67" s="696">
        <v>0</v>
      </c>
      <c r="AI67" s="696">
        <v>0</v>
      </c>
      <c r="AJ67" s="696">
        <v>0</v>
      </c>
      <c r="AK67" s="696">
        <v>0</v>
      </c>
      <c r="AL67" s="696">
        <v>0</v>
      </c>
      <c r="AM67" s="696">
        <v>0</v>
      </c>
      <c r="AN67" s="696">
        <v>0</v>
      </c>
      <c r="AO67" s="696">
        <v>0</v>
      </c>
      <c r="AP67" s="633"/>
      <c r="AQ67" s="696">
        <v>0</v>
      </c>
      <c r="AR67" s="696">
        <v>0</v>
      </c>
      <c r="AS67" s="696">
        <v>0</v>
      </c>
      <c r="AT67" s="696">
        <v>269177.16019999998</v>
      </c>
      <c r="AU67" s="696">
        <v>266581.86940000003</v>
      </c>
      <c r="AV67" s="696">
        <v>188926.2249</v>
      </c>
      <c r="AW67" s="696">
        <v>121103.9191</v>
      </c>
      <c r="AX67" s="696">
        <v>121103.9191</v>
      </c>
      <c r="AY67" s="696">
        <v>121103.9191</v>
      </c>
      <c r="AZ67" s="696">
        <v>121103.9191</v>
      </c>
      <c r="BA67" s="696">
        <v>120961.3947</v>
      </c>
      <c r="BB67" s="696">
        <v>120961.3947</v>
      </c>
      <c r="BC67" s="696">
        <v>120961.3947</v>
      </c>
      <c r="BD67" s="696">
        <v>115797.09639999999</v>
      </c>
      <c r="BE67" s="696">
        <v>23847.513889999998</v>
      </c>
      <c r="BF67" s="696">
        <v>0</v>
      </c>
      <c r="BG67" s="696">
        <v>0</v>
      </c>
      <c r="BH67" s="696">
        <v>0</v>
      </c>
      <c r="BI67" s="696">
        <v>0</v>
      </c>
      <c r="BJ67" s="696">
        <v>0</v>
      </c>
      <c r="BK67" s="696">
        <v>0</v>
      </c>
      <c r="BL67" s="696">
        <v>0</v>
      </c>
      <c r="BM67" s="696">
        <v>0</v>
      </c>
      <c r="BN67" s="696">
        <v>0</v>
      </c>
      <c r="BO67" s="696">
        <v>0</v>
      </c>
      <c r="BP67" s="696">
        <v>0</v>
      </c>
      <c r="BQ67" s="696">
        <v>0</v>
      </c>
      <c r="BR67" s="696">
        <v>0</v>
      </c>
      <c r="BS67" s="696">
        <v>0</v>
      </c>
      <c r="BT67" s="696">
        <v>0</v>
      </c>
    </row>
    <row r="68" spans="2:75" ht="15" hidden="1" customHeight="1">
      <c r="B68" s="691" t="s">
        <v>209</v>
      </c>
      <c r="C68" s="691" t="s">
        <v>698</v>
      </c>
      <c r="D68" s="691" t="s">
        <v>22</v>
      </c>
      <c r="E68" s="691" t="s">
        <v>696</v>
      </c>
      <c r="F68" s="691" t="s">
        <v>714</v>
      </c>
      <c r="G68" s="691" t="s">
        <v>697</v>
      </c>
      <c r="H68" s="691">
        <v>2012</v>
      </c>
      <c r="I68" s="644" t="s">
        <v>581</v>
      </c>
      <c r="J68" s="644" t="s">
        <v>589</v>
      </c>
      <c r="K68" s="633"/>
      <c r="L68" s="696">
        <v>0</v>
      </c>
      <c r="M68" s="696">
        <v>0</v>
      </c>
      <c r="N68" s="696">
        <v>0</v>
      </c>
      <c r="O68" s="696">
        <v>0</v>
      </c>
      <c r="P68" s="696">
        <v>0</v>
      </c>
      <c r="Q68" s="696">
        <v>0</v>
      </c>
      <c r="R68" s="696">
        <v>0</v>
      </c>
      <c r="S68" s="696">
        <v>0</v>
      </c>
      <c r="T68" s="696">
        <v>0</v>
      </c>
      <c r="U68" s="696">
        <v>0</v>
      </c>
      <c r="V68" s="696">
        <v>0</v>
      </c>
      <c r="W68" s="696">
        <v>0</v>
      </c>
      <c r="X68" s="696">
        <v>0</v>
      </c>
      <c r="Y68" s="696">
        <v>0</v>
      </c>
      <c r="Z68" s="696">
        <v>0</v>
      </c>
      <c r="AA68" s="696">
        <v>0</v>
      </c>
      <c r="AB68" s="696">
        <v>0</v>
      </c>
      <c r="AC68" s="696">
        <v>0</v>
      </c>
      <c r="AD68" s="696">
        <v>0</v>
      </c>
      <c r="AE68" s="696">
        <v>0</v>
      </c>
      <c r="AF68" s="696">
        <v>0</v>
      </c>
      <c r="AG68" s="696">
        <v>0</v>
      </c>
      <c r="AH68" s="696">
        <v>0</v>
      </c>
      <c r="AI68" s="696">
        <v>0</v>
      </c>
      <c r="AJ68" s="696">
        <v>0</v>
      </c>
      <c r="AK68" s="696">
        <v>0</v>
      </c>
      <c r="AL68" s="696">
        <v>0</v>
      </c>
      <c r="AM68" s="696">
        <v>0</v>
      </c>
      <c r="AN68" s="696">
        <v>0</v>
      </c>
      <c r="AO68" s="696">
        <v>0</v>
      </c>
      <c r="AP68" s="633"/>
      <c r="AQ68" s="696">
        <v>0</v>
      </c>
      <c r="AR68" s="696">
        <v>0</v>
      </c>
      <c r="AS68" s="696">
        <v>0</v>
      </c>
      <c r="AT68" s="696">
        <v>0</v>
      </c>
      <c r="AU68" s="696">
        <v>0</v>
      </c>
      <c r="AV68" s="696">
        <v>0</v>
      </c>
      <c r="AW68" s="696">
        <v>0</v>
      </c>
      <c r="AX68" s="696">
        <v>0</v>
      </c>
      <c r="AY68" s="696">
        <v>0</v>
      </c>
      <c r="AZ68" s="696">
        <v>0</v>
      </c>
      <c r="BA68" s="696">
        <v>0</v>
      </c>
      <c r="BB68" s="696">
        <v>0</v>
      </c>
      <c r="BC68" s="696">
        <v>0</v>
      </c>
      <c r="BD68" s="696">
        <v>0</v>
      </c>
      <c r="BE68" s="696">
        <v>0</v>
      </c>
      <c r="BF68" s="696">
        <v>0</v>
      </c>
      <c r="BG68" s="696">
        <v>0</v>
      </c>
      <c r="BH68" s="696">
        <v>0</v>
      </c>
      <c r="BI68" s="696">
        <v>0</v>
      </c>
      <c r="BJ68" s="696">
        <v>0</v>
      </c>
      <c r="BK68" s="696">
        <v>0</v>
      </c>
      <c r="BL68" s="696">
        <v>0</v>
      </c>
      <c r="BM68" s="696">
        <v>0</v>
      </c>
      <c r="BN68" s="696">
        <v>0</v>
      </c>
      <c r="BO68" s="696">
        <v>0</v>
      </c>
      <c r="BP68" s="696">
        <v>0</v>
      </c>
      <c r="BQ68" s="696">
        <v>0</v>
      </c>
      <c r="BR68" s="696">
        <v>0</v>
      </c>
      <c r="BS68" s="696">
        <v>0</v>
      </c>
      <c r="BT68" s="696">
        <v>0</v>
      </c>
    </row>
    <row r="69" spans="2:75" ht="15" hidden="1" customHeight="1">
      <c r="B69" s="691" t="s">
        <v>209</v>
      </c>
      <c r="C69" s="691" t="s">
        <v>698</v>
      </c>
      <c r="D69" s="691" t="s">
        <v>22</v>
      </c>
      <c r="E69" s="691" t="s">
        <v>696</v>
      </c>
      <c r="F69" s="691" t="s">
        <v>714</v>
      </c>
      <c r="G69" s="691" t="s">
        <v>697</v>
      </c>
      <c r="H69" s="691">
        <v>2013</v>
      </c>
      <c r="I69" s="644" t="s">
        <v>581</v>
      </c>
      <c r="J69" s="644" t="s">
        <v>589</v>
      </c>
      <c r="K69" s="633"/>
      <c r="L69" s="696">
        <v>0</v>
      </c>
      <c r="M69" s="696">
        <v>0</v>
      </c>
      <c r="N69" s="696">
        <v>1.0890010889999999</v>
      </c>
      <c r="O69" s="696">
        <v>1.0890010889999999</v>
      </c>
      <c r="P69" s="696">
        <v>1.0890010889999999</v>
      </c>
      <c r="Q69" s="696">
        <v>1.0890010889999999</v>
      </c>
      <c r="R69" s="696">
        <v>1.0890010889999999</v>
      </c>
      <c r="S69" s="696">
        <v>1.023600829</v>
      </c>
      <c r="T69" s="696">
        <v>1.023600829</v>
      </c>
      <c r="U69" s="696">
        <v>1.023600829</v>
      </c>
      <c r="V69" s="696">
        <v>1.023600829</v>
      </c>
      <c r="W69" s="696">
        <v>0.54684890100000005</v>
      </c>
      <c r="X69" s="696">
        <v>0</v>
      </c>
      <c r="Y69" s="696">
        <v>0</v>
      </c>
      <c r="Z69" s="696">
        <v>0</v>
      </c>
      <c r="AA69" s="696">
        <v>0</v>
      </c>
      <c r="AB69" s="696">
        <v>0</v>
      </c>
      <c r="AC69" s="696">
        <v>0</v>
      </c>
      <c r="AD69" s="696">
        <v>0</v>
      </c>
      <c r="AE69" s="696">
        <v>0</v>
      </c>
      <c r="AF69" s="696">
        <v>0</v>
      </c>
      <c r="AG69" s="696">
        <v>0</v>
      </c>
      <c r="AH69" s="696">
        <v>0</v>
      </c>
      <c r="AI69" s="696">
        <v>0</v>
      </c>
      <c r="AJ69" s="696">
        <v>0</v>
      </c>
      <c r="AK69" s="696">
        <v>0</v>
      </c>
      <c r="AL69" s="696">
        <v>0</v>
      </c>
      <c r="AM69" s="696">
        <v>0</v>
      </c>
      <c r="AN69" s="696">
        <v>0</v>
      </c>
      <c r="AO69" s="696">
        <v>0</v>
      </c>
      <c r="AP69" s="633"/>
      <c r="AQ69" s="696">
        <v>0</v>
      </c>
      <c r="AR69" s="696">
        <v>0</v>
      </c>
      <c r="AS69" s="696">
        <v>6859.5999140000004</v>
      </c>
      <c r="AT69" s="696">
        <v>6859.5999140000004</v>
      </c>
      <c r="AU69" s="696">
        <v>6859.5999140000004</v>
      </c>
      <c r="AV69" s="696">
        <v>6859.5999140000004</v>
      </c>
      <c r="AW69" s="696">
        <v>6859.5999140000004</v>
      </c>
      <c r="AX69" s="696">
        <v>6447.6447509999998</v>
      </c>
      <c r="AY69" s="696">
        <v>6447.6447509999998</v>
      </c>
      <c r="AZ69" s="696">
        <v>6447.6447509999998</v>
      </c>
      <c r="BA69" s="696">
        <v>6447.6447509999998</v>
      </c>
      <c r="BB69" s="696">
        <v>3444.5922169999999</v>
      </c>
      <c r="BC69" s="696">
        <v>0</v>
      </c>
      <c r="BD69" s="696">
        <v>0</v>
      </c>
      <c r="BE69" s="696">
        <v>0</v>
      </c>
      <c r="BF69" s="696">
        <v>0</v>
      </c>
      <c r="BG69" s="696">
        <v>0</v>
      </c>
      <c r="BH69" s="696">
        <v>0</v>
      </c>
      <c r="BI69" s="696">
        <v>0</v>
      </c>
      <c r="BJ69" s="696">
        <v>0</v>
      </c>
      <c r="BK69" s="696">
        <v>0</v>
      </c>
      <c r="BL69" s="696">
        <v>0</v>
      </c>
      <c r="BM69" s="696">
        <v>0</v>
      </c>
      <c r="BN69" s="696">
        <v>0</v>
      </c>
      <c r="BO69" s="696">
        <v>0</v>
      </c>
      <c r="BP69" s="696">
        <v>0</v>
      </c>
      <c r="BQ69" s="696">
        <v>0</v>
      </c>
      <c r="BR69" s="696">
        <v>0</v>
      </c>
      <c r="BS69" s="696">
        <v>0</v>
      </c>
      <c r="BT69" s="696">
        <v>0</v>
      </c>
    </row>
    <row r="70" spans="2:75" ht="15" hidden="1" customHeight="1">
      <c r="B70" s="691" t="s">
        <v>209</v>
      </c>
      <c r="C70" s="691" t="s">
        <v>698</v>
      </c>
      <c r="D70" s="691" t="s">
        <v>22</v>
      </c>
      <c r="E70" s="691" t="s">
        <v>696</v>
      </c>
      <c r="F70" s="691" t="s">
        <v>714</v>
      </c>
      <c r="G70" s="691" t="s">
        <v>697</v>
      </c>
      <c r="H70" s="691">
        <v>2014</v>
      </c>
      <c r="I70" s="644" t="s">
        <v>581</v>
      </c>
      <c r="J70" s="644" t="s">
        <v>596</v>
      </c>
      <c r="K70" s="633"/>
      <c r="L70" s="696">
        <v>0</v>
      </c>
      <c r="M70" s="696">
        <v>0</v>
      </c>
      <c r="N70" s="696">
        <v>0</v>
      </c>
      <c r="O70" s="696">
        <v>39.008039099999998</v>
      </c>
      <c r="P70" s="696">
        <v>39.008039099999998</v>
      </c>
      <c r="Q70" s="696">
        <v>39.008039099999998</v>
      </c>
      <c r="R70" s="696">
        <v>39.008039099999998</v>
      </c>
      <c r="S70" s="696">
        <v>39.008039099999998</v>
      </c>
      <c r="T70" s="696">
        <v>39.008039099999998</v>
      </c>
      <c r="U70" s="696">
        <v>38.030288550000002</v>
      </c>
      <c r="V70" s="696">
        <v>38.030288550000002</v>
      </c>
      <c r="W70" s="696">
        <v>38.030288550000002</v>
      </c>
      <c r="X70" s="696">
        <v>33.888062410000003</v>
      </c>
      <c r="Y70" s="696">
        <v>29.834029919999999</v>
      </c>
      <c r="Z70" s="696">
        <v>29.834029919999999</v>
      </c>
      <c r="AA70" s="696">
        <v>27.354520730000001</v>
      </c>
      <c r="AB70" s="696">
        <v>27.354520730000001</v>
      </c>
      <c r="AC70" s="696">
        <v>27.354520730000001</v>
      </c>
      <c r="AD70" s="696">
        <v>21.89961121</v>
      </c>
      <c r="AE70" s="696">
        <v>1.9503093869999999</v>
      </c>
      <c r="AF70" s="696">
        <v>1.9503093869999999</v>
      </c>
      <c r="AG70" s="696">
        <v>1.9503093869999999</v>
      </c>
      <c r="AH70" s="696">
        <v>1.9503093869999999</v>
      </c>
      <c r="AI70" s="696">
        <v>0</v>
      </c>
      <c r="AJ70" s="696">
        <v>0</v>
      </c>
      <c r="AK70" s="696">
        <v>0</v>
      </c>
      <c r="AL70" s="696">
        <v>0</v>
      </c>
      <c r="AM70" s="696">
        <v>0</v>
      </c>
      <c r="AN70" s="696">
        <v>0</v>
      </c>
      <c r="AO70" s="696">
        <v>0</v>
      </c>
      <c r="AP70" s="633"/>
      <c r="AQ70" s="696">
        <v>0</v>
      </c>
      <c r="AR70" s="696">
        <v>0</v>
      </c>
      <c r="AS70" s="696">
        <v>0</v>
      </c>
      <c r="AT70" s="696">
        <v>517820.09100000007</v>
      </c>
      <c r="AU70" s="696">
        <v>517820.09100000007</v>
      </c>
      <c r="AV70" s="696">
        <v>517820.09100000007</v>
      </c>
      <c r="AW70" s="696">
        <v>517820.09100000007</v>
      </c>
      <c r="AX70" s="696">
        <v>517820.09100000007</v>
      </c>
      <c r="AY70" s="696">
        <v>517820.09100000007</v>
      </c>
      <c r="AZ70" s="696">
        <v>513839.42790000001</v>
      </c>
      <c r="BA70" s="696">
        <v>513839.42790000001</v>
      </c>
      <c r="BB70" s="696">
        <v>425034.76549999998</v>
      </c>
      <c r="BC70" s="696">
        <v>383735.01360000001</v>
      </c>
      <c r="BD70" s="696">
        <v>302817.391</v>
      </c>
      <c r="BE70" s="696">
        <v>217048.24290000001</v>
      </c>
      <c r="BF70" s="696">
        <v>193804.2297</v>
      </c>
      <c r="BG70" s="696">
        <v>193804.2297</v>
      </c>
      <c r="BH70" s="696">
        <v>193804.2297</v>
      </c>
      <c r="BI70" s="696">
        <v>153648.5043</v>
      </c>
      <c r="BJ70" s="696">
        <v>6793.8803749999997</v>
      </c>
      <c r="BK70" s="696">
        <v>6793.8803749999997</v>
      </c>
      <c r="BL70" s="696">
        <v>6793.8803749999997</v>
      </c>
      <c r="BM70" s="696">
        <v>6793.8803749999997</v>
      </c>
      <c r="BN70" s="696">
        <v>0</v>
      </c>
      <c r="BO70" s="696">
        <v>0</v>
      </c>
      <c r="BP70" s="696">
        <v>0</v>
      </c>
      <c r="BQ70" s="696">
        <v>0</v>
      </c>
      <c r="BR70" s="696">
        <v>0</v>
      </c>
      <c r="BS70" s="696">
        <v>0</v>
      </c>
      <c r="BT70" s="696">
        <v>0</v>
      </c>
    </row>
    <row r="71" spans="2:75" ht="15" hidden="1" customHeight="1">
      <c r="B71" s="691" t="s">
        <v>209</v>
      </c>
      <c r="C71" s="691" t="s">
        <v>695</v>
      </c>
      <c r="D71" s="691" t="s">
        <v>2</v>
      </c>
      <c r="E71" s="691" t="s">
        <v>696</v>
      </c>
      <c r="F71" s="691" t="s">
        <v>29</v>
      </c>
      <c r="G71" s="691" t="s">
        <v>697</v>
      </c>
      <c r="H71" s="691">
        <v>2014</v>
      </c>
      <c r="I71" s="644" t="s">
        <v>581</v>
      </c>
      <c r="J71" s="644" t="s">
        <v>596</v>
      </c>
      <c r="K71" s="633"/>
      <c r="L71" s="696">
        <v>0</v>
      </c>
      <c r="M71" s="696">
        <v>0</v>
      </c>
      <c r="N71" s="696">
        <v>0</v>
      </c>
      <c r="O71" s="696">
        <v>0.41438819799999999</v>
      </c>
      <c r="P71" s="696">
        <v>0.41438819799999999</v>
      </c>
      <c r="Q71" s="696">
        <v>0.41438819799999999</v>
      </c>
      <c r="R71" s="696">
        <v>0.41438819799999999</v>
      </c>
      <c r="S71" s="696">
        <v>0</v>
      </c>
      <c r="T71" s="696">
        <v>0</v>
      </c>
      <c r="U71" s="696">
        <v>0</v>
      </c>
      <c r="V71" s="696">
        <v>0</v>
      </c>
      <c r="W71" s="696">
        <v>0</v>
      </c>
      <c r="X71" s="696">
        <v>0</v>
      </c>
      <c r="Y71" s="696">
        <v>0</v>
      </c>
      <c r="Z71" s="696">
        <v>0</v>
      </c>
      <c r="AA71" s="696">
        <v>0</v>
      </c>
      <c r="AB71" s="696">
        <v>0</v>
      </c>
      <c r="AC71" s="696">
        <v>0</v>
      </c>
      <c r="AD71" s="696">
        <v>0</v>
      </c>
      <c r="AE71" s="696">
        <v>0</v>
      </c>
      <c r="AF71" s="696">
        <v>0</v>
      </c>
      <c r="AG71" s="696">
        <v>0</v>
      </c>
      <c r="AH71" s="696">
        <v>0</v>
      </c>
      <c r="AI71" s="696">
        <v>0</v>
      </c>
      <c r="AJ71" s="696">
        <v>0</v>
      </c>
      <c r="AK71" s="696">
        <v>0</v>
      </c>
      <c r="AL71" s="696">
        <v>0</v>
      </c>
      <c r="AM71" s="696">
        <v>0</v>
      </c>
      <c r="AN71" s="696">
        <v>0</v>
      </c>
      <c r="AO71" s="696">
        <v>0</v>
      </c>
      <c r="AP71" s="633"/>
      <c r="AQ71" s="696">
        <v>0</v>
      </c>
      <c r="AR71" s="696">
        <v>0</v>
      </c>
      <c r="AS71" s="696">
        <v>0</v>
      </c>
      <c r="AT71" s="696">
        <v>738.87975589999996</v>
      </c>
      <c r="AU71" s="696">
        <v>738.87975589999996</v>
      </c>
      <c r="AV71" s="696">
        <v>738.87975589999996</v>
      </c>
      <c r="AW71" s="696">
        <v>738.87975589999996</v>
      </c>
      <c r="AX71" s="696">
        <v>0</v>
      </c>
      <c r="AY71" s="696">
        <v>0</v>
      </c>
      <c r="AZ71" s="696">
        <v>0</v>
      </c>
      <c r="BA71" s="696">
        <v>0</v>
      </c>
      <c r="BB71" s="696">
        <v>0</v>
      </c>
      <c r="BC71" s="696">
        <v>0</v>
      </c>
      <c r="BD71" s="696">
        <v>0</v>
      </c>
      <c r="BE71" s="696">
        <v>0</v>
      </c>
      <c r="BF71" s="696">
        <v>0</v>
      </c>
      <c r="BG71" s="696">
        <v>0</v>
      </c>
      <c r="BH71" s="696">
        <v>0</v>
      </c>
      <c r="BI71" s="696">
        <v>0</v>
      </c>
      <c r="BJ71" s="696">
        <v>0</v>
      </c>
      <c r="BK71" s="696">
        <v>0</v>
      </c>
      <c r="BL71" s="696">
        <v>0</v>
      </c>
      <c r="BM71" s="696">
        <v>0</v>
      </c>
      <c r="BN71" s="696">
        <v>0</v>
      </c>
      <c r="BO71" s="696">
        <v>0</v>
      </c>
      <c r="BP71" s="696">
        <v>0</v>
      </c>
      <c r="BQ71" s="696">
        <v>0</v>
      </c>
      <c r="BR71" s="696">
        <v>0</v>
      </c>
      <c r="BS71" s="696">
        <v>0</v>
      </c>
      <c r="BT71" s="696">
        <v>0</v>
      </c>
    </row>
    <row r="72" spans="2:75" ht="15" hidden="1" customHeight="1">
      <c r="B72" s="691" t="s">
        <v>209</v>
      </c>
      <c r="C72" s="691" t="s">
        <v>695</v>
      </c>
      <c r="D72" s="691" t="s">
        <v>1</v>
      </c>
      <c r="E72" s="691" t="s">
        <v>696</v>
      </c>
      <c r="F72" s="691" t="s">
        <v>29</v>
      </c>
      <c r="G72" s="691" t="s">
        <v>697</v>
      </c>
      <c r="H72" s="691">
        <v>2014</v>
      </c>
      <c r="I72" s="644" t="s">
        <v>581</v>
      </c>
      <c r="J72" s="644" t="s">
        <v>596</v>
      </c>
      <c r="K72" s="633"/>
      <c r="L72" s="696">
        <v>0</v>
      </c>
      <c r="M72" s="696">
        <v>0</v>
      </c>
      <c r="N72" s="696">
        <v>0</v>
      </c>
      <c r="O72" s="696">
        <v>0.35026289199999999</v>
      </c>
      <c r="P72" s="696">
        <v>0.35026289199999999</v>
      </c>
      <c r="Q72" s="696">
        <v>0.35026289199999999</v>
      </c>
      <c r="R72" s="696">
        <v>0</v>
      </c>
      <c r="S72" s="696">
        <v>0</v>
      </c>
      <c r="T72" s="696">
        <v>0</v>
      </c>
      <c r="U72" s="696">
        <v>0</v>
      </c>
      <c r="V72" s="696">
        <v>0</v>
      </c>
      <c r="W72" s="696">
        <v>0</v>
      </c>
      <c r="X72" s="696">
        <v>0</v>
      </c>
      <c r="Y72" s="696">
        <v>0</v>
      </c>
      <c r="Z72" s="696">
        <v>0</v>
      </c>
      <c r="AA72" s="696">
        <v>0</v>
      </c>
      <c r="AB72" s="696">
        <v>0</v>
      </c>
      <c r="AC72" s="696">
        <v>0</v>
      </c>
      <c r="AD72" s="696">
        <v>0</v>
      </c>
      <c r="AE72" s="696">
        <v>0</v>
      </c>
      <c r="AF72" s="696">
        <v>0</v>
      </c>
      <c r="AG72" s="696">
        <v>0</v>
      </c>
      <c r="AH72" s="696">
        <v>0</v>
      </c>
      <c r="AI72" s="696">
        <v>0</v>
      </c>
      <c r="AJ72" s="696">
        <v>0</v>
      </c>
      <c r="AK72" s="696">
        <v>0</v>
      </c>
      <c r="AL72" s="696">
        <v>0</v>
      </c>
      <c r="AM72" s="696">
        <v>0</v>
      </c>
      <c r="AN72" s="696">
        <v>0</v>
      </c>
      <c r="AO72" s="696">
        <v>0</v>
      </c>
      <c r="AP72" s="633"/>
      <c r="AQ72" s="696">
        <v>0</v>
      </c>
      <c r="AR72" s="696">
        <v>0</v>
      </c>
      <c r="AS72" s="696">
        <v>0</v>
      </c>
      <c r="AT72" s="696">
        <v>313.22413979999999</v>
      </c>
      <c r="AU72" s="696">
        <v>313.22413979999999</v>
      </c>
      <c r="AV72" s="696">
        <v>313.22413979999999</v>
      </c>
      <c r="AW72" s="696">
        <v>0</v>
      </c>
      <c r="AX72" s="696">
        <v>0</v>
      </c>
      <c r="AY72" s="696">
        <v>0</v>
      </c>
      <c r="AZ72" s="696">
        <v>0</v>
      </c>
      <c r="BA72" s="696">
        <v>0</v>
      </c>
      <c r="BB72" s="696">
        <v>0</v>
      </c>
      <c r="BC72" s="696">
        <v>0</v>
      </c>
      <c r="BD72" s="696">
        <v>0</v>
      </c>
      <c r="BE72" s="696">
        <v>0</v>
      </c>
      <c r="BF72" s="696">
        <v>0</v>
      </c>
      <c r="BG72" s="696">
        <v>0</v>
      </c>
      <c r="BH72" s="696">
        <v>0</v>
      </c>
      <c r="BI72" s="696">
        <v>0</v>
      </c>
      <c r="BJ72" s="696">
        <v>0</v>
      </c>
      <c r="BK72" s="696">
        <v>0</v>
      </c>
      <c r="BL72" s="696">
        <v>0</v>
      </c>
      <c r="BM72" s="696">
        <v>0</v>
      </c>
      <c r="BN72" s="696">
        <v>0</v>
      </c>
      <c r="BO72" s="696">
        <v>0</v>
      </c>
      <c r="BP72" s="696">
        <v>0</v>
      </c>
      <c r="BQ72" s="696">
        <v>0</v>
      </c>
      <c r="BR72" s="696">
        <v>0</v>
      </c>
      <c r="BS72" s="696">
        <v>0</v>
      </c>
      <c r="BT72" s="696">
        <v>0</v>
      </c>
    </row>
    <row r="73" spans="2:75" ht="15" hidden="1" customHeight="1">
      <c r="B73" s="691" t="s">
        <v>209</v>
      </c>
      <c r="C73" s="691" t="s">
        <v>695</v>
      </c>
      <c r="D73" s="691" t="s">
        <v>1</v>
      </c>
      <c r="E73" s="691" t="s">
        <v>696</v>
      </c>
      <c r="F73" s="691" t="s">
        <v>29</v>
      </c>
      <c r="G73" s="691" t="s">
        <v>697</v>
      </c>
      <c r="H73" s="691">
        <v>2014</v>
      </c>
      <c r="I73" s="644" t="s">
        <v>581</v>
      </c>
      <c r="J73" s="644" t="s">
        <v>596</v>
      </c>
      <c r="K73" s="633"/>
      <c r="L73" s="696">
        <v>0</v>
      </c>
      <c r="M73" s="696">
        <v>0</v>
      </c>
      <c r="N73" s="696">
        <v>0</v>
      </c>
      <c r="O73" s="696">
        <v>1.061939006</v>
      </c>
      <c r="P73" s="696">
        <v>1.061939006</v>
      </c>
      <c r="Q73" s="696">
        <v>1.061939006</v>
      </c>
      <c r="R73" s="696">
        <v>1.061939006</v>
      </c>
      <c r="S73" s="696">
        <v>0</v>
      </c>
      <c r="T73" s="696">
        <v>0</v>
      </c>
      <c r="U73" s="696">
        <v>0</v>
      </c>
      <c r="V73" s="696">
        <v>0</v>
      </c>
      <c r="W73" s="696">
        <v>0</v>
      </c>
      <c r="X73" s="696">
        <v>0</v>
      </c>
      <c r="Y73" s="696">
        <v>0</v>
      </c>
      <c r="Z73" s="696">
        <v>0</v>
      </c>
      <c r="AA73" s="696">
        <v>0</v>
      </c>
      <c r="AB73" s="696">
        <v>0</v>
      </c>
      <c r="AC73" s="696">
        <v>0</v>
      </c>
      <c r="AD73" s="696">
        <v>0</v>
      </c>
      <c r="AE73" s="696">
        <v>0</v>
      </c>
      <c r="AF73" s="696">
        <v>0</v>
      </c>
      <c r="AG73" s="696">
        <v>0</v>
      </c>
      <c r="AH73" s="696">
        <v>0</v>
      </c>
      <c r="AI73" s="696">
        <v>0</v>
      </c>
      <c r="AJ73" s="696">
        <v>0</v>
      </c>
      <c r="AK73" s="696">
        <v>0</v>
      </c>
      <c r="AL73" s="696">
        <v>0</v>
      </c>
      <c r="AM73" s="696">
        <v>0</v>
      </c>
      <c r="AN73" s="696">
        <v>0</v>
      </c>
      <c r="AO73" s="696">
        <v>0</v>
      </c>
      <c r="AP73" s="633"/>
      <c r="AQ73" s="696">
        <v>0</v>
      </c>
      <c r="AR73" s="696">
        <v>0</v>
      </c>
      <c r="AS73" s="696">
        <v>0</v>
      </c>
      <c r="AT73" s="696">
        <v>1893.502849</v>
      </c>
      <c r="AU73" s="696">
        <v>1893.502849</v>
      </c>
      <c r="AV73" s="696">
        <v>1893.502849</v>
      </c>
      <c r="AW73" s="696">
        <v>1893.502849</v>
      </c>
      <c r="AX73" s="696">
        <v>0</v>
      </c>
      <c r="AY73" s="696">
        <v>0</v>
      </c>
      <c r="AZ73" s="696">
        <v>0</v>
      </c>
      <c r="BA73" s="696">
        <v>0</v>
      </c>
      <c r="BB73" s="696">
        <v>0</v>
      </c>
      <c r="BC73" s="696">
        <v>0</v>
      </c>
      <c r="BD73" s="696">
        <v>0</v>
      </c>
      <c r="BE73" s="696">
        <v>0</v>
      </c>
      <c r="BF73" s="696">
        <v>0</v>
      </c>
      <c r="BG73" s="696">
        <v>0</v>
      </c>
      <c r="BH73" s="696">
        <v>0</v>
      </c>
      <c r="BI73" s="696">
        <v>0</v>
      </c>
      <c r="BJ73" s="696">
        <v>0</v>
      </c>
      <c r="BK73" s="696">
        <v>0</v>
      </c>
      <c r="BL73" s="696">
        <v>0</v>
      </c>
      <c r="BM73" s="696">
        <v>0</v>
      </c>
      <c r="BN73" s="696">
        <v>0</v>
      </c>
      <c r="BO73" s="696">
        <v>0</v>
      </c>
      <c r="BP73" s="696">
        <v>0</v>
      </c>
      <c r="BQ73" s="696">
        <v>0</v>
      </c>
      <c r="BR73" s="696">
        <v>0</v>
      </c>
      <c r="BS73" s="696">
        <v>0</v>
      </c>
      <c r="BT73" s="696">
        <v>0</v>
      </c>
    </row>
    <row r="74" spans="2:75" ht="15" hidden="1" customHeight="1">
      <c r="B74" s="691" t="s">
        <v>209</v>
      </c>
      <c r="C74" s="691" t="s">
        <v>695</v>
      </c>
      <c r="D74" s="691" t="s">
        <v>1</v>
      </c>
      <c r="E74" s="691" t="s">
        <v>696</v>
      </c>
      <c r="F74" s="691" t="s">
        <v>29</v>
      </c>
      <c r="G74" s="691" t="s">
        <v>697</v>
      </c>
      <c r="H74" s="691">
        <v>2014</v>
      </c>
      <c r="I74" s="644" t="s">
        <v>581</v>
      </c>
      <c r="J74" s="644" t="s">
        <v>596</v>
      </c>
      <c r="K74" s="633"/>
      <c r="L74" s="696">
        <v>0</v>
      </c>
      <c r="M74" s="696">
        <v>0</v>
      </c>
      <c r="N74" s="696">
        <v>0</v>
      </c>
      <c r="O74" s="696">
        <v>2.0894330551368414</v>
      </c>
      <c r="P74" s="696">
        <v>2.0894330551368414</v>
      </c>
      <c r="Q74" s="696">
        <v>2.0894330551368414</v>
      </c>
      <c r="R74" s="696">
        <v>2.0894330551368414</v>
      </c>
      <c r="S74" s="696">
        <v>0</v>
      </c>
      <c r="T74" s="696">
        <v>0</v>
      </c>
      <c r="U74" s="696">
        <v>0</v>
      </c>
      <c r="V74" s="696">
        <v>0</v>
      </c>
      <c r="W74" s="696">
        <v>0</v>
      </c>
      <c r="X74" s="696">
        <v>0</v>
      </c>
      <c r="Y74" s="696">
        <v>0</v>
      </c>
      <c r="Z74" s="696">
        <v>0</v>
      </c>
      <c r="AA74" s="696">
        <v>0</v>
      </c>
      <c r="AB74" s="696">
        <v>0</v>
      </c>
      <c r="AC74" s="696">
        <v>0</v>
      </c>
      <c r="AD74" s="696">
        <v>0</v>
      </c>
      <c r="AE74" s="696">
        <v>0</v>
      </c>
      <c r="AF74" s="696">
        <v>0</v>
      </c>
      <c r="AG74" s="696">
        <v>0</v>
      </c>
      <c r="AH74" s="696">
        <v>0</v>
      </c>
      <c r="AI74" s="696">
        <v>0</v>
      </c>
      <c r="AJ74" s="696">
        <v>0</v>
      </c>
      <c r="AK74" s="696">
        <v>0</v>
      </c>
      <c r="AL74" s="696">
        <v>0</v>
      </c>
      <c r="AM74" s="696">
        <v>0</v>
      </c>
      <c r="AN74" s="696">
        <v>0</v>
      </c>
      <c r="AO74" s="696">
        <v>0</v>
      </c>
      <c r="AP74" s="633"/>
      <c r="AQ74" s="696">
        <v>0</v>
      </c>
      <c r="AR74" s="696">
        <v>0</v>
      </c>
      <c r="AS74" s="696">
        <v>0</v>
      </c>
      <c r="AT74" s="696">
        <v>15128.683298025982</v>
      </c>
      <c r="AU74" s="696">
        <v>15128.683298025982</v>
      </c>
      <c r="AV74" s="696">
        <v>15128.683298025982</v>
      </c>
      <c r="AW74" s="696">
        <v>15128.683298025982</v>
      </c>
      <c r="AX74" s="696">
        <v>0</v>
      </c>
      <c r="AY74" s="696">
        <v>0</v>
      </c>
      <c r="AZ74" s="696">
        <v>0</v>
      </c>
      <c r="BA74" s="696">
        <v>0</v>
      </c>
      <c r="BB74" s="696">
        <v>0</v>
      </c>
      <c r="BC74" s="696">
        <v>0</v>
      </c>
      <c r="BD74" s="696">
        <v>0</v>
      </c>
      <c r="BE74" s="696">
        <v>0</v>
      </c>
      <c r="BF74" s="696">
        <v>0</v>
      </c>
      <c r="BG74" s="696">
        <v>0</v>
      </c>
      <c r="BH74" s="696">
        <v>0</v>
      </c>
      <c r="BI74" s="696">
        <v>0</v>
      </c>
      <c r="BJ74" s="696">
        <v>0</v>
      </c>
      <c r="BK74" s="696">
        <v>0</v>
      </c>
      <c r="BL74" s="696">
        <v>0</v>
      </c>
      <c r="BM74" s="696">
        <v>0</v>
      </c>
      <c r="BN74" s="696">
        <v>0</v>
      </c>
      <c r="BO74" s="696">
        <v>0</v>
      </c>
      <c r="BP74" s="696">
        <v>0</v>
      </c>
      <c r="BQ74" s="696">
        <v>0</v>
      </c>
      <c r="BR74" s="696">
        <v>0</v>
      </c>
      <c r="BS74" s="696">
        <v>0</v>
      </c>
      <c r="BT74" s="696">
        <v>0</v>
      </c>
    </row>
    <row r="75" spans="2:75" ht="15" hidden="1" customHeight="1">
      <c r="B75" s="691" t="s">
        <v>209</v>
      </c>
      <c r="C75" s="691" t="s">
        <v>695</v>
      </c>
      <c r="D75" s="691" t="s">
        <v>1</v>
      </c>
      <c r="E75" s="691" t="s">
        <v>696</v>
      </c>
      <c r="F75" s="691" t="s">
        <v>29</v>
      </c>
      <c r="G75" s="691" t="s">
        <v>697</v>
      </c>
      <c r="H75" s="691">
        <v>2014</v>
      </c>
      <c r="I75" s="644" t="s">
        <v>581</v>
      </c>
      <c r="J75" s="644" t="s">
        <v>596</v>
      </c>
      <c r="K75" s="633"/>
      <c r="L75" s="696">
        <v>0</v>
      </c>
      <c r="M75" s="696">
        <v>0</v>
      </c>
      <c r="N75" s="696">
        <v>0</v>
      </c>
      <c r="O75" s="696">
        <v>2.9402575612207347</v>
      </c>
      <c r="P75" s="696">
        <v>2.9402575612207347</v>
      </c>
      <c r="Q75" s="696">
        <v>2.9402575612207347</v>
      </c>
      <c r="R75" s="696">
        <v>2.9402575612207347</v>
      </c>
      <c r="S75" s="696">
        <v>2.9402575612207347</v>
      </c>
      <c r="T75" s="696">
        <v>0</v>
      </c>
      <c r="U75" s="696">
        <v>0</v>
      </c>
      <c r="V75" s="696">
        <v>0</v>
      </c>
      <c r="W75" s="696">
        <v>0</v>
      </c>
      <c r="X75" s="696">
        <v>0</v>
      </c>
      <c r="Y75" s="696">
        <v>0</v>
      </c>
      <c r="Z75" s="696">
        <v>0</v>
      </c>
      <c r="AA75" s="696">
        <v>0</v>
      </c>
      <c r="AB75" s="696">
        <v>0</v>
      </c>
      <c r="AC75" s="696">
        <v>0</v>
      </c>
      <c r="AD75" s="696">
        <v>0</v>
      </c>
      <c r="AE75" s="696">
        <v>0</v>
      </c>
      <c r="AF75" s="696">
        <v>0</v>
      </c>
      <c r="AG75" s="696">
        <v>0</v>
      </c>
      <c r="AH75" s="696">
        <v>0</v>
      </c>
      <c r="AI75" s="696">
        <v>0</v>
      </c>
      <c r="AJ75" s="696">
        <v>0</v>
      </c>
      <c r="AK75" s="696">
        <v>0</v>
      </c>
      <c r="AL75" s="696">
        <v>0</v>
      </c>
      <c r="AM75" s="696">
        <v>0</v>
      </c>
      <c r="AN75" s="696">
        <v>0</v>
      </c>
      <c r="AO75" s="696">
        <v>0</v>
      </c>
      <c r="AP75" s="633"/>
      <c r="AQ75" s="696">
        <v>0</v>
      </c>
      <c r="AR75" s="696">
        <v>0</v>
      </c>
      <c r="AS75" s="696">
        <v>0</v>
      </c>
      <c r="AT75" s="696">
        <v>20006.630932657823</v>
      </c>
      <c r="AU75" s="696">
        <v>20006.630932657823</v>
      </c>
      <c r="AV75" s="696">
        <v>20006.630932657823</v>
      </c>
      <c r="AW75" s="696">
        <v>20006.630932657823</v>
      </c>
      <c r="AX75" s="696">
        <v>20006.630932657823</v>
      </c>
      <c r="AY75" s="696">
        <v>0</v>
      </c>
      <c r="AZ75" s="696">
        <v>0</v>
      </c>
      <c r="BA75" s="696">
        <v>0</v>
      </c>
      <c r="BB75" s="696">
        <v>0</v>
      </c>
      <c r="BC75" s="696">
        <v>0</v>
      </c>
      <c r="BD75" s="696">
        <v>0</v>
      </c>
      <c r="BE75" s="696">
        <v>0</v>
      </c>
      <c r="BF75" s="696">
        <v>0</v>
      </c>
      <c r="BG75" s="696">
        <v>0</v>
      </c>
      <c r="BH75" s="696">
        <v>0</v>
      </c>
      <c r="BI75" s="696">
        <v>0</v>
      </c>
      <c r="BJ75" s="696">
        <v>0</v>
      </c>
      <c r="BK75" s="696">
        <v>0</v>
      </c>
      <c r="BL75" s="696">
        <v>0</v>
      </c>
      <c r="BM75" s="696">
        <v>0</v>
      </c>
      <c r="BN75" s="696">
        <v>0</v>
      </c>
      <c r="BO75" s="696">
        <v>0</v>
      </c>
      <c r="BP75" s="696">
        <v>0</v>
      </c>
      <c r="BQ75" s="696">
        <v>0</v>
      </c>
      <c r="BR75" s="696">
        <v>0</v>
      </c>
      <c r="BS75" s="696">
        <v>0</v>
      </c>
      <c r="BT75" s="696">
        <v>0</v>
      </c>
    </row>
    <row r="76" spans="2:75" ht="15" hidden="1" customHeight="1">
      <c r="B76" s="691" t="s">
        <v>209</v>
      </c>
      <c r="C76" s="691" t="s">
        <v>695</v>
      </c>
      <c r="D76" s="691" t="s">
        <v>5</v>
      </c>
      <c r="E76" s="691" t="s">
        <v>696</v>
      </c>
      <c r="F76" s="691" t="s">
        <v>29</v>
      </c>
      <c r="G76" s="691" t="s">
        <v>697</v>
      </c>
      <c r="H76" s="691">
        <v>2014</v>
      </c>
      <c r="I76" s="644" t="s">
        <v>581</v>
      </c>
      <c r="J76" s="644" t="s">
        <v>596</v>
      </c>
      <c r="K76" s="633"/>
      <c r="L76" s="696">
        <v>0</v>
      </c>
      <c r="M76" s="696">
        <v>0</v>
      </c>
      <c r="N76" s="696">
        <v>0</v>
      </c>
      <c r="O76" s="696">
        <v>9.0096485689999994</v>
      </c>
      <c r="P76" s="696">
        <v>7.8644453780000001</v>
      </c>
      <c r="Q76" s="696">
        <v>7.2676288839999996</v>
      </c>
      <c r="R76" s="696">
        <v>7.2676288839999996</v>
      </c>
      <c r="S76" s="696">
        <v>7.2676288839999996</v>
      </c>
      <c r="T76" s="696">
        <v>7.2676288839999996</v>
      </c>
      <c r="U76" s="696">
        <v>7.2676288839999996</v>
      </c>
      <c r="V76" s="696">
        <v>7.26219342</v>
      </c>
      <c r="W76" s="696">
        <v>7.26219342</v>
      </c>
      <c r="X76" s="696">
        <v>6.779762453</v>
      </c>
      <c r="Y76" s="696">
        <v>6.1700001880000004</v>
      </c>
      <c r="Z76" s="696">
        <v>5.226559054</v>
      </c>
      <c r="AA76" s="696">
        <v>5.226559054</v>
      </c>
      <c r="AB76" s="696">
        <v>5.2014089620000004</v>
      </c>
      <c r="AC76" s="696">
        <v>5.2014089620000004</v>
      </c>
      <c r="AD76" s="696">
        <v>5.1907847240000002</v>
      </c>
      <c r="AE76" s="696">
        <v>4.2197669539999998</v>
      </c>
      <c r="AF76" s="696">
        <v>4.2197669539999998</v>
      </c>
      <c r="AG76" s="696">
        <v>4.2197669539999998</v>
      </c>
      <c r="AH76" s="696">
        <v>4.2197669539999998</v>
      </c>
      <c r="AI76" s="696">
        <v>0</v>
      </c>
      <c r="AJ76" s="696">
        <v>0</v>
      </c>
      <c r="AK76" s="696">
        <v>0</v>
      </c>
      <c r="AL76" s="696">
        <v>0</v>
      </c>
      <c r="AM76" s="696">
        <v>0</v>
      </c>
      <c r="AN76" s="696">
        <v>0</v>
      </c>
      <c r="AO76" s="696">
        <v>0</v>
      </c>
      <c r="AP76" s="633"/>
      <c r="AQ76" s="696">
        <v>0</v>
      </c>
      <c r="AR76" s="696">
        <v>0</v>
      </c>
      <c r="AS76" s="696">
        <v>0</v>
      </c>
      <c r="AT76" s="696">
        <v>137666.86499999999</v>
      </c>
      <c r="AU76" s="696">
        <v>119424.5512</v>
      </c>
      <c r="AV76" s="696">
        <v>109917.6673</v>
      </c>
      <c r="AW76" s="696">
        <v>109917.6673</v>
      </c>
      <c r="AX76" s="696">
        <v>109917.6673</v>
      </c>
      <c r="AY76" s="696">
        <v>109917.6673</v>
      </c>
      <c r="AZ76" s="696">
        <v>109917.6673</v>
      </c>
      <c r="BA76" s="696">
        <v>109870.0526</v>
      </c>
      <c r="BB76" s="696">
        <v>109870.0526</v>
      </c>
      <c r="BC76" s="696">
        <v>102185.253</v>
      </c>
      <c r="BD76" s="696">
        <v>99343.525339999993</v>
      </c>
      <c r="BE76" s="696">
        <v>84005.715630000006</v>
      </c>
      <c r="BF76" s="696">
        <v>84005.715630000006</v>
      </c>
      <c r="BG76" s="696">
        <v>82802.761010000002</v>
      </c>
      <c r="BH76" s="696">
        <v>82802.761010000002</v>
      </c>
      <c r="BI76" s="696">
        <v>82685.696939999994</v>
      </c>
      <c r="BJ76" s="696">
        <v>67218.039300000004</v>
      </c>
      <c r="BK76" s="696">
        <v>67218.039300000004</v>
      </c>
      <c r="BL76" s="696">
        <v>67218.039300000004</v>
      </c>
      <c r="BM76" s="696">
        <v>67218.039300000004</v>
      </c>
      <c r="BN76" s="696">
        <v>0</v>
      </c>
      <c r="BO76" s="696">
        <v>0</v>
      </c>
      <c r="BP76" s="696">
        <v>0</v>
      </c>
      <c r="BQ76" s="696">
        <v>0</v>
      </c>
      <c r="BR76" s="696">
        <v>0</v>
      </c>
      <c r="BS76" s="696">
        <v>0</v>
      </c>
      <c r="BT76" s="696">
        <v>0</v>
      </c>
    </row>
    <row r="77" spans="2:75" ht="15" hidden="1" customHeight="1">
      <c r="B77" s="691" t="s">
        <v>209</v>
      </c>
      <c r="C77" s="691" t="s">
        <v>695</v>
      </c>
      <c r="D77" s="691" t="s">
        <v>4</v>
      </c>
      <c r="E77" s="691" t="s">
        <v>696</v>
      </c>
      <c r="F77" s="691" t="s">
        <v>29</v>
      </c>
      <c r="G77" s="691" t="s">
        <v>697</v>
      </c>
      <c r="H77" s="691">
        <v>2013</v>
      </c>
      <c r="I77" s="644" t="s">
        <v>581</v>
      </c>
      <c r="J77" s="644" t="s">
        <v>589</v>
      </c>
      <c r="K77" s="633"/>
      <c r="L77" s="696">
        <v>0</v>
      </c>
      <c r="M77" s="696">
        <v>0</v>
      </c>
      <c r="N77" s="696">
        <v>2E-3</v>
      </c>
      <c r="O77" s="696">
        <v>2E-3</v>
      </c>
      <c r="P77" s="696">
        <v>2E-3</v>
      </c>
      <c r="Q77" s="696">
        <v>2E-3</v>
      </c>
      <c r="R77" s="696">
        <v>2E-3</v>
      </c>
      <c r="S77" s="696">
        <v>2E-3</v>
      </c>
      <c r="T77" s="696">
        <v>2E-3</v>
      </c>
      <c r="U77" s="696">
        <v>2E-3</v>
      </c>
      <c r="V77" s="696">
        <v>1E-3</v>
      </c>
      <c r="W77" s="696">
        <v>1E-3</v>
      </c>
      <c r="X77" s="696">
        <v>1E-3</v>
      </c>
      <c r="Y77" s="696">
        <v>1E-3</v>
      </c>
      <c r="Z77" s="696">
        <v>1E-3</v>
      </c>
      <c r="AA77" s="696">
        <v>1E-3</v>
      </c>
      <c r="AB77" s="696">
        <v>1E-3</v>
      </c>
      <c r="AC77" s="696">
        <v>1E-3</v>
      </c>
      <c r="AD77" s="696">
        <v>1E-3</v>
      </c>
      <c r="AE77" s="696">
        <v>1E-3</v>
      </c>
      <c r="AF77" s="696">
        <v>1E-3</v>
      </c>
      <c r="AG77" s="696">
        <v>1E-3</v>
      </c>
      <c r="AH77" s="696">
        <v>0</v>
      </c>
      <c r="AI77" s="696">
        <v>0</v>
      </c>
      <c r="AJ77" s="696">
        <v>0</v>
      </c>
      <c r="AK77" s="696">
        <v>0</v>
      </c>
      <c r="AL77" s="696">
        <v>0</v>
      </c>
      <c r="AM77" s="696">
        <v>0</v>
      </c>
      <c r="AN77" s="696">
        <v>0</v>
      </c>
      <c r="AO77" s="696">
        <v>0</v>
      </c>
      <c r="AP77" s="633"/>
      <c r="AQ77" s="696">
        <v>0</v>
      </c>
      <c r="AR77" s="696">
        <v>0</v>
      </c>
      <c r="AS77" s="696">
        <v>26</v>
      </c>
      <c r="AT77" s="696">
        <v>26</v>
      </c>
      <c r="AU77" s="696">
        <v>25</v>
      </c>
      <c r="AV77" s="696">
        <v>22</v>
      </c>
      <c r="AW77" s="696">
        <v>22</v>
      </c>
      <c r="AX77" s="696">
        <v>22</v>
      </c>
      <c r="AY77" s="696">
        <v>22</v>
      </c>
      <c r="AZ77" s="696">
        <v>22</v>
      </c>
      <c r="BA77" s="696">
        <v>18</v>
      </c>
      <c r="BB77" s="696">
        <v>18</v>
      </c>
      <c r="BC77" s="696">
        <v>17</v>
      </c>
      <c r="BD77" s="696">
        <v>17</v>
      </c>
      <c r="BE77" s="696">
        <v>17</v>
      </c>
      <c r="BF77" s="696">
        <v>17</v>
      </c>
      <c r="BG77" s="696">
        <v>17</v>
      </c>
      <c r="BH77" s="696">
        <v>17</v>
      </c>
      <c r="BI77" s="696">
        <v>9</v>
      </c>
      <c r="BJ77" s="696">
        <v>9</v>
      </c>
      <c r="BK77" s="696">
        <v>9</v>
      </c>
      <c r="BL77" s="696">
        <v>9</v>
      </c>
      <c r="BM77" s="696">
        <v>0</v>
      </c>
      <c r="BN77" s="696">
        <v>0</v>
      </c>
      <c r="BO77" s="696">
        <v>0</v>
      </c>
      <c r="BP77" s="696">
        <v>0</v>
      </c>
      <c r="BQ77" s="696">
        <v>0</v>
      </c>
      <c r="BR77" s="696">
        <v>0</v>
      </c>
      <c r="BS77" s="696">
        <v>0</v>
      </c>
      <c r="BT77" s="696">
        <v>0</v>
      </c>
    </row>
    <row r="78" spans="2:75" ht="15" hidden="1" customHeight="1">
      <c r="B78" s="691" t="s">
        <v>209</v>
      </c>
      <c r="C78" s="691" t="s">
        <v>695</v>
      </c>
      <c r="D78" s="691" t="s">
        <v>4</v>
      </c>
      <c r="E78" s="691" t="s">
        <v>696</v>
      </c>
      <c r="F78" s="691" t="s">
        <v>29</v>
      </c>
      <c r="G78" s="691" t="s">
        <v>697</v>
      </c>
      <c r="H78" s="691">
        <v>2014</v>
      </c>
      <c r="I78" s="644" t="s">
        <v>581</v>
      </c>
      <c r="J78" s="644" t="s">
        <v>596</v>
      </c>
      <c r="K78" s="633"/>
      <c r="L78" s="696">
        <v>0</v>
      </c>
      <c r="M78" s="696">
        <v>0</v>
      </c>
      <c r="N78" s="696">
        <v>0</v>
      </c>
      <c r="O78" s="696">
        <v>2.3596373009999998</v>
      </c>
      <c r="P78" s="696">
        <v>2.223338252</v>
      </c>
      <c r="Q78" s="696">
        <v>2.1575091949999998</v>
      </c>
      <c r="R78" s="696">
        <v>2.1575091949999998</v>
      </c>
      <c r="S78" s="696">
        <v>2.1575091949999998</v>
      </c>
      <c r="T78" s="696">
        <v>2.1575091949999998</v>
      </c>
      <c r="U78" s="696">
        <v>2.1575091949999998</v>
      </c>
      <c r="V78" s="696">
        <v>2.1512244389999999</v>
      </c>
      <c r="W78" s="696">
        <v>2.1512244389999999</v>
      </c>
      <c r="X78" s="696">
        <v>1.8950196610000001</v>
      </c>
      <c r="Y78" s="696">
        <v>1.380864871</v>
      </c>
      <c r="Z78" s="696">
        <v>1.3808308389999999</v>
      </c>
      <c r="AA78" s="696">
        <v>1.3808308389999999</v>
      </c>
      <c r="AB78" s="696">
        <v>1.378101322</v>
      </c>
      <c r="AC78" s="696">
        <v>1.378101322</v>
      </c>
      <c r="AD78" s="696">
        <v>1.375723298</v>
      </c>
      <c r="AE78" s="696">
        <v>0.61994058399999996</v>
      </c>
      <c r="AF78" s="696">
        <v>0.61994058399999996</v>
      </c>
      <c r="AG78" s="696">
        <v>0.61994058399999996</v>
      </c>
      <c r="AH78" s="696">
        <v>0.61994058399999996</v>
      </c>
      <c r="AI78" s="696">
        <v>0</v>
      </c>
      <c r="AJ78" s="696">
        <v>0</v>
      </c>
      <c r="AK78" s="696">
        <v>0</v>
      </c>
      <c r="AL78" s="696">
        <v>0</v>
      </c>
      <c r="AM78" s="696">
        <v>0</v>
      </c>
      <c r="AN78" s="696">
        <v>0</v>
      </c>
      <c r="AO78" s="696">
        <v>0</v>
      </c>
      <c r="AP78" s="633"/>
      <c r="AQ78" s="696">
        <v>0</v>
      </c>
      <c r="AR78" s="696">
        <v>0</v>
      </c>
      <c r="AS78" s="696">
        <v>0</v>
      </c>
      <c r="AT78" s="696">
        <v>31539.497859999999</v>
      </c>
      <c r="AU78" s="696">
        <v>29368.346000000001</v>
      </c>
      <c r="AV78" s="696">
        <v>28319.733550000001</v>
      </c>
      <c r="AW78" s="696">
        <v>28319.733550000001</v>
      </c>
      <c r="AX78" s="696">
        <v>28319.733550000001</v>
      </c>
      <c r="AY78" s="696">
        <v>28319.733550000001</v>
      </c>
      <c r="AZ78" s="696">
        <v>28319.733550000001</v>
      </c>
      <c r="BA78" s="696">
        <v>28264.679100000001</v>
      </c>
      <c r="BB78" s="696">
        <v>28264.679100000001</v>
      </c>
      <c r="BC78" s="696">
        <v>24183.509910000001</v>
      </c>
      <c r="BD78" s="696">
        <v>22353.19283</v>
      </c>
      <c r="BE78" s="696">
        <v>22072.727470000002</v>
      </c>
      <c r="BF78" s="696">
        <v>22072.727470000002</v>
      </c>
      <c r="BG78" s="696">
        <v>21940.545999999998</v>
      </c>
      <c r="BH78" s="696">
        <v>21940.545999999998</v>
      </c>
      <c r="BI78" s="696">
        <v>21914.343540000002</v>
      </c>
      <c r="BJ78" s="696">
        <v>9875.2350559999995</v>
      </c>
      <c r="BK78" s="696">
        <v>9875.2350559999995</v>
      </c>
      <c r="BL78" s="696">
        <v>9875.2350559999995</v>
      </c>
      <c r="BM78" s="696">
        <v>9875.2350559999995</v>
      </c>
      <c r="BN78" s="696">
        <v>0</v>
      </c>
      <c r="BO78" s="696">
        <v>0</v>
      </c>
      <c r="BP78" s="696">
        <v>0</v>
      </c>
      <c r="BQ78" s="696">
        <v>0</v>
      </c>
      <c r="BR78" s="696">
        <v>0</v>
      </c>
      <c r="BS78" s="696">
        <v>0</v>
      </c>
      <c r="BT78" s="696">
        <v>0</v>
      </c>
    </row>
    <row r="79" spans="2:75" ht="15.75" hidden="1" customHeight="1">
      <c r="B79" s="691" t="s">
        <v>209</v>
      </c>
      <c r="C79" s="691" t="s">
        <v>705</v>
      </c>
      <c r="D79" s="691" t="s">
        <v>14</v>
      </c>
      <c r="E79" s="691" t="s">
        <v>696</v>
      </c>
      <c r="F79" s="691" t="s">
        <v>29</v>
      </c>
      <c r="G79" s="691" t="s">
        <v>697</v>
      </c>
      <c r="H79" s="691">
        <v>2012</v>
      </c>
      <c r="I79" s="644" t="s">
        <v>581</v>
      </c>
      <c r="J79" s="644" t="s">
        <v>589</v>
      </c>
      <c r="K79" s="633"/>
      <c r="L79" s="696">
        <v>0</v>
      </c>
      <c r="M79" s="696">
        <v>9.1400002999999994E-2</v>
      </c>
      <c r="N79" s="696">
        <v>9.1400002999999994E-2</v>
      </c>
      <c r="O79" s="696">
        <v>9.1400002999999994E-2</v>
      </c>
      <c r="P79" s="696">
        <v>9.1400002999999994E-2</v>
      </c>
      <c r="Q79" s="696">
        <v>8.9229790000000003E-2</v>
      </c>
      <c r="R79" s="696">
        <v>8.8144684000000001E-2</v>
      </c>
      <c r="S79" s="696">
        <v>8.7059576999999999E-2</v>
      </c>
      <c r="T79" s="696">
        <v>8.7059576999999999E-2</v>
      </c>
      <c r="U79" s="696">
        <v>8.7059576999999999E-2</v>
      </c>
      <c r="V79" s="696">
        <v>7.9400002999999997E-2</v>
      </c>
      <c r="W79" s="696">
        <v>7.9400002999999997E-2</v>
      </c>
      <c r="X79" s="696">
        <v>7.9400002999999997E-2</v>
      </c>
      <c r="Y79" s="696">
        <v>7.9400002999999997E-2</v>
      </c>
      <c r="Z79" s="696">
        <v>7.9400002999999997E-2</v>
      </c>
      <c r="AA79" s="696">
        <v>7.9400002999999997E-2</v>
      </c>
      <c r="AB79" s="696">
        <v>0</v>
      </c>
      <c r="AC79" s="696">
        <v>0</v>
      </c>
      <c r="AD79" s="696">
        <v>0</v>
      </c>
      <c r="AE79" s="696">
        <v>0</v>
      </c>
      <c r="AF79" s="696">
        <v>0</v>
      </c>
      <c r="AG79" s="696">
        <v>0</v>
      </c>
      <c r="AH79" s="696">
        <v>0</v>
      </c>
      <c r="AI79" s="696">
        <v>0</v>
      </c>
      <c r="AJ79" s="696">
        <v>0</v>
      </c>
      <c r="AK79" s="696">
        <v>0</v>
      </c>
      <c r="AL79" s="696">
        <v>0</v>
      </c>
      <c r="AM79" s="696">
        <v>0</v>
      </c>
      <c r="AN79" s="696">
        <v>0</v>
      </c>
      <c r="AO79" s="696">
        <v>0</v>
      </c>
      <c r="AP79" s="633"/>
      <c r="AQ79" s="696">
        <v>883</v>
      </c>
      <c r="AR79" s="696">
        <v>883</v>
      </c>
      <c r="AS79" s="696">
        <v>883</v>
      </c>
      <c r="AT79" s="696">
        <v>883</v>
      </c>
      <c r="AU79" s="696">
        <v>883</v>
      </c>
      <c r="AV79" s="696">
        <v>841.40425110000001</v>
      </c>
      <c r="AW79" s="696">
        <v>820.60638429999995</v>
      </c>
      <c r="AX79" s="696">
        <v>799.80851749999999</v>
      </c>
      <c r="AY79" s="696">
        <v>799.80851749999999</v>
      </c>
      <c r="AZ79" s="696">
        <v>799.80851749999999</v>
      </c>
      <c r="BA79" s="696">
        <v>653</v>
      </c>
      <c r="BB79" s="696">
        <v>653</v>
      </c>
      <c r="BC79" s="696">
        <v>653</v>
      </c>
      <c r="BD79" s="696">
        <v>653</v>
      </c>
      <c r="BE79" s="696">
        <v>653</v>
      </c>
      <c r="BF79" s="696">
        <v>653</v>
      </c>
      <c r="BG79" s="696">
        <v>0</v>
      </c>
      <c r="BH79" s="696">
        <v>0</v>
      </c>
      <c r="BI79" s="696">
        <v>0</v>
      </c>
      <c r="BJ79" s="696">
        <v>0</v>
      </c>
      <c r="BK79" s="696">
        <v>0</v>
      </c>
      <c r="BL79" s="696">
        <v>0</v>
      </c>
      <c r="BM79" s="696">
        <v>0</v>
      </c>
      <c r="BN79" s="696">
        <v>0</v>
      </c>
      <c r="BO79" s="696">
        <v>0</v>
      </c>
      <c r="BP79" s="696">
        <v>0</v>
      </c>
      <c r="BQ79" s="696">
        <v>0</v>
      </c>
      <c r="BR79" s="696">
        <v>0</v>
      </c>
      <c r="BS79" s="696">
        <v>0</v>
      </c>
      <c r="BT79" s="696">
        <v>0</v>
      </c>
      <c r="BU79" s="163"/>
    </row>
    <row r="80" spans="2:75" ht="15.75" hidden="1" customHeight="1">
      <c r="B80" s="691" t="s">
        <v>209</v>
      </c>
      <c r="C80" s="691" t="s">
        <v>705</v>
      </c>
      <c r="D80" s="691" t="s">
        <v>14</v>
      </c>
      <c r="E80" s="691" t="s">
        <v>696</v>
      </c>
      <c r="F80" s="691" t="s">
        <v>29</v>
      </c>
      <c r="G80" s="691" t="s">
        <v>697</v>
      </c>
      <c r="H80" s="691">
        <v>2013</v>
      </c>
      <c r="I80" s="644" t="s">
        <v>581</v>
      </c>
      <c r="J80" s="644" t="s">
        <v>589</v>
      </c>
      <c r="K80" s="633"/>
      <c r="L80" s="696">
        <v>0</v>
      </c>
      <c r="M80" s="696">
        <v>0</v>
      </c>
      <c r="N80" s="696">
        <v>0.87983257500000001</v>
      </c>
      <c r="O80" s="696">
        <v>0.87784564300000001</v>
      </c>
      <c r="P80" s="696">
        <v>0.87766501200000002</v>
      </c>
      <c r="Q80" s="696">
        <v>0.863496971</v>
      </c>
      <c r="R80" s="696">
        <v>0.85713547099999998</v>
      </c>
      <c r="S80" s="696">
        <v>0.85077397099999996</v>
      </c>
      <c r="T80" s="696">
        <v>0.84256638900000003</v>
      </c>
      <c r="U80" s="696">
        <v>0.84256638900000003</v>
      </c>
      <c r="V80" s="696">
        <v>0.77824280599999995</v>
      </c>
      <c r="W80" s="696">
        <v>0.77824280599999995</v>
      </c>
      <c r="X80" s="696">
        <v>0.73292095999999995</v>
      </c>
      <c r="Y80" s="696">
        <v>0.73292095999999995</v>
      </c>
      <c r="Z80" s="696">
        <v>0.59720002100000003</v>
      </c>
      <c r="AA80" s="696">
        <v>0.59720002100000003</v>
      </c>
      <c r="AB80" s="696">
        <v>4.1399999999999999E-2</v>
      </c>
      <c r="AC80" s="696">
        <v>0</v>
      </c>
      <c r="AD80" s="696">
        <v>0</v>
      </c>
      <c r="AE80" s="696">
        <v>0</v>
      </c>
      <c r="AF80" s="696">
        <v>0</v>
      </c>
      <c r="AG80" s="696">
        <v>0</v>
      </c>
      <c r="AH80" s="696">
        <v>0</v>
      </c>
      <c r="AI80" s="696">
        <v>0</v>
      </c>
      <c r="AJ80" s="696">
        <v>0</v>
      </c>
      <c r="AK80" s="696">
        <v>0</v>
      </c>
      <c r="AL80" s="696">
        <v>0</v>
      </c>
      <c r="AM80" s="696">
        <v>0</v>
      </c>
      <c r="AN80" s="696">
        <v>0</v>
      </c>
      <c r="AO80" s="696">
        <v>0</v>
      </c>
      <c r="AP80" s="633"/>
      <c r="AQ80" s="696">
        <v>0</v>
      </c>
      <c r="AR80" s="696">
        <v>0</v>
      </c>
      <c r="AS80" s="696">
        <v>7997.6251220000004</v>
      </c>
      <c r="AT80" s="696">
        <v>7958.9322359999996</v>
      </c>
      <c r="AU80" s="696">
        <v>7955.4147030000004</v>
      </c>
      <c r="AV80" s="696">
        <v>7683.4169009999996</v>
      </c>
      <c r="AW80" s="696">
        <v>7561.4881590000005</v>
      </c>
      <c r="AX80" s="696">
        <v>7439.5593950000002</v>
      </c>
      <c r="AY80" s="696">
        <v>7282.1078109999999</v>
      </c>
      <c r="AZ80" s="696">
        <v>6972.2296980000001</v>
      </c>
      <c r="BA80" s="696">
        <v>5738.0274429999999</v>
      </c>
      <c r="BB80" s="696">
        <v>5738.0274429999999</v>
      </c>
      <c r="BC80" s="696">
        <v>5364.1628110000001</v>
      </c>
      <c r="BD80" s="696">
        <v>5364.1628110000001</v>
      </c>
      <c r="BE80" s="696">
        <v>4913</v>
      </c>
      <c r="BF80" s="696">
        <v>4913</v>
      </c>
      <c r="BG80" s="696">
        <v>342</v>
      </c>
      <c r="BH80" s="696">
        <v>0</v>
      </c>
      <c r="BI80" s="696">
        <v>0</v>
      </c>
      <c r="BJ80" s="696">
        <v>0</v>
      </c>
      <c r="BK80" s="696">
        <v>0</v>
      </c>
      <c r="BL80" s="696">
        <v>0</v>
      </c>
      <c r="BM80" s="696">
        <v>0</v>
      </c>
      <c r="BN80" s="696">
        <v>0</v>
      </c>
      <c r="BO80" s="696">
        <v>0</v>
      </c>
      <c r="BP80" s="696">
        <v>0</v>
      </c>
      <c r="BQ80" s="696">
        <v>0</v>
      </c>
      <c r="BR80" s="696">
        <v>0</v>
      </c>
      <c r="BS80" s="696">
        <v>0</v>
      </c>
      <c r="BT80" s="696">
        <v>0</v>
      </c>
      <c r="BU80" s="163"/>
    </row>
    <row r="81" spans="2:73" ht="15" hidden="1" customHeight="1">
      <c r="B81" s="691" t="s">
        <v>209</v>
      </c>
      <c r="C81" s="691" t="s">
        <v>705</v>
      </c>
      <c r="D81" s="691" t="s">
        <v>14</v>
      </c>
      <c r="E81" s="691" t="s">
        <v>696</v>
      </c>
      <c r="F81" s="691" t="s">
        <v>29</v>
      </c>
      <c r="G81" s="691" t="s">
        <v>697</v>
      </c>
      <c r="H81" s="691">
        <v>2014</v>
      </c>
      <c r="I81" s="644" t="s">
        <v>581</v>
      </c>
      <c r="J81" s="644" t="s">
        <v>596</v>
      </c>
      <c r="K81" s="633"/>
      <c r="L81" s="696">
        <v>0</v>
      </c>
      <c r="M81" s="696">
        <v>0</v>
      </c>
      <c r="N81" s="696">
        <v>0</v>
      </c>
      <c r="O81" s="696">
        <v>2.8647613789999999</v>
      </c>
      <c r="P81" s="696">
        <v>2.8636356620000001</v>
      </c>
      <c r="Q81" s="696">
        <v>2.7054003259999999</v>
      </c>
      <c r="R81" s="696">
        <v>2.6307855170000001</v>
      </c>
      <c r="S81" s="696">
        <v>2.5561707089999999</v>
      </c>
      <c r="T81" s="696">
        <v>2.5561707089999999</v>
      </c>
      <c r="U81" s="696">
        <v>2.476769563</v>
      </c>
      <c r="V81" s="696">
        <v>2.476769563</v>
      </c>
      <c r="W81" s="696">
        <v>1.7785931749999999</v>
      </c>
      <c r="X81" s="696">
        <v>1.6479931699999999</v>
      </c>
      <c r="Y81" s="696">
        <v>1.6479931699999999</v>
      </c>
      <c r="Z81" s="696">
        <v>1.6479931699999999</v>
      </c>
      <c r="AA81" s="696">
        <v>1.2187624800000001</v>
      </c>
      <c r="AB81" s="696">
        <v>1.2187624800000001</v>
      </c>
      <c r="AC81" s="696">
        <v>0.241662502</v>
      </c>
      <c r="AD81" s="696">
        <v>0.17180000200000001</v>
      </c>
      <c r="AE81" s="696">
        <v>0.17180000200000001</v>
      </c>
      <c r="AF81" s="696">
        <v>0.17180000200000001</v>
      </c>
      <c r="AG81" s="696">
        <v>0.17180000200000001</v>
      </c>
      <c r="AH81" s="696">
        <v>0.17180000200000001</v>
      </c>
      <c r="AI81" s="696">
        <v>0.17180000200000001</v>
      </c>
      <c r="AJ81" s="696">
        <v>0</v>
      </c>
      <c r="AK81" s="696">
        <v>0</v>
      </c>
      <c r="AL81" s="696">
        <v>0</v>
      </c>
      <c r="AM81" s="696">
        <v>0</v>
      </c>
      <c r="AN81" s="696">
        <v>0</v>
      </c>
      <c r="AO81" s="696">
        <v>0</v>
      </c>
      <c r="AP81" s="633"/>
      <c r="AQ81" s="696">
        <v>0</v>
      </c>
      <c r="AR81" s="696">
        <v>0</v>
      </c>
      <c r="AS81" s="696">
        <v>0</v>
      </c>
      <c r="AT81" s="696">
        <v>32836.041559999998</v>
      </c>
      <c r="AU81" s="696">
        <v>32814.11969</v>
      </c>
      <c r="AV81" s="696">
        <v>29778.510590000002</v>
      </c>
      <c r="AW81" s="696">
        <v>28348.39386</v>
      </c>
      <c r="AX81" s="696">
        <v>26918.276539999999</v>
      </c>
      <c r="AY81" s="696">
        <v>26918.276539999999</v>
      </c>
      <c r="AZ81" s="696">
        <v>25395.07086</v>
      </c>
      <c r="BA81" s="696">
        <v>25395.07086</v>
      </c>
      <c r="BB81" s="696">
        <v>12006.873809999999</v>
      </c>
      <c r="BC81" s="696">
        <v>11884.873809999999</v>
      </c>
      <c r="BD81" s="696">
        <v>11303.97134</v>
      </c>
      <c r="BE81" s="696">
        <v>11303.97134</v>
      </c>
      <c r="BF81" s="696">
        <v>9877.125</v>
      </c>
      <c r="BG81" s="696">
        <v>9877.125</v>
      </c>
      <c r="BH81" s="696">
        <v>1843.125</v>
      </c>
      <c r="BI81" s="696">
        <v>1266</v>
      </c>
      <c r="BJ81" s="696">
        <v>1266</v>
      </c>
      <c r="BK81" s="696">
        <v>1266</v>
      </c>
      <c r="BL81" s="696">
        <v>1266</v>
      </c>
      <c r="BM81" s="696">
        <v>1266</v>
      </c>
      <c r="BN81" s="696">
        <v>1266</v>
      </c>
      <c r="BO81" s="696">
        <v>0</v>
      </c>
      <c r="BP81" s="696">
        <v>0</v>
      </c>
      <c r="BQ81" s="696">
        <v>0</v>
      </c>
      <c r="BR81" s="696">
        <v>0</v>
      </c>
      <c r="BS81" s="696">
        <v>0</v>
      </c>
      <c r="BT81" s="696">
        <v>0</v>
      </c>
    </row>
    <row r="82" spans="2:73" ht="15.75" hidden="1" customHeight="1">
      <c r="B82" s="691" t="s">
        <v>209</v>
      </c>
      <c r="C82" s="691" t="s">
        <v>695</v>
      </c>
      <c r="D82" s="691" t="s">
        <v>3</v>
      </c>
      <c r="E82" s="691" t="s">
        <v>696</v>
      </c>
      <c r="F82" s="691" t="s">
        <v>29</v>
      </c>
      <c r="G82" s="691" t="s">
        <v>701</v>
      </c>
      <c r="H82" s="691">
        <v>2013</v>
      </c>
      <c r="I82" s="644" t="s">
        <v>581</v>
      </c>
      <c r="J82" s="644" t="s">
        <v>589</v>
      </c>
      <c r="K82" s="633"/>
      <c r="L82" s="696">
        <v>0</v>
      </c>
      <c r="M82" s="696">
        <v>0</v>
      </c>
      <c r="N82" s="696">
        <v>0.92115265099999999</v>
      </c>
      <c r="O82" s="696">
        <v>0.92115265099999999</v>
      </c>
      <c r="P82" s="696">
        <v>0.92115265099999999</v>
      </c>
      <c r="Q82" s="696">
        <v>0.92115265099999999</v>
      </c>
      <c r="R82" s="696">
        <v>0.92115265099999999</v>
      </c>
      <c r="S82" s="696">
        <v>0.92115265099999999</v>
      </c>
      <c r="T82" s="696">
        <v>0.92115265099999999</v>
      </c>
      <c r="U82" s="696">
        <v>0.92115265099999999</v>
      </c>
      <c r="V82" s="696">
        <v>0.92115265099999999</v>
      </c>
      <c r="W82" s="696">
        <v>0.92115265099999999</v>
      </c>
      <c r="X82" s="696">
        <v>0.92115265099999999</v>
      </c>
      <c r="Y82" s="696">
        <v>0.92115265099999999</v>
      </c>
      <c r="Z82" s="696">
        <v>0.92115265099999999</v>
      </c>
      <c r="AA82" s="696">
        <v>0.92115265099999999</v>
      </c>
      <c r="AB82" s="696">
        <v>0.92115265099999999</v>
      </c>
      <c r="AC82" s="696">
        <v>0.92115265099999999</v>
      </c>
      <c r="AD82" s="696">
        <v>0.92115265099999999</v>
      </c>
      <c r="AE82" s="696">
        <v>0.92115265099999999</v>
      </c>
      <c r="AF82" s="696">
        <v>0.78881093499999999</v>
      </c>
      <c r="AG82" s="696">
        <v>0</v>
      </c>
      <c r="AH82" s="696">
        <v>0</v>
      </c>
      <c r="AI82" s="696">
        <v>0</v>
      </c>
      <c r="AJ82" s="696">
        <v>0</v>
      </c>
      <c r="AK82" s="696">
        <v>0</v>
      </c>
      <c r="AL82" s="696">
        <v>0</v>
      </c>
      <c r="AM82" s="696">
        <v>0</v>
      </c>
      <c r="AN82" s="696">
        <v>0</v>
      </c>
      <c r="AO82" s="696">
        <v>0</v>
      </c>
      <c r="AP82" s="633"/>
      <c r="AQ82" s="696">
        <v>0</v>
      </c>
      <c r="AR82" s="696">
        <v>0</v>
      </c>
      <c r="AS82" s="696">
        <v>1650.0041293999998</v>
      </c>
      <c r="AT82" s="696">
        <v>1650.0041293999998</v>
      </c>
      <c r="AU82" s="696">
        <v>1650.0041293999998</v>
      </c>
      <c r="AV82" s="696">
        <v>1650.0041293999998</v>
      </c>
      <c r="AW82" s="696">
        <v>1650.0041293999998</v>
      </c>
      <c r="AX82" s="696">
        <v>1650.0041293999998</v>
      </c>
      <c r="AY82" s="696">
        <v>1650.0041293999998</v>
      </c>
      <c r="AZ82" s="696">
        <v>1650.0041293999998</v>
      </c>
      <c r="BA82" s="696">
        <v>1650.0041293999998</v>
      </c>
      <c r="BB82" s="696">
        <v>1650.0041293999998</v>
      </c>
      <c r="BC82" s="696">
        <v>1650.0041293999998</v>
      </c>
      <c r="BD82" s="696">
        <v>1650.0041293999998</v>
      </c>
      <c r="BE82" s="696">
        <v>1650.0041293999998</v>
      </c>
      <c r="BF82" s="696">
        <v>1650.0041293999998</v>
      </c>
      <c r="BG82" s="696">
        <v>1650.0041293999998</v>
      </c>
      <c r="BH82" s="696">
        <v>1650.0041293999998</v>
      </c>
      <c r="BI82" s="696">
        <v>1650.0041293999998</v>
      </c>
      <c r="BJ82" s="696">
        <v>1650.0041293999998</v>
      </c>
      <c r="BK82" s="696">
        <v>1531.6569649999999</v>
      </c>
      <c r="BL82" s="696">
        <v>0</v>
      </c>
      <c r="BM82" s="696">
        <v>0</v>
      </c>
      <c r="BN82" s="696">
        <v>0</v>
      </c>
      <c r="BO82" s="696">
        <v>0</v>
      </c>
      <c r="BP82" s="696">
        <v>0</v>
      </c>
      <c r="BQ82" s="696">
        <v>0</v>
      </c>
      <c r="BR82" s="696">
        <v>0</v>
      </c>
      <c r="BS82" s="696">
        <v>0</v>
      </c>
      <c r="BT82" s="696">
        <v>0</v>
      </c>
      <c r="BU82" s="163"/>
    </row>
    <row r="83" spans="2:73" ht="15.75" hidden="1" customHeight="1">
      <c r="B83" s="691" t="s">
        <v>209</v>
      </c>
      <c r="C83" s="691" t="s">
        <v>695</v>
      </c>
      <c r="D83" s="691" t="s">
        <v>3</v>
      </c>
      <c r="E83" s="691" t="s">
        <v>696</v>
      </c>
      <c r="F83" s="691" t="s">
        <v>29</v>
      </c>
      <c r="G83" s="691" t="s">
        <v>697</v>
      </c>
      <c r="H83" s="691">
        <v>2014</v>
      </c>
      <c r="I83" s="644" t="s">
        <v>581</v>
      </c>
      <c r="J83" s="644" t="s">
        <v>596</v>
      </c>
      <c r="K83" s="633"/>
      <c r="L83" s="696">
        <v>0</v>
      </c>
      <c r="M83" s="696">
        <v>0</v>
      </c>
      <c r="N83" s="696">
        <v>0</v>
      </c>
      <c r="O83" s="696">
        <v>28.820905144000001</v>
      </c>
      <c r="P83" s="696">
        <v>28.820905144000001</v>
      </c>
      <c r="Q83" s="696">
        <v>28.820905144000001</v>
      </c>
      <c r="R83" s="696">
        <v>28.820905144000001</v>
      </c>
      <c r="S83" s="696">
        <v>28.820905144000001</v>
      </c>
      <c r="T83" s="696">
        <v>28.820905144000001</v>
      </c>
      <c r="U83" s="696">
        <v>28.820905144000001</v>
      </c>
      <c r="V83" s="696">
        <v>28.820905144000001</v>
      </c>
      <c r="W83" s="696">
        <v>28.820905144000001</v>
      </c>
      <c r="X83" s="696">
        <v>28.820905144000001</v>
      </c>
      <c r="Y83" s="696">
        <v>28.820905144000001</v>
      </c>
      <c r="Z83" s="696">
        <v>28.820905144000001</v>
      </c>
      <c r="AA83" s="696">
        <v>28.820905144000001</v>
      </c>
      <c r="AB83" s="696">
        <v>28.820905144000001</v>
      </c>
      <c r="AC83" s="696">
        <v>28.820905144000001</v>
      </c>
      <c r="AD83" s="696">
        <v>28.820905144000001</v>
      </c>
      <c r="AE83" s="696">
        <v>28.820905144000001</v>
      </c>
      <c r="AF83" s="696">
        <v>28.820905144000001</v>
      </c>
      <c r="AG83" s="696">
        <v>27.661217600000001</v>
      </c>
      <c r="AH83" s="696">
        <v>0</v>
      </c>
      <c r="AI83" s="696">
        <v>0</v>
      </c>
      <c r="AJ83" s="696">
        <v>0</v>
      </c>
      <c r="AK83" s="696">
        <v>0</v>
      </c>
      <c r="AL83" s="696">
        <v>0</v>
      </c>
      <c r="AM83" s="696">
        <v>0</v>
      </c>
      <c r="AN83" s="696">
        <v>0</v>
      </c>
      <c r="AO83" s="696">
        <v>0</v>
      </c>
      <c r="AP83" s="633"/>
      <c r="AQ83" s="696">
        <v>0</v>
      </c>
      <c r="AR83" s="696">
        <v>0</v>
      </c>
      <c r="AS83" s="696">
        <v>0</v>
      </c>
      <c r="AT83" s="696">
        <v>55115.777832</v>
      </c>
      <c r="AU83" s="696">
        <v>55115.777832</v>
      </c>
      <c r="AV83" s="696">
        <v>55115.777832</v>
      </c>
      <c r="AW83" s="696">
        <v>55115.777832</v>
      </c>
      <c r="AX83" s="696">
        <v>55115.777832</v>
      </c>
      <c r="AY83" s="696">
        <v>55115.777832</v>
      </c>
      <c r="AZ83" s="696">
        <v>55115.777832</v>
      </c>
      <c r="BA83" s="696">
        <v>55115.777832</v>
      </c>
      <c r="BB83" s="696">
        <v>55115.777832</v>
      </c>
      <c r="BC83" s="696">
        <v>55115.777832</v>
      </c>
      <c r="BD83" s="696">
        <v>55115.777832</v>
      </c>
      <c r="BE83" s="696">
        <v>55115.777832</v>
      </c>
      <c r="BF83" s="696">
        <v>55115.777832</v>
      </c>
      <c r="BG83" s="696">
        <v>55115.777832</v>
      </c>
      <c r="BH83" s="696">
        <v>55115.777832</v>
      </c>
      <c r="BI83" s="696">
        <v>55115.777832</v>
      </c>
      <c r="BJ83" s="696">
        <v>55115.777832</v>
      </c>
      <c r="BK83" s="696">
        <v>55115.777832</v>
      </c>
      <c r="BL83" s="696">
        <v>54078.722119999999</v>
      </c>
      <c r="BM83" s="696">
        <v>0</v>
      </c>
      <c r="BN83" s="696">
        <v>0</v>
      </c>
      <c r="BO83" s="696">
        <v>0</v>
      </c>
      <c r="BP83" s="696">
        <v>0</v>
      </c>
      <c r="BQ83" s="696">
        <v>0</v>
      </c>
      <c r="BR83" s="696">
        <v>0</v>
      </c>
      <c r="BS83" s="696">
        <v>0</v>
      </c>
      <c r="BT83" s="696">
        <v>0</v>
      </c>
      <c r="BU83" s="163"/>
    </row>
    <row r="84" spans="2:73" ht="15.75" hidden="1" customHeight="1">
      <c r="B84" s="691" t="s">
        <v>209</v>
      </c>
      <c r="C84" s="691" t="s">
        <v>491</v>
      </c>
      <c r="D84" s="691" t="s">
        <v>715</v>
      </c>
      <c r="E84" s="691" t="s">
        <v>696</v>
      </c>
      <c r="F84" s="691" t="s">
        <v>491</v>
      </c>
      <c r="G84" s="691" t="s">
        <v>701</v>
      </c>
      <c r="H84" s="691">
        <v>2014</v>
      </c>
      <c r="I84" s="644" t="s">
        <v>581</v>
      </c>
      <c r="J84" s="644" t="s">
        <v>596</v>
      </c>
      <c r="K84" s="633"/>
      <c r="L84" s="696">
        <v>0</v>
      </c>
      <c r="M84" s="696">
        <v>0</v>
      </c>
      <c r="N84" s="696">
        <v>0</v>
      </c>
      <c r="O84" s="696">
        <v>50.261953249999998</v>
      </c>
      <c r="P84" s="696">
        <v>0</v>
      </c>
      <c r="Q84" s="696">
        <v>0</v>
      </c>
      <c r="R84" s="696">
        <v>0</v>
      </c>
      <c r="S84" s="696">
        <v>0</v>
      </c>
      <c r="T84" s="696">
        <v>0</v>
      </c>
      <c r="U84" s="696">
        <v>0</v>
      </c>
      <c r="V84" s="696">
        <v>0</v>
      </c>
      <c r="W84" s="696">
        <v>0</v>
      </c>
      <c r="X84" s="696">
        <v>0</v>
      </c>
      <c r="Y84" s="696">
        <v>0</v>
      </c>
      <c r="Z84" s="696">
        <v>0</v>
      </c>
      <c r="AA84" s="696">
        <v>0</v>
      </c>
      <c r="AB84" s="696">
        <v>0</v>
      </c>
      <c r="AC84" s="696">
        <v>0</v>
      </c>
      <c r="AD84" s="696">
        <v>0</v>
      </c>
      <c r="AE84" s="696">
        <v>0</v>
      </c>
      <c r="AF84" s="696">
        <v>0</v>
      </c>
      <c r="AG84" s="696">
        <v>0</v>
      </c>
      <c r="AH84" s="696">
        <v>0</v>
      </c>
      <c r="AI84" s="696">
        <v>0</v>
      </c>
      <c r="AJ84" s="696">
        <v>0</v>
      </c>
      <c r="AK84" s="696">
        <v>0</v>
      </c>
      <c r="AL84" s="696">
        <v>0</v>
      </c>
      <c r="AM84" s="696">
        <v>0</v>
      </c>
      <c r="AN84" s="696">
        <v>0</v>
      </c>
      <c r="AO84" s="696">
        <v>0</v>
      </c>
      <c r="AP84" s="633"/>
      <c r="AQ84" s="696">
        <v>0</v>
      </c>
      <c r="AR84" s="696">
        <v>0</v>
      </c>
      <c r="AS84" s="696">
        <v>0</v>
      </c>
      <c r="AT84" s="696">
        <v>0</v>
      </c>
      <c r="AU84" s="696">
        <v>0</v>
      </c>
      <c r="AV84" s="696">
        <v>0</v>
      </c>
      <c r="AW84" s="696">
        <v>0</v>
      </c>
      <c r="AX84" s="696">
        <v>0</v>
      </c>
      <c r="AY84" s="696">
        <v>0</v>
      </c>
      <c r="AZ84" s="696">
        <v>0</v>
      </c>
      <c r="BA84" s="696">
        <v>0</v>
      </c>
      <c r="BB84" s="696">
        <v>0</v>
      </c>
      <c r="BC84" s="696">
        <v>0</v>
      </c>
      <c r="BD84" s="696">
        <v>0</v>
      </c>
      <c r="BE84" s="696">
        <v>0</v>
      </c>
      <c r="BF84" s="696">
        <v>0</v>
      </c>
      <c r="BG84" s="696">
        <v>0</v>
      </c>
      <c r="BH84" s="696">
        <v>0</v>
      </c>
      <c r="BI84" s="696">
        <v>0</v>
      </c>
      <c r="BJ84" s="696">
        <v>0</v>
      </c>
      <c r="BK84" s="696">
        <v>0</v>
      </c>
      <c r="BL84" s="696">
        <v>0</v>
      </c>
      <c r="BM84" s="696">
        <v>0</v>
      </c>
      <c r="BN84" s="696">
        <v>0</v>
      </c>
      <c r="BO84" s="696">
        <v>0</v>
      </c>
      <c r="BP84" s="696">
        <v>0</v>
      </c>
      <c r="BQ84" s="696">
        <v>0</v>
      </c>
      <c r="BR84" s="696">
        <v>0</v>
      </c>
      <c r="BS84" s="696">
        <v>0</v>
      </c>
      <c r="BT84" s="696">
        <v>0</v>
      </c>
      <c r="BU84" s="163"/>
    </row>
    <row r="85" spans="2:73" ht="15" hidden="1" customHeight="1">
      <c r="B85" s="691" t="s">
        <v>209</v>
      </c>
      <c r="C85" s="691" t="s">
        <v>703</v>
      </c>
      <c r="D85" s="691" t="s">
        <v>17</v>
      </c>
      <c r="E85" s="691" t="s">
        <v>696</v>
      </c>
      <c r="F85" s="691" t="s">
        <v>714</v>
      </c>
      <c r="G85" s="691" t="s">
        <v>697</v>
      </c>
      <c r="H85" s="691">
        <v>2012</v>
      </c>
      <c r="I85" s="644" t="s">
        <v>581</v>
      </c>
      <c r="J85" s="644" t="s">
        <v>589</v>
      </c>
      <c r="K85" s="633"/>
      <c r="L85" s="696">
        <v>0</v>
      </c>
      <c r="M85" s="696">
        <v>19.105</v>
      </c>
      <c r="N85" s="696">
        <v>19.105</v>
      </c>
      <c r="O85" s="696">
        <v>19.105</v>
      </c>
      <c r="P85" s="696">
        <v>19.105</v>
      </c>
      <c r="Q85" s="696">
        <v>19.105</v>
      </c>
      <c r="R85" s="696">
        <v>19.105</v>
      </c>
      <c r="S85" s="696">
        <v>19.105</v>
      </c>
      <c r="T85" s="696">
        <v>19.105</v>
      </c>
      <c r="U85" s="696">
        <v>19.105</v>
      </c>
      <c r="V85" s="696">
        <v>19.105</v>
      </c>
      <c r="W85" s="696">
        <v>19.105</v>
      </c>
      <c r="X85" s="696">
        <v>19.105</v>
      </c>
      <c r="Y85" s="696">
        <v>19.105</v>
      </c>
      <c r="Z85" s="696">
        <v>19.105</v>
      </c>
      <c r="AA85" s="696">
        <v>0</v>
      </c>
      <c r="AB85" s="696">
        <v>0</v>
      </c>
      <c r="AC85" s="696">
        <v>0</v>
      </c>
      <c r="AD85" s="696">
        <v>0</v>
      </c>
      <c r="AE85" s="696">
        <v>0</v>
      </c>
      <c r="AF85" s="696">
        <v>0</v>
      </c>
      <c r="AG85" s="696">
        <v>0</v>
      </c>
      <c r="AH85" s="696">
        <v>0</v>
      </c>
      <c r="AI85" s="696">
        <v>0</v>
      </c>
      <c r="AJ85" s="696">
        <v>0</v>
      </c>
      <c r="AK85" s="696">
        <v>0</v>
      </c>
      <c r="AL85" s="696">
        <v>0</v>
      </c>
      <c r="AM85" s="696">
        <v>0</v>
      </c>
      <c r="AN85" s="696">
        <v>0</v>
      </c>
      <c r="AO85" s="696">
        <v>0</v>
      </c>
      <c r="AP85" s="633"/>
      <c r="AQ85" s="696">
        <v>0</v>
      </c>
      <c r="AR85" s="696">
        <v>98123.28</v>
      </c>
      <c r="AS85" s="696">
        <v>98123.28</v>
      </c>
      <c r="AT85" s="696">
        <v>98123.28</v>
      </c>
      <c r="AU85" s="696">
        <v>98123.28</v>
      </c>
      <c r="AV85" s="696">
        <v>98123.28</v>
      </c>
      <c r="AW85" s="696">
        <v>98123.28</v>
      </c>
      <c r="AX85" s="696">
        <v>98123.28</v>
      </c>
      <c r="AY85" s="696">
        <v>98123.28</v>
      </c>
      <c r="AZ85" s="696">
        <v>98123.28</v>
      </c>
      <c r="BA85" s="696">
        <v>98123.28</v>
      </c>
      <c r="BB85" s="696">
        <v>98123.28</v>
      </c>
      <c r="BC85" s="696">
        <v>98123.28</v>
      </c>
      <c r="BD85" s="696">
        <v>98123.28</v>
      </c>
      <c r="BE85" s="696">
        <v>98123.28</v>
      </c>
      <c r="BF85" s="696">
        <v>0</v>
      </c>
      <c r="BG85" s="696">
        <v>0</v>
      </c>
      <c r="BH85" s="696">
        <v>0</v>
      </c>
      <c r="BI85" s="696">
        <v>0</v>
      </c>
      <c r="BJ85" s="696">
        <v>0</v>
      </c>
      <c r="BK85" s="696">
        <v>0</v>
      </c>
      <c r="BL85" s="696">
        <v>0</v>
      </c>
      <c r="BM85" s="696">
        <v>0</v>
      </c>
      <c r="BN85" s="696">
        <v>0</v>
      </c>
      <c r="BO85" s="696">
        <v>0</v>
      </c>
      <c r="BP85" s="696">
        <v>0</v>
      </c>
      <c r="BQ85" s="696">
        <v>0</v>
      </c>
      <c r="BR85" s="696">
        <v>0</v>
      </c>
      <c r="BS85" s="696">
        <v>0</v>
      </c>
      <c r="BT85" s="696">
        <v>0</v>
      </c>
    </row>
    <row r="86" spans="2:73" ht="15" hidden="1" customHeight="1">
      <c r="B86" s="691" t="s">
        <v>716</v>
      </c>
      <c r="C86" s="691" t="s">
        <v>702</v>
      </c>
      <c r="D86" s="691" t="s">
        <v>9</v>
      </c>
      <c r="E86" s="691" t="s">
        <v>696</v>
      </c>
      <c r="F86" s="691" t="s">
        <v>702</v>
      </c>
      <c r="G86" s="691" t="s">
        <v>701</v>
      </c>
      <c r="H86" s="691">
        <v>2014</v>
      </c>
      <c r="I86" s="644" t="s">
        <v>581</v>
      </c>
      <c r="J86" s="644" t="s">
        <v>596</v>
      </c>
      <c r="K86" s="633"/>
      <c r="L86" s="696">
        <v>0</v>
      </c>
      <c r="M86" s="696">
        <v>0</v>
      </c>
      <c r="N86" s="696">
        <v>0</v>
      </c>
      <c r="O86" s="696">
        <v>64.169619999999995</v>
      </c>
      <c r="P86" s="696">
        <v>0</v>
      </c>
      <c r="Q86" s="696">
        <v>0</v>
      </c>
      <c r="R86" s="696">
        <v>0</v>
      </c>
      <c r="S86" s="696">
        <v>0</v>
      </c>
      <c r="T86" s="696">
        <v>0</v>
      </c>
      <c r="U86" s="696">
        <v>0</v>
      </c>
      <c r="V86" s="696">
        <v>0</v>
      </c>
      <c r="W86" s="696">
        <v>0</v>
      </c>
      <c r="X86" s="696">
        <v>0</v>
      </c>
      <c r="Y86" s="696">
        <v>0</v>
      </c>
      <c r="Z86" s="696">
        <v>0</v>
      </c>
      <c r="AA86" s="696">
        <v>0</v>
      </c>
      <c r="AB86" s="696">
        <v>0</v>
      </c>
      <c r="AC86" s="696">
        <v>0</v>
      </c>
      <c r="AD86" s="696">
        <v>0</v>
      </c>
      <c r="AE86" s="696">
        <v>0</v>
      </c>
      <c r="AF86" s="696">
        <v>0</v>
      </c>
      <c r="AG86" s="696">
        <v>0</v>
      </c>
      <c r="AH86" s="696">
        <v>0</v>
      </c>
      <c r="AI86" s="696">
        <v>0</v>
      </c>
      <c r="AJ86" s="696">
        <v>0</v>
      </c>
      <c r="AK86" s="696">
        <v>0</v>
      </c>
      <c r="AL86" s="696">
        <v>0</v>
      </c>
      <c r="AM86" s="696">
        <v>0</v>
      </c>
      <c r="AN86" s="696">
        <v>0</v>
      </c>
      <c r="AO86" s="696">
        <v>0</v>
      </c>
      <c r="AP86" s="633"/>
      <c r="AQ86" s="696">
        <v>0</v>
      </c>
      <c r="AR86" s="696">
        <v>0</v>
      </c>
      <c r="AS86" s="696">
        <v>0</v>
      </c>
      <c r="AT86" s="696">
        <v>0</v>
      </c>
      <c r="AU86" s="696">
        <v>0</v>
      </c>
      <c r="AV86" s="696">
        <v>0</v>
      </c>
      <c r="AW86" s="696">
        <v>0</v>
      </c>
      <c r="AX86" s="696">
        <v>0</v>
      </c>
      <c r="AY86" s="696">
        <v>0</v>
      </c>
      <c r="AZ86" s="696">
        <v>0</v>
      </c>
      <c r="BA86" s="696">
        <v>0</v>
      </c>
      <c r="BB86" s="696">
        <v>0</v>
      </c>
      <c r="BC86" s="696">
        <v>0</v>
      </c>
      <c r="BD86" s="696">
        <v>0</v>
      </c>
      <c r="BE86" s="696">
        <v>0</v>
      </c>
      <c r="BF86" s="696">
        <v>0</v>
      </c>
      <c r="BG86" s="696">
        <v>0</v>
      </c>
      <c r="BH86" s="696">
        <v>0</v>
      </c>
      <c r="BI86" s="696">
        <v>0</v>
      </c>
      <c r="BJ86" s="696">
        <v>0</v>
      </c>
      <c r="BK86" s="696">
        <v>0</v>
      </c>
      <c r="BL86" s="696">
        <v>0</v>
      </c>
      <c r="BM86" s="696">
        <v>0</v>
      </c>
      <c r="BN86" s="696">
        <v>0</v>
      </c>
      <c r="BO86" s="696">
        <v>0</v>
      </c>
      <c r="BP86" s="696">
        <v>0</v>
      </c>
      <c r="BQ86" s="696">
        <v>0</v>
      </c>
      <c r="BR86" s="696">
        <v>0</v>
      </c>
      <c r="BS86" s="696">
        <v>0</v>
      </c>
      <c r="BT86" s="696">
        <v>0</v>
      </c>
    </row>
    <row r="87" spans="2:73" ht="15" hidden="1" customHeight="1">
      <c r="B87" s="691" t="s">
        <v>694</v>
      </c>
      <c r="C87" s="691" t="s">
        <v>698</v>
      </c>
      <c r="D87" s="691" t="s">
        <v>717</v>
      </c>
      <c r="E87" s="691" t="s">
        <v>696</v>
      </c>
      <c r="F87" s="691" t="s">
        <v>714</v>
      </c>
      <c r="G87" s="691" t="s">
        <v>701</v>
      </c>
      <c r="H87" s="691">
        <v>2014</v>
      </c>
      <c r="I87" s="644" t="s">
        <v>581</v>
      </c>
      <c r="J87" s="644" t="s">
        <v>596</v>
      </c>
      <c r="K87" s="633"/>
      <c r="L87" s="696">
        <v>0</v>
      </c>
      <c r="M87" s="696">
        <v>0</v>
      </c>
      <c r="N87" s="696">
        <v>0</v>
      </c>
      <c r="O87" s="696">
        <v>1.67161</v>
      </c>
      <c r="P87" s="696">
        <v>0</v>
      </c>
      <c r="Q87" s="696">
        <v>0</v>
      </c>
      <c r="R87" s="696">
        <v>0</v>
      </c>
      <c r="S87" s="696">
        <v>0</v>
      </c>
      <c r="T87" s="696">
        <v>0</v>
      </c>
      <c r="U87" s="696">
        <v>0</v>
      </c>
      <c r="V87" s="696">
        <v>0</v>
      </c>
      <c r="W87" s="696">
        <v>0</v>
      </c>
      <c r="X87" s="696">
        <v>0</v>
      </c>
      <c r="Y87" s="696">
        <v>0</v>
      </c>
      <c r="Z87" s="696">
        <v>0</v>
      </c>
      <c r="AA87" s="696">
        <v>0</v>
      </c>
      <c r="AB87" s="696">
        <v>0</v>
      </c>
      <c r="AC87" s="696">
        <v>0</v>
      </c>
      <c r="AD87" s="696">
        <v>0</v>
      </c>
      <c r="AE87" s="696">
        <v>0</v>
      </c>
      <c r="AF87" s="696">
        <v>0</v>
      </c>
      <c r="AG87" s="696">
        <v>0</v>
      </c>
      <c r="AH87" s="696">
        <v>0</v>
      </c>
      <c r="AI87" s="696">
        <v>0</v>
      </c>
      <c r="AJ87" s="696">
        <v>0</v>
      </c>
      <c r="AK87" s="696">
        <v>0</v>
      </c>
      <c r="AL87" s="696">
        <v>0</v>
      </c>
      <c r="AM87" s="696">
        <v>0</v>
      </c>
      <c r="AN87" s="696">
        <v>0</v>
      </c>
      <c r="AO87" s="696">
        <v>0</v>
      </c>
      <c r="AP87" s="633"/>
      <c r="AQ87" s="696">
        <v>0</v>
      </c>
      <c r="AR87" s="696">
        <v>0</v>
      </c>
      <c r="AS87" s="696">
        <v>0</v>
      </c>
      <c r="AT87" s="696">
        <v>0</v>
      </c>
      <c r="AU87" s="696">
        <v>0</v>
      </c>
      <c r="AV87" s="696">
        <v>0</v>
      </c>
      <c r="AW87" s="696">
        <v>0</v>
      </c>
      <c r="AX87" s="696">
        <v>0</v>
      </c>
      <c r="AY87" s="696">
        <v>0</v>
      </c>
      <c r="AZ87" s="696">
        <v>0</v>
      </c>
      <c r="BA87" s="696">
        <v>0</v>
      </c>
      <c r="BB87" s="696">
        <v>0</v>
      </c>
      <c r="BC87" s="696">
        <v>0</v>
      </c>
      <c r="BD87" s="696">
        <v>0</v>
      </c>
      <c r="BE87" s="696">
        <v>0</v>
      </c>
      <c r="BF87" s="696">
        <v>0</v>
      </c>
      <c r="BG87" s="696">
        <v>0</v>
      </c>
      <c r="BH87" s="696">
        <v>0</v>
      </c>
      <c r="BI87" s="696">
        <v>0</v>
      </c>
      <c r="BJ87" s="696">
        <v>0</v>
      </c>
      <c r="BK87" s="696">
        <v>0</v>
      </c>
      <c r="BL87" s="696">
        <v>0</v>
      </c>
      <c r="BM87" s="696">
        <v>0</v>
      </c>
      <c r="BN87" s="696">
        <v>0</v>
      </c>
      <c r="BO87" s="696">
        <v>0</v>
      </c>
      <c r="BP87" s="696">
        <v>0</v>
      </c>
      <c r="BQ87" s="696">
        <v>0</v>
      </c>
      <c r="BR87" s="696">
        <v>0</v>
      </c>
      <c r="BS87" s="696">
        <v>0</v>
      </c>
      <c r="BT87" s="696">
        <v>0</v>
      </c>
    </row>
    <row r="88" spans="2:73" ht="15" hidden="1" customHeight="1">
      <c r="B88" s="691" t="s">
        <v>694</v>
      </c>
      <c r="C88" s="691" t="s">
        <v>695</v>
      </c>
      <c r="D88" s="691" t="s">
        <v>42</v>
      </c>
      <c r="E88" s="691" t="s">
        <v>696</v>
      </c>
      <c r="F88" s="691" t="s">
        <v>29</v>
      </c>
      <c r="G88" s="691" t="s">
        <v>701</v>
      </c>
      <c r="H88" s="691">
        <v>2014</v>
      </c>
      <c r="I88" s="644" t="s">
        <v>581</v>
      </c>
      <c r="J88" s="644" t="s">
        <v>596</v>
      </c>
      <c r="K88" s="633"/>
      <c r="L88" s="696">
        <v>0</v>
      </c>
      <c r="M88" s="696">
        <v>0</v>
      </c>
      <c r="N88" s="696">
        <v>0</v>
      </c>
      <c r="O88" s="696">
        <v>16.95035</v>
      </c>
      <c r="P88" s="696">
        <v>0</v>
      </c>
      <c r="Q88" s="696">
        <v>0</v>
      </c>
      <c r="R88" s="696">
        <v>0</v>
      </c>
      <c r="S88" s="696">
        <v>0</v>
      </c>
      <c r="T88" s="696">
        <v>0</v>
      </c>
      <c r="U88" s="696">
        <v>0</v>
      </c>
      <c r="V88" s="696">
        <v>0</v>
      </c>
      <c r="W88" s="696">
        <v>0</v>
      </c>
      <c r="X88" s="696">
        <v>0</v>
      </c>
      <c r="Y88" s="696">
        <v>0</v>
      </c>
      <c r="Z88" s="696">
        <v>0</v>
      </c>
      <c r="AA88" s="696">
        <v>0</v>
      </c>
      <c r="AB88" s="696">
        <v>0</v>
      </c>
      <c r="AC88" s="696">
        <v>0</v>
      </c>
      <c r="AD88" s="696">
        <v>0</v>
      </c>
      <c r="AE88" s="696">
        <v>0</v>
      </c>
      <c r="AF88" s="696">
        <v>0</v>
      </c>
      <c r="AG88" s="696">
        <v>0</v>
      </c>
      <c r="AH88" s="696">
        <v>0</v>
      </c>
      <c r="AI88" s="696">
        <v>0</v>
      </c>
      <c r="AJ88" s="696">
        <v>0</v>
      </c>
      <c r="AK88" s="696">
        <v>0</v>
      </c>
      <c r="AL88" s="696">
        <v>0</v>
      </c>
      <c r="AM88" s="696">
        <v>0</v>
      </c>
      <c r="AN88" s="696">
        <v>0</v>
      </c>
      <c r="AO88" s="696">
        <v>0</v>
      </c>
      <c r="AP88" s="633"/>
      <c r="AQ88" s="696">
        <v>0</v>
      </c>
      <c r="AR88" s="696">
        <v>0</v>
      </c>
      <c r="AS88" s="696">
        <v>0</v>
      </c>
      <c r="AT88" s="696">
        <v>0</v>
      </c>
      <c r="AU88" s="696">
        <v>0</v>
      </c>
      <c r="AV88" s="696">
        <v>0</v>
      </c>
      <c r="AW88" s="696">
        <v>0</v>
      </c>
      <c r="AX88" s="696">
        <v>0</v>
      </c>
      <c r="AY88" s="696">
        <v>0</v>
      </c>
      <c r="AZ88" s="696">
        <v>0</v>
      </c>
      <c r="BA88" s="696">
        <v>0</v>
      </c>
      <c r="BB88" s="696">
        <v>0</v>
      </c>
      <c r="BC88" s="696">
        <v>0</v>
      </c>
      <c r="BD88" s="696">
        <v>0</v>
      </c>
      <c r="BE88" s="696">
        <v>0</v>
      </c>
      <c r="BF88" s="696">
        <v>0</v>
      </c>
      <c r="BG88" s="696">
        <v>0</v>
      </c>
      <c r="BH88" s="696">
        <v>0</v>
      </c>
      <c r="BI88" s="696">
        <v>0</v>
      </c>
      <c r="BJ88" s="696">
        <v>0</v>
      </c>
      <c r="BK88" s="696">
        <v>0</v>
      </c>
      <c r="BL88" s="696">
        <v>0</v>
      </c>
      <c r="BM88" s="696">
        <v>0</v>
      </c>
      <c r="BN88" s="696">
        <v>0</v>
      </c>
      <c r="BO88" s="696">
        <v>0</v>
      </c>
      <c r="BP88" s="696">
        <v>0</v>
      </c>
      <c r="BQ88" s="696">
        <v>0</v>
      </c>
      <c r="BR88" s="696">
        <v>0</v>
      </c>
      <c r="BS88" s="696">
        <v>0</v>
      </c>
      <c r="BT88" s="696">
        <v>0</v>
      </c>
    </row>
    <row r="89" spans="2:73" ht="15" hidden="1" customHeight="1">
      <c r="B89" s="691" t="s">
        <v>694</v>
      </c>
      <c r="C89" s="691" t="s">
        <v>702</v>
      </c>
      <c r="D89" s="691" t="s">
        <v>718</v>
      </c>
      <c r="E89" s="691" t="s">
        <v>696</v>
      </c>
      <c r="F89" s="691" t="s">
        <v>702</v>
      </c>
      <c r="G89" s="691" t="s">
        <v>697</v>
      </c>
      <c r="H89" s="691">
        <v>2012</v>
      </c>
      <c r="I89" s="644" t="s">
        <v>581</v>
      </c>
      <c r="J89" s="644" t="s">
        <v>589</v>
      </c>
      <c r="K89" s="633"/>
      <c r="L89" s="696">
        <v>0</v>
      </c>
      <c r="M89" s="696">
        <v>0</v>
      </c>
      <c r="N89" s="696">
        <v>0</v>
      </c>
      <c r="O89" s="696">
        <v>0</v>
      </c>
      <c r="P89" s="696">
        <v>0</v>
      </c>
      <c r="Q89" s="696">
        <v>0</v>
      </c>
      <c r="R89" s="696">
        <v>0</v>
      </c>
      <c r="S89" s="696">
        <v>0</v>
      </c>
      <c r="T89" s="696">
        <v>0</v>
      </c>
      <c r="U89" s="696">
        <v>0</v>
      </c>
      <c r="V89" s="696">
        <v>0</v>
      </c>
      <c r="W89" s="696">
        <v>0</v>
      </c>
      <c r="X89" s="696">
        <v>0</v>
      </c>
      <c r="Y89" s="696">
        <v>0</v>
      </c>
      <c r="Z89" s="696">
        <v>0</v>
      </c>
      <c r="AA89" s="696">
        <v>0</v>
      </c>
      <c r="AB89" s="696">
        <v>0</v>
      </c>
      <c r="AC89" s="696">
        <v>0</v>
      </c>
      <c r="AD89" s="696">
        <v>0</v>
      </c>
      <c r="AE89" s="696">
        <v>0</v>
      </c>
      <c r="AF89" s="696">
        <v>0</v>
      </c>
      <c r="AG89" s="696">
        <v>0</v>
      </c>
      <c r="AH89" s="696">
        <v>0</v>
      </c>
      <c r="AI89" s="696">
        <v>0</v>
      </c>
      <c r="AJ89" s="696">
        <v>0</v>
      </c>
      <c r="AK89" s="696">
        <v>0</v>
      </c>
      <c r="AL89" s="696">
        <v>0</v>
      </c>
      <c r="AM89" s="696">
        <v>0</v>
      </c>
      <c r="AN89" s="696">
        <v>0</v>
      </c>
      <c r="AO89" s="696">
        <v>0</v>
      </c>
      <c r="AP89" s="633"/>
      <c r="AQ89" s="696">
        <v>0</v>
      </c>
      <c r="AR89" s="696">
        <v>0</v>
      </c>
      <c r="AS89" s="696">
        <v>0</v>
      </c>
      <c r="AT89" s="696">
        <v>0</v>
      </c>
      <c r="AU89" s="696">
        <v>0</v>
      </c>
      <c r="AV89" s="696">
        <v>0</v>
      </c>
      <c r="AW89" s="696">
        <v>0</v>
      </c>
      <c r="AX89" s="696">
        <v>0</v>
      </c>
      <c r="AY89" s="696">
        <v>0</v>
      </c>
      <c r="AZ89" s="696">
        <v>0</v>
      </c>
      <c r="BA89" s="696">
        <v>0</v>
      </c>
      <c r="BB89" s="696">
        <v>0</v>
      </c>
      <c r="BC89" s="696">
        <v>0</v>
      </c>
      <c r="BD89" s="696">
        <v>0</v>
      </c>
      <c r="BE89" s="696">
        <v>0</v>
      </c>
      <c r="BF89" s="696">
        <v>0</v>
      </c>
      <c r="BG89" s="696">
        <v>0</v>
      </c>
      <c r="BH89" s="696">
        <v>0</v>
      </c>
      <c r="BI89" s="696">
        <v>0</v>
      </c>
      <c r="BJ89" s="696">
        <v>0</v>
      </c>
      <c r="BK89" s="696">
        <v>0</v>
      </c>
      <c r="BL89" s="696">
        <v>0</v>
      </c>
      <c r="BM89" s="696">
        <v>0</v>
      </c>
      <c r="BN89" s="696">
        <v>0</v>
      </c>
      <c r="BO89" s="696">
        <v>0</v>
      </c>
      <c r="BP89" s="696">
        <v>0</v>
      </c>
      <c r="BQ89" s="696">
        <v>0</v>
      </c>
      <c r="BR89" s="696">
        <v>0</v>
      </c>
      <c r="BS89" s="696">
        <v>0</v>
      </c>
      <c r="BT89" s="696">
        <v>0</v>
      </c>
    </row>
    <row r="90" spans="2:73" hidden="1">
      <c r="B90" s="691" t="s">
        <v>694</v>
      </c>
      <c r="C90" s="691" t="s">
        <v>702</v>
      </c>
      <c r="D90" s="691" t="s">
        <v>718</v>
      </c>
      <c r="E90" s="691" t="s">
        <v>696</v>
      </c>
      <c r="F90" s="691" t="s">
        <v>702</v>
      </c>
      <c r="G90" s="691" t="s">
        <v>697</v>
      </c>
      <c r="H90" s="691">
        <v>2013</v>
      </c>
      <c r="I90" s="644" t="s">
        <v>581</v>
      </c>
      <c r="J90" s="644" t="s">
        <v>589</v>
      </c>
      <c r="K90" s="633"/>
      <c r="L90" s="696">
        <v>0</v>
      </c>
      <c r="M90" s="696">
        <v>0</v>
      </c>
      <c r="N90" s="696">
        <v>0.17749799999999999</v>
      </c>
      <c r="O90" s="696">
        <v>0.17749799999999999</v>
      </c>
      <c r="P90" s="696">
        <v>0.17749799999999999</v>
      </c>
      <c r="Q90" s="696">
        <v>0</v>
      </c>
      <c r="R90" s="696">
        <v>0</v>
      </c>
      <c r="S90" s="696">
        <v>0</v>
      </c>
      <c r="T90" s="696">
        <v>0</v>
      </c>
      <c r="U90" s="696">
        <v>0</v>
      </c>
      <c r="V90" s="696">
        <v>0</v>
      </c>
      <c r="W90" s="696">
        <v>0</v>
      </c>
      <c r="X90" s="696">
        <v>0</v>
      </c>
      <c r="Y90" s="696">
        <v>0</v>
      </c>
      <c r="Z90" s="696">
        <v>0</v>
      </c>
      <c r="AA90" s="696">
        <v>0</v>
      </c>
      <c r="AB90" s="696">
        <v>0</v>
      </c>
      <c r="AC90" s="696">
        <v>0</v>
      </c>
      <c r="AD90" s="696">
        <v>0</v>
      </c>
      <c r="AE90" s="696">
        <v>0</v>
      </c>
      <c r="AF90" s="696">
        <v>0</v>
      </c>
      <c r="AG90" s="696">
        <v>0</v>
      </c>
      <c r="AH90" s="696">
        <v>0</v>
      </c>
      <c r="AI90" s="696">
        <v>0</v>
      </c>
      <c r="AJ90" s="696">
        <v>0</v>
      </c>
      <c r="AK90" s="696">
        <v>0</v>
      </c>
      <c r="AL90" s="696">
        <v>0</v>
      </c>
      <c r="AM90" s="696">
        <v>0</v>
      </c>
      <c r="AN90" s="696">
        <v>0</v>
      </c>
      <c r="AO90" s="696">
        <v>0</v>
      </c>
      <c r="AP90" s="633"/>
      <c r="AQ90" s="696">
        <v>0</v>
      </c>
      <c r="AR90" s="696">
        <v>0</v>
      </c>
      <c r="AS90" s="696">
        <v>10731.482309999999</v>
      </c>
      <c r="AT90" s="696">
        <v>13105.59231</v>
      </c>
      <c r="AU90" s="696">
        <v>13105.59231</v>
      </c>
      <c r="AV90" s="696">
        <v>2637.9</v>
      </c>
      <c r="AW90" s="696">
        <v>2637.9</v>
      </c>
      <c r="AX90" s="696">
        <v>2637.9</v>
      </c>
      <c r="AY90" s="696">
        <v>2637.9</v>
      </c>
      <c r="AZ90" s="696">
        <v>2637.9</v>
      </c>
      <c r="BA90" s="696">
        <v>2637.9</v>
      </c>
      <c r="BB90" s="696">
        <v>2637.9</v>
      </c>
      <c r="BC90" s="696">
        <v>2637.9</v>
      </c>
      <c r="BD90" s="696">
        <v>2637.9</v>
      </c>
      <c r="BE90" s="696">
        <v>2637.9</v>
      </c>
      <c r="BF90" s="696">
        <v>2637.9</v>
      </c>
      <c r="BG90" s="696">
        <v>2637.9</v>
      </c>
      <c r="BH90" s="696">
        <v>0</v>
      </c>
      <c r="BI90" s="696">
        <v>0</v>
      </c>
      <c r="BJ90" s="696">
        <v>0</v>
      </c>
      <c r="BK90" s="696">
        <v>0</v>
      </c>
      <c r="BL90" s="696">
        <v>0</v>
      </c>
      <c r="BM90" s="696">
        <v>0</v>
      </c>
      <c r="BN90" s="696">
        <v>0</v>
      </c>
      <c r="BO90" s="696">
        <v>0</v>
      </c>
      <c r="BP90" s="696">
        <v>0</v>
      </c>
      <c r="BQ90" s="696">
        <v>0</v>
      </c>
      <c r="BR90" s="696">
        <v>0</v>
      </c>
      <c r="BS90" s="696">
        <v>0</v>
      </c>
      <c r="BT90" s="696">
        <v>0</v>
      </c>
    </row>
    <row r="91" spans="2:73" ht="15" customHeight="1">
      <c r="B91" s="691" t="s">
        <v>209</v>
      </c>
      <c r="C91" s="691" t="s">
        <v>695</v>
      </c>
      <c r="D91" s="691" t="s">
        <v>95</v>
      </c>
      <c r="E91" s="691" t="s">
        <v>696</v>
      </c>
      <c r="F91" s="691" t="s">
        <v>29</v>
      </c>
      <c r="G91" s="691"/>
      <c r="H91" s="691">
        <v>2015</v>
      </c>
      <c r="I91" s="644" t="s">
        <v>582</v>
      </c>
      <c r="J91" s="644" t="s">
        <v>596</v>
      </c>
      <c r="K91" s="633"/>
      <c r="L91" s="695"/>
      <c r="M91" s="696"/>
      <c r="N91" s="696"/>
      <c r="O91" s="696"/>
      <c r="P91" s="696">
        <v>4</v>
      </c>
      <c r="Q91" s="696">
        <v>4</v>
      </c>
      <c r="R91" s="696">
        <v>4</v>
      </c>
      <c r="S91" s="696">
        <v>4</v>
      </c>
      <c r="T91" s="696">
        <v>4</v>
      </c>
      <c r="U91" s="696">
        <v>4</v>
      </c>
      <c r="V91" s="696">
        <v>4</v>
      </c>
      <c r="W91" s="696">
        <v>4</v>
      </c>
      <c r="X91" s="696">
        <v>4</v>
      </c>
      <c r="Y91" s="696">
        <v>4</v>
      </c>
      <c r="Z91" s="696">
        <v>3</v>
      </c>
      <c r="AA91" s="696">
        <v>3</v>
      </c>
      <c r="AB91" s="696">
        <v>3</v>
      </c>
      <c r="AC91" s="696">
        <v>3</v>
      </c>
      <c r="AD91" s="696">
        <v>3</v>
      </c>
      <c r="AE91" s="696">
        <v>3</v>
      </c>
      <c r="AF91" s="696">
        <v>1</v>
      </c>
      <c r="AG91" s="696">
        <v>1</v>
      </c>
      <c r="AH91" s="696">
        <v>1</v>
      </c>
      <c r="AI91" s="696">
        <v>1</v>
      </c>
      <c r="AJ91" s="696">
        <v>0</v>
      </c>
      <c r="AK91" s="696">
        <v>0</v>
      </c>
      <c r="AL91" s="696">
        <v>0</v>
      </c>
      <c r="AM91" s="696">
        <v>0</v>
      </c>
      <c r="AN91" s="696">
        <v>0</v>
      </c>
      <c r="AO91" s="697">
        <v>0</v>
      </c>
      <c r="AP91" s="633"/>
      <c r="AQ91" s="695"/>
      <c r="AR91" s="696"/>
      <c r="AS91" s="696"/>
      <c r="AT91" s="696"/>
      <c r="AU91" s="696">
        <v>56186</v>
      </c>
      <c r="AV91" s="696">
        <v>55675</v>
      </c>
      <c r="AW91" s="696">
        <v>55675</v>
      </c>
      <c r="AX91" s="696">
        <v>55675</v>
      </c>
      <c r="AY91" s="696">
        <v>55675</v>
      </c>
      <c r="AZ91" s="696">
        <v>55675</v>
      </c>
      <c r="BA91" s="696">
        <v>55675</v>
      </c>
      <c r="BB91" s="696">
        <v>55663</v>
      </c>
      <c r="BC91" s="696">
        <v>55663</v>
      </c>
      <c r="BD91" s="696">
        <v>55663</v>
      </c>
      <c r="BE91" s="696">
        <v>51354</v>
      </c>
      <c r="BF91" s="696">
        <v>51167</v>
      </c>
      <c r="BG91" s="696">
        <v>51167</v>
      </c>
      <c r="BH91" s="696">
        <v>50990</v>
      </c>
      <c r="BI91" s="696">
        <v>50990</v>
      </c>
      <c r="BJ91" s="696">
        <v>50968</v>
      </c>
      <c r="BK91" s="696">
        <v>19050</v>
      </c>
      <c r="BL91" s="696">
        <v>19050</v>
      </c>
      <c r="BM91" s="696">
        <v>19050</v>
      </c>
      <c r="BN91" s="696">
        <v>19050</v>
      </c>
      <c r="BO91" s="696">
        <v>0</v>
      </c>
      <c r="BP91" s="696">
        <v>0</v>
      </c>
      <c r="BQ91" s="696">
        <v>0</v>
      </c>
      <c r="BR91" s="696">
        <v>0</v>
      </c>
      <c r="BS91" s="696">
        <v>0</v>
      </c>
      <c r="BT91" s="697">
        <v>0</v>
      </c>
    </row>
    <row r="92" spans="2:73" ht="15" customHeight="1">
      <c r="B92" s="691" t="s">
        <v>209</v>
      </c>
      <c r="C92" s="691" t="s">
        <v>695</v>
      </c>
      <c r="D92" s="691" t="s">
        <v>96</v>
      </c>
      <c r="E92" s="691" t="s">
        <v>696</v>
      </c>
      <c r="F92" s="691" t="s">
        <v>29</v>
      </c>
      <c r="G92" s="691"/>
      <c r="H92" s="691">
        <v>2015</v>
      </c>
      <c r="I92" s="644" t="s">
        <v>582</v>
      </c>
      <c r="J92" s="644" t="s">
        <v>596</v>
      </c>
      <c r="K92" s="633"/>
      <c r="L92" s="695"/>
      <c r="M92" s="696"/>
      <c r="N92" s="696"/>
      <c r="O92" s="696"/>
      <c r="P92" s="696">
        <v>7</v>
      </c>
      <c r="Q92" s="696">
        <v>7</v>
      </c>
      <c r="R92" s="696">
        <v>7</v>
      </c>
      <c r="S92" s="696">
        <v>7</v>
      </c>
      <c r="T92" s="696">
        <v>7</v>
      </c>
      <c r="U92" s="696">
        <v>7</v>
      </c>
      <c r="V92" s="696">
        <v>7</v>
      </c>
      <c r="W92" s="696">
        <v>7</v>
      </c>
      <c r="X92" s="696">
        <v>7</v>
      </c>
      <c r="Y92" s="696">
        <v>7</v>
      </c>
      <c r="Z92" s="696">
        <v>6</v>
      </c>
      <c r="AA92" s="696">
        <v>6</v>
      </c>
      <c r="AB92" s="696">
        <v>6</v>
      </c>
      <c r="AC92" s="696">
        <v>5</v>
      </c>
      <c r="AD92" s="696">
        <v>5</v>
      </c>
      <c r="AE92" s="696">
        <v>5</v>
      </c>
      <c r="AF92" s="696">
        <v>2</v>
      </c>
      <c r="AG92" s="696">
        <v>2</v>
      </c>
      <c r="AH92" s="696">
        <v>2</v>
      </c>
      <c r="AI92" s="696">
        <v>2</v>
      </c>
      <c r="AJ92" s="696">
        <v>0</v>
      </c>
      <c r="AK92" s="696">
        <v>0</v>
      </c>
      <c r="AL92" s="696">
        <v>0</v>
      </c>
      <c r="AM92" s="696">
        <v>0</v>
      </c>
      <c r="AN92" s="696">
        <v>0</v>
      </c>
      <c r="AO92" s="697">
        <v>0</v>
      </c>
      <c r="AP92" s="633"/>
      <c r="AQ92" s="695"/>
      <c r="AR92" s="696"/>
      <c r="AS92" s="696"/>
      <c r="AT92" s="696"/>
      <c r="AU92" s="696">
        <v>103800</v>
      </c>
      <c r="AV92" s="696">
        <v>101955</v>
      </c>
      <c r="AW92" s="696">
        <v>101955</v>
      </c>
      <c r="AX92" s="696">
        <v>101955</v>
      </c>
      <c r="AY92" s="696">
        <v>101955</v>
      </c>
      <c r="AZ92" s="696">
        <v>101955</v>
      </c>
      <c r="BA92" s="696">
        <v>101955</v>
      </c>
      <c r="BB92" s="696">
        <v>101902</v>
      </c>
      <c r="BC92" s="696">
        <v>101902</v>
      </c>
      <c r="BD92" s="696">
        <v>101902</v>
      </c>
      <c r="BE92" s="696">
        <v>93968</v>
      </c>
      <c r="BF92" s="696">
        <v>89130</v>
      </c>
      <c r="BG92" s="696">
        <v>89130</v>
      </c>
      <c r="BH92" s="696">
        <v>87213</v>
      </c>
      <c r="BI92" s="696">
        <v>87213</v>
      </c>
      <c r="BJ92" s="696">
        <v>87009</v>
      </c>
      <c r="BK92" s="696">
        <v>32234</v>
      </c>
      <c r="BL92" s="696">
        <v>32234</v>
      </c>
      <c r="BM92" s="696">
        <v>32234</v>
      </c>
      <c r="BN92" s="696">
        <v>32234</v>
      </c>
      <c r="BO92" s="696">
        <v>0</v>
      </c>
      <c r="BP92" s="696">
        <v>0</v>
      </c>
      <c r="BQ92" s="696">
        <v>0</v>
      </c>
      <c r="BR92" s="696">
        <v>0</v>
      </c>
      <c r="BS92" s="696">
        <v>0</v>
      </c>
      <c r="BT92" s="697">
        <v>0</v>
      </c>
    </row>
    <row r="93" spans="2:73" ht="15" customHeight="1">
      <c r="B93" s="691" t="s">
        <v>209</v>
      </c>
      <c r="C93" s="691" t="s">
        <v>695</v>
      </c>
      <c r="D93" s="691" t="s">
        <v>97</v>
      </c>
      <c r="E93" s="691" t="s">
        <v>696</v>
      </c>
      <c r="F93" s="691" t="s">
        <v>29</v>
      </c>
      <c r="G93" s="691"/>
      <c r="H93" s="691">
        <v>2015</v>
      </c>
      <c r="I93" s="644" t="s">
        <v>582</v>
      </c>
      <c r="J93" s="644" t="s">
        <v>596</v>
      </c>
      <c r="K93" s="633"/>
      <c r="L93" s="695"/>
      <c r="M93" s="696"/>
      <c r="N93" s="696"/>
      <c r="O93" s="696"/>
      <c r="P93" s="696">
        <v>5</v>
      </c>
      <c r="Q93" s="696">
        <v>5</v>
      </c>
      <c r="R93" s="696">
        <v>5</v>
      </c>
      <c r="S93" s="696">
        <v>5</v>
      </c>
      <c r="T93" s="696">
        <v>2</v>
      </c>
      <c r="U93" s="696">
        <v>0</v>
      </c>
      <c r="V93" s="696">
        <v>0</v>
      </c>
      <c r="W93" s="696">
        <v>0</v>
      </c>
      <c r="X93" s="696">
        <v>0</v>
      </c>
      <c r="Y93" s="696">
        <v>0</v>
      </c>
      <c r="Z93" s="696">
        <v>0</v>
      </c>
      <c r="AA93" s="696">
        <v>0</v>
      </c>
      <c r="AB93" s="696">
        <v>0</v>
      </c>
      <c r="AC93" s="696">
        <v>0</v>
      </c>
      <c r="AD93" s="696">
        <v>0</v>
      </c>
      <c r="AE93" s="696">
        <v>0</v>
      </c>
      <c r="AF93" s="696">
        <v>0</v>
      </c>
      <c r="AG93" s="696">
        <v>0</v>
      </c>
      <c r="AH93" s="696">
        <v>0</v>
      </c>
      <c r="AI93" s="696">
        <v>0</v>
      </c>
      <c r="AJ93" s="696">
        <v>0</v>
      </c>
      <c r="AK93" s="696">
        <v>0</v>
      </c>
      <c r="AL93" s="696">
        <v>0</v>
      </c>
      <c r="AM93" s="696">
        <v>0</v>
      </c>
      <c r="AN93" s="696">
        <v>0</v>
      </c>
      <c r="AO93" s="697">
        <v>0</v>
      </c>
      <c r="AP93" s="633"/>
      <c r="AQ93" s="695"/>
      <c r="AR93" s="696"/>
      <c r="AS93" s="696"/>
      <c r="AT93" s="696"/>
      <c r="AU93" s="696">
        <v>28450</v>
      </c>
      <c r="AV93" s="696">
        <v>28450</v>
      </c>
      <c r="AW93" s="696">
        <v>28450</v>
      </c>
      <c r="AX93" s="696">
        <v>28346</v>
      </c>
      <c r="AY93" s="696">
        <v>15058</v>
      </c>
      <c r="AZ93" s="696">
        <v>0</v>
      </c>
      <c r="BA93" s="696">
        <v>0</v>
      </c>
      <c r="BB93" s="696">
        <v>0</v>
      </c>
      <c r="BC93" s="696">
        <v>0</v>
      </c>
      <c r="BD93" s="696">
        <v>0</v>
      </c>
      <c r="BE93" s="696">
        <v>0</v>
      </c>
      <c r="BF93" s="696">
        <v>0</v>
      </c>
      <c r="BG93" s="696">
        <v>0</v>
      </c>
      <c r="BH93" s="696">
        <v>0</v>
      </c>
      <c r="BI93" s="696">
        <v>0</v>
      </c>
      <c r="BJ93" s="696">
        <v>0</v>
      </c>
      <c r="BK93" s="696">
        <v>0</v>
      </c>
      <c r="BL93" s="696">
        <v>0</v>
      </c>
      <c r="BM93" s="696">
        <v>0</v>
      </c>
      <c r="BN93" s="696">
        <v>0</v>
      </c>
      <c r="BO93" s="696">
        <v>0</v>
      </c>
      <c r="BP93" s="696">
        <v>0</v>
      </c>
      <c r="BQ93" s="696">
        <v>0</v>
      </c>
      <c r="BR93" s="696">
        <v>0</v>
      </c>
      <c r="BS93" s="696">
        <v>0</v>
      </c>
      <c r="BT93" s="697">
        <v>0</v>
      </c>
    </row>
    <row r="94" spans="2:73" ht="15" customHeight="1">
      <c r="B94" s="691" t="s">
        <v>209</v>
      </c>
      <c r="C94" s="691" t="s">
        <v>695</v>
      </c>
      <c r="D94" s="691" t="s">
        <v>720</v>
      </c>
      <c r="E94" s="691" t="s">
        <v>696</v>
      </c>
      <c r="F94" s="691" t="s">
        <v>29</v>
      </c>
      <c r="G94" s="691"/>
      <c r="H94" s="691">
        <v>2015</v>
      </c>
      <c r="I94" s="644" t="s">
        <v>582</v>
      </c>
      <c r="J94" s="644" t="s">
        <v>596</v>
      </c>
      <c r="K94" s="633"/>
      <c r="L94" s="695"/>
      <c r="M94" s="696"/>
      <c r="N94" s="696"/>
      <c r="O94" s="696"/>
      <c r="P94" s="696">
        <v>21</v>
      </c>
      <c r="Q94" s="696">
        <v>21</v>
      </c>
      <c r="R94" s="696">
        <v>21</v>
      </c>
      <c r="S94" s="696">
        <v>21</v>
      </c>
      <c r="T94" s="696">
        <v>21</v>
      </c>
      <c r="U94" s="696">
        <v>21</v>
      </c>
      <c r="V94" s="696">
        <v>21</v>
      </c>
      <c r="W94" s="696">
        <v>21</v>
      </c>
      <c r="X94" s="696">
        <v>21</v>
      </c>
      <c r="Y94" s="696">
        <v>21</v>
      </c>
      <c r="Z94" s="696">
        <v>21</v>
      </c>
      <c r="AA94" s="696">
        <v>21</v>
      </c>
      <c r="AB94" s="696">
        <v>21</v>
      </c>
      <c r="AC94" s="696">
        <v>21</v>
      </c>
      <c r="AD94" s="696">
        <v>21</v>
      </c>
      <c r="AE94" s="696">
        <v>21</v>
      </c>
      <c r="AF94" s="696">
        <v>21</v>
      </c>
      <c r="AG94" s="696">
        <v>21</v>
      </c>
      <c r="AH94" s="696">
        <v>20</v>
      </c>
      <c r="AI94" s="696">
        <v>0</v>
      </c>
      <c r="AJ94" s="696">
        <v>0</v>
      </c>
      <c r="AK94" s="696">
        <v>0</v>
      </c>
      <c r="AL94" s="696">
        <v>0</v>
      </c>
      <c r="AM94" s="696">
        <v>0</v>
      </c>
      <c r="AN94" s="696">
        <v>0</v>
      </c>
      <c r="AO94" s="697">
        <v>0</v>
      </c>
      <c r="AP94" s="633"/>
      <c r="AQ94" s="695"/>
      <c r="AR94" s="696"/>
      <c r="AS94" s="696"/>
      <c r="AT94" s="696"/>
      <c r="AU94" s="696">
        <v>41750</v>
      </c>
      <c r="AV94" s="696">
        <v>41750</v>
      </c>
      <c r="AW94" s="696">
        <v>41750</v>
      </c>
      <c r="AX94" s="696">
        <v>41750</v>
      </c>
      <c r="AY94" s="696">
        <v>41750</v>
      </c>
      <c r="AZ94" s="696">
        <v>41750</v>
      </c>
      <c r="BA94" s="696">
        <v>41750</v>
      </c>
      <c r="BB94" s="696">
        <v>41750</v>
      </c>
      <c r="BC94" s="696">
        <v>41750</v>
      </c>
      <c r="BD94" s="696">
        <v>41750</v>
      </c>
      <c r="BE94" s="696">
        <v>41750</v>
      </c>
      <c r="BF94" s="696">
        <v>41750</v>
      </c>
      <c r="BG94" s="696">
        <v>41750</v>
      </c>
      <c r="BH94" s="696">
        <v>41750</v>
      </c>
      <c r="BI94" s="696">
        <v>41750</v>
      </c>
      <c r="BJ94" s="696">
        <v>41750</v>
      </c>
      <c r="BK94" s="696">
        <v>41750</v>
      </c>
      <c r="BL94" s="696">
        <v>41750</v>
      </c>
      <c r="BM94" s="696">
        <v>40787</v>
      </c>
      <c r="BN94" s="696">
        <v>0</v>
      </c>
      <c r="BO94" s="696">
        <v>0</v>
      </c>
      <c r="BP94" s="696">
        <v>0</v>
      </c>
      <c r="BQ94" s="696">
        <v>0</v>
      </c>
      <c r="BR94" s="696">
        <v>0</v>
      </c>
      <c r="BS94" s="696">
        <v>0</v>
      </c>
      <c r="BT94" s="697">
        <v>0</v>
      </c>
    </row>
    <row r="95" spans="2:73" ht="15" customHeight="1">
      <c r="B95" s="691" t="s">
        <v>209</v>
      </c>
      <c r="C95" s="691" t="s">
        <v>695</v>
      </c>
      <c r="D95" s="691" t="s">
        <v>99</v>
      </c>
      <c r="E95" s="691" t="s">
        <v>696</v>
      </c>
      <c r="F95" s="691" t="s">
        <v>29</v>
      </c>
      <c r="G95" s="691"/>
      <c r="H95" s="691">
        <v>2015</v>
      </c>
      <c r="I95" s="644" t="s">
        <v>582</v>
      </c>
      <c r="J95" s="644" t="s">
        <v>596</v>
      </c>
      <c r="K95" s="633"/>
      <c r="L95" s="695"/>
      <c r="M95" s="696"/>
      <c r="N95" s="696"/>
      <c r="O95" s="696"/>
      <c r="P95" s="696">
        <v>4</v>
      </c>
      <c r="Q95" s="696">
        <v>4</v>
      </c>
      <c r="R95" s="696">
        <v>4</v>
      </c>
      <c r="S95" s="696">
        <v>4</v>
      </c>
      <c r="T95" s="696">
        <v>4</v>
      </c>
      <c r="U95" s="696">
        <v>4</v>
      </c>
      <c r="V95" s="696">
        <v>4</v>
      </c>
      <c r="W95" s="696">
        <v>4</v>
      </c>
      <c r="X95" s="696">
        <v>4</v>
      </c>
      <c r="Y95" s="696">
        <v>4</v>
      </c>
      <c r="Z95" s="696">
        <v>4</v>
      </c>
      <c r="AA95" s="696">
        <v>4</v>
      </c>
      <c r="AB95" s="696">
        <v>4</v>
      </c>
      <c r="AC95" s="696">
        <v>4</v>
      </c>
      <c r="AD95" s="696">
        <v>4</v>
      </c>
      <c r="AE95" s="696">
        <v>4</v>
      </c>
      <c r="AF95" s="696">
        <v>4</v>
      </c>
      <c r="AG95" s="696">
        <v>4</v>
      </c>
      <c r="AH95" s="696">
        <v>4</v>
      </c>
      <c r="AI95" s="696">
        <v>4</v>
      </c>
      <c r="AJ95" s="696">
        <v>4</v>
      </c>
      <c r="AK95" s="696">
        <v>4</v>
      </c>
      <c r="AL95" s="696">
        <v>4</v>
      </c>
      <c r="AM95" s="696">
        <v>0</v>
      </c>
      <c r="AN95" s="696">
        <v>0</v>
      </c>
      <c r="AO95" s="697">
        <v>0</v>
      </c>
      <c r="AP95" s="633"/>
      <c r="AQ95" s="695"/>
      <c r="AR95" s="696"/>
      <c r="AS95" s="696"/>
      <c r="AT95" s="696"/>
      <c r="AU95" s="696">
        <v>13672</v>
      </c>
      <c r="AV95" s="696">
        <v>13672</v>
      </c>
      <c r="AW95" s="696">
        <v>13672</v>
      </c>
      <c r="AX95" s="696">
        <v>13672</v>
      </c>
      <c r="AY95" s="696">
        <v>13672</v>
      </c>
      <c r="AZ95" s="696">
        <v>13672</v>
      </c>
      <c r="BA95" s="696">
        <v>13672</v>
      </c>
      <c r="BB95" s="696">
        <v>13672</v>
      </c>
      <c r="BC95" s="696">
        <v>13672</v>
      </c>
      <c r="BD95" s="696">
        <v>13672</v>
      </c>
      <c r="BE95" s="696">
        <v>13672</v>
      </c>
      <c r="BF95" s="696">
        <v>13672</v>
      </c>
      <c r="BG95" s="696">
        <v>13672</v>
      </c>
      <c r="BH95" s="696">
        <v>13672</v>
      </c>
      <c r="BI95" s="696">
        <v>13672</v>
      </c>
      <c r="BJ95" s="696">
        <v>13672</v>
      </c>
      <c r="BK95" s="696">
        <v>13672</v>
      </c>
      <c r="BL95" s="696">
        <v>13672</v>
      </c>
      <c r="BM95" s="696">
        <v>13672</v>
      </c>
      <c r="BN95" s="696">
        <v>13672</v>
      </c>
      <c r="BO95" s="696">
        <v>9509</v>
      </c>
      <c r="BP95" s="696">
        <v>9509</v>
      </c>
      <c r="BQ95" s="696">
        <v>9509</v>
      </c>
      <c r="BR95" s="696">
        <v>0</v>
      </c>
      <c r="BS95" s="696">
        <v>0</v>
      </c>
      <c r="BT95" s="697">
        <v>0</v>
      </c>
    </row>
    <row r="96" spans="2:73" ht="15" customHeight="1">
      <c r="B96" s="691" t="s">
        <v>209</v>
      </c>
      <c r="C96" s="691" t="s">
        <v>698</v>
      </c>
      <c r="D96" s="691" t="s">
        <v>100</v>
      </c>
      <c r="E96" s="691" t="s">
        <v>696</v>
      </c>
      <c r="F96" s="691"/>
      <c r="G96" s="691"/>
      <c r="H96" s="691">
        <v>2015</v>
      </c>
      <c r="I96" s="644" t="s">
        <v>582</v>
      </c>
      <c r="J96" s="644" t="s">
        <v>596</v>
      </c>
      <c r="K96" s="633"/>
      <c r="L96" s="695"/>
      <c r="M96" s="696"/>
      <c r="N96" s="696"/>
      <c r="O96" s="696"/>
      <c r="P96" s="696">
        <v>0</v>
      </c>
      <c r="Q96" s="696">
        <v>0</v>
      </c>
      <c r="R96" s="696">
        <v>0</v>
      </c>
      <c r="S96" s="696">
        <v>0</v>
      </c>
      <c r="T96" s="696">
        <v>0</v>
      </c>
      <c r="U96" s="696">
        <v>0</v>
      </c>
      <c r="V96" s="696">
        <v>0</v>
      </c>
      <c r="W96" s="696">
        <v>0</v>
      </c>
      <c r="X96" s="696">
        <v>0</v>
      </c>
      <c r="Y96" s="696">
        <v>0</v>
      </c>
      <c r="Z96" s="696">
        <v>0</v>
      </c>
      <c r="AA96" s="696">
        <v>0</v>
      </c>
      <c r="AB96" s="696">
        <v>0</v>
      </c>
      <c r="AC96" s="696">
        <v>0</v>
      </c>
      <c r="AD96" s="696">
        <v>0</v>
      </c>
      <c r="AE96" s="696">
        <v>0</v>
      </c>
      <c r="AF96" s="696">
        <v>0</v>
      </c>
      <c r="AG96" s="696">
        <v>0</v>
      </c>
      <c r="AH96" s="696">
        <v>0</v>
      </c>
      <c r="AI96" s="696">
        <v>0</v>
      </c>
      <c r="AJ96" s="696">
        <v>0</v>
      </c>
      <c r="AK96" s="696">
        <v>0</v>
      </c>
      <c r="AL96" s="696">
        <v>0</v>
      </c>
      <c r="AM96" s="696">
        <v>0</v>
      </c>
      <c r="AN96" s="696">
        <v>0</v>
      </c>
      <c r="AO96" s="697">
        <v>0</v>
      </c>
      <c r="AP96" s="633"/>
      <c r="AQ96" s="695"/>
      <c r="AR96" s="696"/>
      <c r="AS96" s="696"/>
      <c r="AT96" s="696"/>
      <c r="AU96" s="696">
        <v>0</v>
      </c>
      <c r="AV96" s="696">
        <v>0</v>
      </c>
      <c r="AW96" s="696">
        <v>0</v>
      </c>
      <c r="AX96" s="696">
        <v>0</v>
      </c>
      <c r="AY96" s="696">
        <v>0</v>
      </c>
      <c r="AZ96" s="696">
        <v>0</v>
      </c>
      <c r="BA96" s="696">
        <v>0</v>
      </c>
      <c r="BB96" s="696">
        <v>0</v>
      </c>
      <c r="BC96" s="696">
        <v>0</v>
      </c>
      <c r="BD96" s="696">
        <v>0</v>
      </c>
      <c r="BE96" s="696">
        <v>0</v>
      </c>
      <c r="BF96" s="696">
        <v>0</v>
      </c>
      <c r="BG96" s="696">
        <v>0</v>
      </c>
      <c r="BH96" s="696">
        <v>0</v>
      </c>
      <c r="BI96" s="696">
        <v>0</v>
      </c>
      <c r="BJ96" s="696">
        <v>0</v>
      </c>
      <c r="BK96" s="696">
        <v>0</v>
      </c>
      <c r="BL96" s="696">
        <v>0</v>
      </c>
      <c r="BM96" s="696">
        <v>0</v>
      </c>
      <c r="BN96" s="696">
        <v>0</v>
      </c>
      <c r="BO96" s="696">
        <v>0</v>
      </c>
      <c r="BP96" s="696">
        <v>0</v>
      </c>
      <c r="BQ96" s="696">
        <v>0</v>
      </c>
      <c r="BR96" s="696">
        <v>0</v>
      </c>
      <c r="BS96" s="696">
        <v>0</v>
      </c>
      <c r="BT96" s="697">
        <v>0</v>
      </c>
    </row>
    <row r="97" spans="2:73" ht="15" customHeight="1">
      <c r="B97" s="691" t="s">
        <v>209</v>
      </c>
      <c r="C97" s="691" t="s">
        <v>698</v>
      </c>
      <c r="D97" s="691" t="s">
        <v>101</v>
      </c>
      <c r="E97" s="691" t="s">
        <v>696</v>
      </c>
      <c r="F97" s="691" t="s">
        <v>723</v>
      </c>
      <c r="G97" s="691"/>
      <c r="H97" s="691">
        <v>2015</v>
      </c>
      <c r="I97" s="644" t="s">
        <v>582</v>
      </c>
      <c r="J97" s="644" t="s">
        <v>596</v>
      </c>
      <c r="K97" s="633"/>
      <c r="L97" s="695"/>
      <c r="M97" s="696"/>
      <c r="N97" s="696"/>
      <c r="O97" s="696"/>
      <c r="P97" s="696">
        <v>106</v>
      </c>
      <c r="Q97" s="696">
        <v>106</v>
      </c>
      <c r="R97" s="696">
        <v>106</v>
      </c>
      <c r="S97" s="696">
        <v>106</v>
      </c>
      <c r="T97" s="696">
        <v>106</v>
      </c>
      <c r="U97" s="696">
        <v>106</v>
      </c>
      <c r="V97" s="696">
        <v>101</v>
      </c>
      <c r="W97" s="696">
        <v>101</v>
      </c>
      <c r="X97" s="696">
        <v>101</v>
      </c>
      <c r="Y97" s="696">
        <v>86</v>
      </c>
      <c r="Z97" s="696">
        <v>51</v>
      </c>
      <c r="AA97" s="696">
        <v>51</v>
      </c>
      <c r="AB97" s="696">
        <v>44</v>
      </c>
      <c r="AC97" s="696">
        <v>44</v>
      </c>
      <c r="AD97" s="696">
        <v>44</v>
      </c>
      <c r="AE97" s="696">
        <v>29</v>
      </c>
      <c r="AF97" s="696">
        <v>4</v>
      </c>
      <c r="AG97" s="696">
        <v>4</v>
      </c>
      <c r="AH97" s="696">
        <v>4</v>
      </c>
      <c r="AI97" s="696">
        <v>4</v>
      </c>
      <c r="AJ97" s="696">
        <v>0</v>
      </c>
      <c r="AK97" s="696">
        <v>0</v>
      </c>
      <c r="AL97" s="696">
        <v>0</v>
      </c>
      <c r="AM97" s="696">
        <v>0</v>
      </c>
      <c r="AN97" s="696">
        <v>0</v>
      </c>
      <c r="AO97" s="697">
        <v>0</v>
      </c>
      <c r="AP97" s="633"/>
      <c r="AQ97" s="695"/>
      <c r="AR97" s="696"/>
      <c r="AS97" s="696"/>
      <c r="AT97" s="696"/>
      <c r="AU97" s="696">
        <v>1067522</v>
      </c>
      <c r="AV97" s="696">
        <v>1067522</v>
      </c>
      <c r="AW97" s="696">
        <v>1066725</v>
      </c>
      <c r="AX97" s="696">
        <v>1066725</v>
      </c>
      <c r="AY97" s="696">
        <v>1066725</v>
      </c>
      <c r="AZ97" s="696">
        <v>1066725</v>
      </c>
      <c r="BA97" s="696">
        <v>1041283</v>
      </c>
      <c r="BB97" s="696">
        <v>1041283</v>
      </c>
      <c r="BC97" s="696">
        <v>1039707</v>
      </c>
      <c r="BD97" s="696">
        <v>956178</v>
      </c>
      <c r="BE97" s="696">
        <v>752431</v>
      </c>
      <c r="BF97" s="696">
        <v>748249</v>
      </c>
      <c r="BG97" s="696">
        <v>233624</v>
      </c>
      <c r="BH97" s="696">
        <v>233624</v>
      </c>
      <c r="BI97" s="696">
        <v>233624</v>
      </c>
      <c r="BJ97" s="696">
        <v>154693</v>
      </c>
      <c r="BK97" s="696">
        <v>14454</v>
      </c>
      <c r="BL97" s="696">
        <v>14454</v>
      </c>
      <c r="BM97" s="696">
        <v>14454</v>
      </c>
      <c r="BN97" s="696">
        <v>14454</v>
      </c>
      <c r="BO97" s="696">
        <v>0</v>
      </c>
      <c r="BP97" s="696">
        <v>0</v>
      </c>
      <c r="BQ97" s="696">
        <v>0</v>
      </c>
      <c r="BR97" s="696">
        <v>0</v>
      </c>
      <c r="BS97" s="696">
        <v>0</v>
      </c>
      <c r="BT97" s="697">
        <v>0</v>
      </c>
    </row>
    <row r="98" spans="2:73" ht="15.75" customHeight="1">
      <c r="B98" s="691" t="s">
        <v>209</v>
      </c>
      <c r="C98" s="691" t="s">
        <v>698</v>
      </c>
      <c r="D98" s="691" t="s">
        <v>102</v>
      </c>
      <c r="E98" s="691" t="s">
        <v>696</v>
      </c>
      <c r="F98" s="691" t="s">
        <v>714</v>
      </c>
      <c r="G98" s="691"/>
      <c r="H98" s="691">
        <v>2015</v>
      </c>
      <c r="I98" s="644" t="s">
        <v>582</v>
      </c>
      <c r="J98" s="644" t="s">
        <v>596</v>
      </c>
      <c r="K98" s="633"/>
      <c r="L98" s="695"/>
      <c r="M98" s="696"/>
      <c r="N98" s="696"/>
      <c r="O98" s="696"/>
      <c r="P98" s="696">
        <v>25</v>
      </c>
      <c r="Q98" s="696">
        <v>17</v>
      </c>
      <c r="R98" s="696">
        <v>14</v>
      </c>
      <c r="S98" s="696">
        <v>14</v>
      </c>
      <c r="T98" s="696">
        <v>14</v>
      </c>
      <c r="U98" s="696">
        <v>14</v>
      </c>
      <c r="V98" s="696">
        <v>14</v>
      </c>
      <c r="W98" s="696">
        <v>14</v>
      </c>
      <c r="X98" s="696">
        <v>14</v>
      </c>
      <c r="Y98" s="696">
        <v>14</v>
      </c>
      <c r="Z98" s="696">
        <v>14</v>
      </c>
      <c r="AA98" s="696">
        <v>1</v>
      </c>
      <c r="AB98" s="696">
        <v>0</v>
      </c>
      <c r="AC98" s="696">
        <v>0</v>
      </c>
      <c r="AD98" s="696">
        <v>0</v>
      </c>
      <c r="AE98" s="696">
        <v>0</v>
      </c>
      <c r="AF98" s="696">
        <v>0</v>
      </c>
      <c r="AG98" s="696">
        <v>0</v>
      </c>
      <c r="AH98" s="696">
        <v>0</v>
      </c>
      <c r="AI98" s="696">
        <v>0</v>
      </c>
      <c r="AJ98" s="696">
        <v>0</v>
      </c>
      <c r="AK98" s="696">
        <v>0</v>
      </c>
      <c r="AL98" s="696">
        <v>0</v>
      </c>
      <c r="AM98" s="696">
        <v>0</v>
      </c>
      <c r="AN98" s="696">
        <v>0</v>
      </c>
      <c r="AO98" s="697">
        <v>0</v>
      </c>
      <c r="AP98" s="633"/>
      <c r="AQ98" s="695"/>
      <c r="AR98" s="696"/>
      <c r="AS98" s="696"/>
      <c r="AT98" s="696"/>
      <c r="AU98" s="696">
        <v>113803</v>
      </c>
      <c r="AV98" s="696">
        <v>77768</v>
      </c>
      <c r="AW98" s="696">
        <v>66569</v>
      </c>
      <c r="AX98" s="696">
        <v>66569</v>
      </c>
      <c r="AY98" s="696">
        <v>66569</v>
      </c>
      <c r="AZ98" s="696">
        <v>66569</v>
      </c>
      <c r="BA98" s="696">
        <v>66569</v>
      </c>
      <c r="BB98" s="696">
        <v>66569</v>
      </c>
      <c r="BC98" s="696">
        <v>66569</v>
      </c>
      <c r="BD98" s="696">
        <v>66569</v>
      </c>
      <c r="BE98" s="696">
        <v>64672</v>
      </c>
      <c r="BF98" s="696">
        <v>3294</v>
      </c>
      <c r="BG98" s="696">
        <v>0</v>
      </c>
      <c r="BH98" s="696">
        <v>0</v>
      </c>
      <c r="BI98" s="696">
        <v>0</v>
      </c>
      <c r="BJ98" s="696">
        <v>0</v>
      </c>
      <c r="BK98" s="696">
        <v>0</v>
      </c>
      <c r="BL98" s="696">
        <v>0</v>
      </c>
      <c r="BM98" s="696">
        <v>0</v>
      </c>
      <c r="BN98" s="696">
        <v>0</v>
      </c>
      <c r="BO98" s="696">
        <v>0</v>
      </c>
      <c r="BP98" s="696">
        <v>0</v>
      </c>
      <c r="BQ98" s="696">
        <v>0</v>
      </c>
      <c r="BR98" s="696">
        <v>0</v>
      </c>
      <c r="BS98" s="696">
        <v>0</v>
      </c>
      <c r="BT98" s="697">
        <v>0</v>
      </c>
      <c r="BU98" s="163"/>
    </row>
    <row r="99" spans="2:73" ht="15.75" customHeight="1">
      <c r="B99" s="691" t="s">
        <v>209</v>
      </c>
      <c r="C99" s="691" t="s">
        <v>698</v>
      </c>
      <c r="D99" s="691" t="s">
        <v>103</v>
      </c>
      <c r="E99" s="691" t="s">
        <v>696</v>
      </c>
      <c r="F99" s="691"/>
      <c r="G99" s="691"/>
      <c r="H99" s="691">
        <v>2015</v>
      </c>
      <c r="I99" s="644" t="s">
        <v>582</v>
      </c>
      <c r="J99" s="644" t="s">
        <v>596</v>
      </c>
      <c r="K99" s="633"/>
      <c r="L99" s="695"/>
      <c r="M99" s="696"/>
      <c r="N99" s="696"/>
      <c r="O99" s="696"/>
      <c r="P99" s="696">
        <v>0</v>
      </c>
      <c r="Q99" s="696">
        <v>0</v>
      </c>
      <c r="R99" s="696">
        <v>0</v>
      </c>
      <c r="S99" s="696">
        <v>0</v>
      </c>
      <c r="T99" s="696">
        <v>0</v>
      </c>
      <c r="U99" s="696">
        <v>0</v>
      </c>
      <c r="V99" s="696">
        <v>0</v>
      </c>
      <c r="W99" s="696">
        <v>0</v>
      </c>
      <c r="X99" s="696">
        <v>0</v>
      </c>
      <c r="Y99" s="696">
        <v>0</v>
      </c>
      <c r="Z99" s="696">
        <v>0</v>
      </c>
      <c r="AA99" s="696">
        <v>0</v>
      </c>
      <c r="AB99" s="696">
        <v>0</v>
      </c>
      <c r="AC99" s="696">
        <v>0</v>
      </c>
      <c r="AD99" s="696">
        <v>0</v>
      </c>
      <c r="AE99" s="696">
        <v>0</v>
      </c>
      <c r="AF99" s="696">
        <v>0</v>
      </c>
      <c r="AG99" s="696">
        <v>0</v>
      </c>
      <c r="AH99" s="696">
        <v>0</v>
      </c>
      <c r="AI99" s="696">
        <v>0</v>
      </c>
      <c r="AJ99" s="696">
        <v>0</v>
      </c>
      <c r="AK99" s="696">
        <v>0</v>
      </c>
      <c r="AL99" s="696">
        <v>0</v>
      </c>
      <c r="AM99" s="696">
        <v>0</v>
      </c>
      <c r="AN99" s="696">
        <v>0</v>
      </c>
      <c r="AO99" s="697">
        <v>0</v>
      </c>
      <c r="AP99" s="633"/>
      <c r="AQ99" s="695"/>
      <c r="AR99" s="696"/>
      <c r="AS99" s="696"/>
      <c r="AT99" s="696"/>
      <c r="AU99" s="696">
        <v>0</v>
      </c>
      <c r="AV99" s="696">
        <v>0</v>
      </c>
      <c r="AW99" s="696">
        <v>0</v>
      </c>
      <c r="AX99" s="696">
        <v>0</v>
      </c>
      <c r="AY99" s="696">
        <v>0</v>
      </c>
      <c r="AZ99" s="696">
        <v>0</v>
      </c>
      <c r="BA99" s="696">
        <v>0</v>
      </c>
      <c r="BB99" s="696">
        <v>0</v>
      </c>
      <c r="BC99" s="696">
        <v>0</v>
      </c>
      <c r="BD99" s="696">
        <v>0</v>
      </c>
      <c r="BE99" s="696">
        <v>0</v>
      </c>
      <c r="BF99" s="696">
        <v>0</v>
      </c>
      <c r="BG99" s="696">
        <v>0</v>
      </c>
      <c r="BH99" s="696">
        <v>0</v>
      </c>
      <c r="BI99" s="696">
        <v>0</v>
      </c>
      <c r="BJ99" s="696">
        <v>0</v>
      </c>
      <c r="BK99" s="696">
        <v>0</v>
      </c>
      <c r="BL99" s="696">
        <v>0</v>
      </c>
      <c r="BM99" s="696">
        <v>0</v>
      </c>
      <c r="BN99" s="696">
        <v>0</v>
      </c>
      <c r="BO99" s="696">
        <v>0</v>
      </c>
      <c r="BP99" s="696">
        <v>0</v>
      </c>
      <c r="BQ99" s="696">
        <v>0</v>
      </c>
      <c r="BR99" s="696">
        <v>0</v>
      </c>
      <c r="BS99" s="696">
        <v>0</v>
      </c>
      <c r="BT99" s="697">
        <v>0</v>
      </c>
      <c r="BU99" s="163"/>
    </row>
    <row r="100" spans="2:73" ht="15.75" customHeight="1">
      <c r="B100" s="691" t="s">
        <v>209</v>
      </c>
      <c r="C100" s="691" t="s">
        <v>698</v>
      </c>
      <c r="D100" s="691" t="s">
        <v>104</v>
      </c>
      <c r="E100" s="691" t="s">
        <v>696</v>
      </c>
      <c r="F100" s="691"/>
      <c r="G100" s="691"/>
      <c r="H100" s="691">
        <v>2015</v>
      </c>
      <c r="I100" s="644" t="s">
        <v>582</v>
      </c>
      <c r="J100" s="644" t="s">
        <v>596</v>
      </c>
      <c r="K100" s="633"/>
      <c r="L100" s="695"/>
      <c r="M100" s="696"/>
      <c r="N100" s="696"/>
      <c r="O100" s="696"/>
      <c r="P100" s="696">
        <v>0</v>
      </c>
      <c r="Q100" s="696">
        <v>0</v>
      </c>
      <c r="R100" s="696">
        <v>0</v>
      </c>
      <c r="S100" s="696">
        <v>0</v>
      </c>
      <c r="T100" s="696">
        <v>0</v>
      </c>
      <c r="U100" s="696">
        <v>0</v>
      </c>
      <c r="V100" s="696">
        <v>0</v>
      </c>
      <c r="W100" s="696">
        <v>0</v>
      </c>
      <c r="X100" s="696">
        <v>0</v>
      </c>
      <c r="Y100" s="696">
        <v>0</v>
      </c>
      <c r="Z100" s="696">
        <v>0</v>
      </c>
      <c r="AA100" s="696">
        <v>0</v>
      </c>
      <c r="AB100" s="696">
        <v>0</v>
      </c>
      <c r="AC100" s="696">
        <v>0</v>
      </c>
      <c r="AD100" s="696">
        <v>0</v>
      </c>
      <c r="AE100" s="696">
        <v>0</v>
      </c>
      <c r="AF100" s="696">
        <v>0</v>
      </c>
      <c r="AG100" s="696">
        <v>0</v>
      </c>
      <c r="AH100" s="696">
        <v>0</v>
      </c>
      <c r="AI100" s="696">
        <v>0</v>
      </c>
      <c r="AJ100" s="696">
        <v>0</v>
      </c>
      <c r="AK100" s="696">
        <v>0</v>
      </c>
      <c r="AL100" s="696">
        <v>0</v>
      </c>
      <c r="AM100" s="696">
        <v>0</v>
      </c>
      <c r="AN100" s="696">
        <v>0</v>
      </c>
      <c r="AO100" s="697">
        <v>0</v>
      </c>
      <c r="AP100" s="633"/>
      <c r="AQ100" s="695"/>
      <c r="AR100" s="696"/>
      <c r="AS100" s="696"/>
      <c r="AT100" s="696"/>
      <c r="AU100" s="696">
        <v>0</v>
      </c>
      <c r="AV100" s="696">
        <v>0</v>
      </c>
      <c r="AW100" s="696">
        <v>0</v>
      </c>
      <c r="AX100" s="696">
        <v>0</v>
      </c>
      <c r="AY100" s="696">
        <v>0</v>
      </c>
      <c r="AZ100" s="696">
        <v>0</v>
      </c>
      <c r="BA100" s="696">
        <v>0</v>
      </c>
      <c r="BB100" s="696">
        <v>0</v>
      </c>
      <c r="BC100" s="696">
        <v>0</v>
      </c>
      <c r="BD100" s="696">
        <v>0</v>
      </c>
      <c r="BE100" s="696">
        <v>0</v>
      </c>
      <c r="BF100" s="696">
        <v>0</v>
      </c>
      <c r="BG100" s="696">
        <v>0</v>
      </c>
      <c r="BH100" s="696">
        <v>0</v>
      </c>
      <c r="BI100" s="696">
        <v>0</v>
      </c>
      <c r="BJ100" s="696">
        <v>0</v>
      </c>
      <c r="BK100" s="696">
        <v>0</v>
      </c>
      <c r="BL100" s="696">
        <v>0</v>
      </c>
      <c r="BM100" s="696">
        <v>0</v>
      </c>
      <c r="BN100" s="696">
        <v>0</v>
      </c>
      <c r="BO100" s="696">
        <v>0</v>
      </c>
      <c r="BP100" s="696">
        <v>0</v>
      </c>
      <c r="BQ100" s="696">
        <v>0</v>
      </c>
      <c r="BR100" s="696">
        <v>0</v>
      </c>
      <c r="BS100" s="696">
        <v>0</v>
      </c>
      <c r="BT100" s="697">
        <v>0</v>
      </c>
      <c r="BU100" s="163"/>
    </row>
    <row r="101" spans="2:73" ht="15" customHeight="1">
      <c r="B101" s="691" t="s">
        <v>209</v>
      </c>
      <c r="C101" s="691" t="s">
        <v>702</v>
      </c>
      <c r="D101" s="691" t="s">
        <v>105</v>
      </c>
      <c r="E101" s="691" t="s">
        <v>696</v>
      </c>
      <c r="F101" s="691" t="s">
        <v>702</v>
      </c>
      <c r="G101" s="691"/>
      <c r="H101" s="691">
        <v>2015</v>
      </c>
      <c r="I101" s="644" t="s">
        <v>582</v>
      </c>
      <c r="J101" s="644" t="s">
        <v>596</v>
      </c>
      <c r="K101" s="633"/>
      <c r="L101" s="695"/>
      <c r="M101" s="696"/>
      <c r="N101" s="696"/>
      <c r="O101" s="696"/>
      <c r="P101" s="696">
        <v>0</v>
      </c>
      <c r="Q101" s="696">
        <v>0</v>
      </c>
      <c r="R101" s="696">
        <v>0</v>
      </c>
      <c r="S101" s="696">
        <v>0</v>
      </c>
      <c r="T101" s="696">
        <v>0</v>
      </c>
      <c r="U101" s="696">
        <v>0</v>
      </c>
      <c r="V101" s="696">
        <v>0</v>
      </c>
      <c r="W101" s="696">
        <v>0</v>
      </c>
      <c r="X101" s="696">
        <v>0</v>
      </c>
      <c r="Y101" s="696">
        <v>0</v>
      </c>
      <c r="Z101" s="696">
        <v>0</v>
      </c>
      <c r="AA101" s="696">
        <v>0</v>
      </c>
      <c r="AB101" s="696">
        <v>0</v>
      </c>
      <c r="AC101" s="696">
        <v>0</v>
      </c>
      <c r="AD101" s="696">
        <v>0</v>
      </c>
      <c r="AE101" s="696">
        <v>0</v>
      </c>
      <c r="AF101" s="696">
        <v>0</v>
      </c>
      <c r="AG101" s="696">
        <v>0</v>
      </c>
      <c r="AH101" s="696">
        <v>0</v>
      </c>
      <c r="AI101" s="696">
        <v>0</v>
      </c>
      <c r="AJ101" s="696">
        <v>0</v>
      </c>
      <c r="AK101" s="696">
        <v>0</v>
      </c>
      <c r="AL101" s="696">
        <v>0</v>
      </c>
      <c r="AM101" s="696">
        <v>0</v>
      </c>
      <c r="AN101" s="696">
        <v>0</v>
      </c>
      <c r="AO101" s="697">
        <v>0</v>
      </c>
      <c r="AP101" s="633"/>
      <c r="AQ101" s="695"/>
      <c r="AR101" s="696"/>
      <c r="AS101" s="696"/>
      <c r="AT101" s="696"/>
      <c r="AU101" s="696">
        <v>0</v>
      </c>
      <c r="AV101" s="696">
        <v>0</v>
      </c>
      <c r="AW101" s="696">
        <v>0</v>
      </c>
      <c r="AX101" s="696">
        <v>0</v>
      </c>
      <c r="AY101" s="696">
        <v>0</v>
      </c>
      <c r="AZ101" s="696">
        <v>0</v>
      </c>
      <c r="BA101" s="696">
        <v>0</v>
      </c>
      <c r="BB101" s="696">
        <v>0</v>
      </c>
      <c r="BC101" s="696">
        <v>0</v>
      </c>
      <c r="BD101" s="696">
        <v>0</v>
      </c>
      <c r="BE101" s="696">
        <v>0</v>
      </c>
      <c r="BF101" s="696">
        <v>0</v>
      </c>
      <c r="BG101" s="696">
        <v>0</v>
      </c>
      <c r="BH101" s="696">
        <v>0</v>
      </c>
      <c r="BI101" s="696">
        <v>0</v>
      </c>
      <c r="BJ101" s="696">
        <v>0</v>
      </c>
      <c r="BK101" s="696">
        <v>0</v>
      </c>
      <c r="BL101" s="696">
        <v>0</v>
      </c>
      <c r="BM101" s="696">
        <v>0</v>
      </c>
      <c r="BN101" s="696">
        <v>0</v>
      </c>
      <c r="BO101" s="696">
        <v>0</v>
      </c>
      <c r="BP101" s="696">
        <v>0</v>
      </c>
      <c r="BQ101" s="696">
        <v>0</v>
      </c>
      <c r="BR101" s="696">
        <v>0</v>
      </c>
      <c r="BS101" s="696">
        <v>0</v>
      </c>
      <c r="BT101" s="697">
        <v>0</v>
      </c>
    </row>
    <row r="102" spans="2:73" ht="15.75" customHeight="1">
      <c r="B102" s="691" t="s">
        <v>209</v>
      </c>
      <c r="C102" s="691" t="s">
        <v>702</v>
      </c>
      <c r="D102" s="691" t="s">
        <v>107</v>
      </c>
      <c r="E102" s="691" t="s">
        <v>696</v>
      </c>
      <c r="F102" s="691" t="s">
        <v>702</v>
      </c>
      <c r="G102" s="691"/>
      <c r="H102" s="691">
        <v>2015</v>
      </c>
      <c r="I102" s="644" t="s">
        <v>582</v>
      </c>
      <c r="J102" s="644" t="s">
        <v>596</v>
      </c>
      <c r="K102" s="633"/>
      <c r="L102" s="695"/>
      <c r="M102" s="696"/>
      <c r="N102" s="696"/>
      <c r="O102" s="696"/>
      <c r="P102" s="696">
        <v>0</v>
      </c>
      <c r="Q102" s="696">
        <v>0</v>
      </c>
      <c r="R102" s="696">
        <v>0</v>
      </c>
      <c r="S102" s="696">
        <v>0</v>
      </c>
      <c r="T102" s="696">
        <v>0</v>
      </c>
      <c r="U102" s="696">
        <v>0</v>
      </c>
      <c r="V102" s="696">
        <v>0</v>
      </c>
      <c r="W102" s="696">
        <v>0</v>
      </c>
      <c r="X102" s="696">
        <v>0</v>
      </c>
      <c r="Y102" s="696">
        <v>0</v>
      </c>
      <c r="Z102" s="696">
        <v>0</v>
      </c>
      <c r="AA102" s="696">
        <v>0</v>
      </c>
      <c r="AB102" s="696">
        <v>0</v>
      </c>
      <c r="AC102" s="696">
        <v>0</v>
      </c>
      <c r="AD102" s="696">
        <v>0</v>
      </c>
      <c r="AE102" s="696">
        <v>0</v>
      </c>
      <c r="AF102" s="696">
        <v>0</v>
      </c>
      <c r="AG102" s="696">
        <v>0</v>
      </c>
      <c r="AH102" s="696">
        <v>0</v>
      </c>
      <c r="AI102" s="696">
        <v>0</v>
      </c>
      <c r="AJ102" s="696">
        <v>0</v>
      </c>
      <c r="AK102" s="696">
        <v>0</v>
      </c>
      <c r="AL102" s="696">
        <v>0</v>
      </c>
      <c r="AM102" s="696">
        <v>0</v>
      </c>
      <c r="AN102" s="696">
        <v>0</v>
      </c>
      <c r="AO102" s="697">
        <v>0</v>
      </c>
      <c r="AP102" s="633"/>
      <c r="AQ102" s="695"/>
      <c r="AR102" s="696"/>
      <c r="AS102" s="696"/>
      <c r="AT102" s="696"/>
      <c r="AU102" s="696">
        <v>2774</v>
      </c>
      <c r="AV102" s="696">
        <v>2774</v>
      </c>
      <c r="AW102" s="696">
        <v>2774</v>
      </c>
      <c r="AX102" s="696">
        <v>2774</v>
      </c>
      <c r="AY102" s="696">
        <v>2774</v>
      </c>
      <c r="AZ102" s="696">
        <v>2774</v>
      </c>
      <c r="BA102" s="696">
        <v>2774</v>
      </c>
      <c r="BB102" s="696">
        <v>2774</v>
      </c>
      <c r="BC102" s="696">
        <v>1474</v>
      </c>
      <c r="BD102" s="696">
        <v>1474</v>
      </c>
      <c r="BE102" s="696">
        <v>1474</v>
      </c>
      <c r="BF102" s="696">
        <v>1474</v>
      </c>
      <c r="BG102" s="696">
        <v>1474</v>
      </c>
      <c r="BH102" s="696">
        <v>1474</v>
      </c>
      <c r="BI102" s="696">
        <v>1474</v>
      </c>
      <c r="BJ102" s="696">
        <v>0</v>
      </c>
      <c r="BK102" s="696">
        <v>0</v>
      </c>
      <c r="BL102" s="696">
        <v>0</v>
      </c>
      <c r="BM102" s="696">
        <v>0</v>
      </c>
      <c r="BN102" s="696">
        <v>0</v>
      </c>
      <c r="BO102" s="696">
        <v>0</v>
      </c>
      <c r="BP102" s="696">
        <v>0</v>
      </c>
      <c r="BQ102" s="696">
        <v>0</v>
      </c>
      <c r="BR102" s="696">
        <v>0</v>
      </c>
      <c r="BS102" s="696">
        <v>0</v>
      </c>
      <c r="BT102" s="697">
        <v>0</v>
      </c>
      <c r="BU102" s="163"/>
    </row>
    <row r="103" spans="2:73" ht="15.75" customHeight="1">
      <c r="B103" s="691" t="s">
        <v>209</v>
      </c>
      <c r="C103" s="691" t="s">
        <v>702</v>
      </c>
      <c r="D103" s="691" t="s">
        <v>106</v>
      </c>
      <c r="E103" s="691" t="s">
        <v>696</v>
      </c>
      <c r="F103" s="691" t="s">
        <v>702</v>
      </c>
      <c r="G103" s="691"/>
      <c r="H103" s="691">
        <v>2015</v>
      </c>
      <c r="I103" s="644" t="s">
        <v>582</v>
      </c>
      <c r="J103" s="644" t="s">
        <v>596</v>
      </c>
      <c r="K103" s="633"/>
      <c r="L103" s="695"/>
      <c r="M103" s="696"/>
      <c r="N103" s="696"/>
      <c r="O103" s="696"/>
      <c r="P103" s="696">
        <v>0</v>
      </c>
      <c r="Q103" s="696">
        <v>0</v>
      </c>
      <c r="R103" s="696">
        <v>0</v>
      </c>
      <c r="S103" s="696">
        <v>0</v>
      </c>
      <c r="T103" s="696">
        <v>0</v>
      </c>
      <c r="U103" s="696">
        <v>0</v>
      </c>
      <c r="V103" s="696">
        <v>0</v>
      </c>
      <c r="W103" s="696">
        <v>0</v>
      </c>
      <c r="X103" s="696">
        <v>0</v>
      </c>
      <c r="Y103" s="696">
        <v>0</v>
      </c>
      <c r="Z103" s="696">
        <v>0</v>
      </c>
      <c r="AA103" s="696">
        <v>0</v>
      </c>
      <c r="AB103" s="696">
        <v>0</v>
      </c>
      <c r="AC103" s="696">
        <v>0</v>
      </c>
      <c r="AD103" s="696">
        <v>0</v>
      </c>
      <c r="AE103" s="696">
        <v>0</v>
      </c>
      <c r="AF103" s="696">
        <v>0</v>
      </c>
      <c r="AG103" s="696">
        <v>0</v>
      </c>
      <c r="AH103" s="696">
        <v>0</v>
      </c>
      <c r="AI103" s="696">
        <v>0</v>
      </c>
      <c r="AJ103" s="696">
        <v>0</v>
      </c>
      <c r="AK103" s="696">
        <v>0</v>
      </c>
      <c r="AL103" s="696">
        <v>0</v>
      </c>
      <c r="AM103" s="696">
        <v>0</v>
      </c>
      <c r="AN103" s="696">
        <v>0</v>
      </c>
      <c r="AO103" s="697">
        <v>0</v>
      </c>
      <c r="AP103" s="633"/>
      <c r="AQ103" s="695"/>
      <c r="AR103" s="696"/>
      <c r="AS103" s="696"/>
      <c r="AT103" s="696"/>
      <c r="AU103" s="696">
        <v>0</v>
      </c>
      <c r="AV103" s="696">
        <v>0</v>
      </c>
      <c r="AW103" s="696">
        <v>0</v>
      </c>
      <c r="AX103" s="696">
        <v>0</v>
      </c>
      <c r="AY103" s="696">
        <v>0</v>
      </c>
      <c r="AZ103" s="696">
        <v>0</v>
      </c>
      <c r="BA103" s="696">
        <v>0</v>
      </c>
      <c r="BB103" s="696">
        <v>0</v>
      </c>
      <c r="BC103" s="696">
        <v>0</v>
      </c>
      <c r="BD103" s="696">
        <v>0</v>
      </c>
      <c r="BE103" s="696">
        <v>0</v>
      </c>
      <c r="BF103" s="696">
        <v>0</v>
      </c>
      <c r="BG103" s="696">
        <v>0</v>
      </c>
      <c r="BH103" s="696">
        <v>0</v>
      </c>
      <c r="BI103" s="696">
        <v>0</v>
      </c>
      <c r="BJ103" s="696">
        <v>0</v>
      </c>
      <c r="BK103" s="696">
        <v>0</v>
      </c>
      <c r="BL103" s="696">
        <v>0</v>
      </c>
      <c r="BM103" s="696">
        <v>0</v>
      </c>
      <c r="BN103" s="696">
        <v>0</v>
      </c>
      <c r="BO103" s="696">
        <v>0</v>
      </c>
      <c r="BP103" s="696">
        <v>0</v>
      </c>
      <c r="BQ103" s="696">
        <v>0</v>
      </c>
      <c r="BR103" s="696">
        <v>0</v>
      </c>
      <c r="BS103" s="696">
        <v>0</v>
      </c>
      <c r="BT103" s="697">
        <v>0</v>
      </c>
      <c r="BU103" s="163"/>
    </row>
    <row r="104" spans="2:73" ht="15.75" customHeight="1">
      <c r="B104" s="691" t="s">
        <v>209</v>
      </c>
      <c r="C104" s="691" t="s">
        <v>695</v>
      </c>
      <c r="D104" s="691" t="s">
        <v>109</v>
      </c>
      <c r="E104" s="691" t="s">
        <v>696</v>
      </c>
      <c r="F104" s="691" t="s">
        <v>29</v>
      </c>
      <c r="G104" s="691"/>
      <c r="H104" s="691">
        <v>2015</v>
      </c>
      <c r="I104" s="644" t="s">
        <v>582</v>
      </c>
      <c r="J104" s="644" t="s">
        <v>596</v>
      </c>
      <c r="K104" s="633"/>
      <c r="L104" s="695"/>
      <c r="M104" s="696"/>
      <c r="N104" s="696"/>
      <c r="O104" s="696"/>
      <c r="P104" s="696">
        <v>1</v>
      </c>
      <c r="Q104" s="696">
        <v>1</v>
      </c>
      <c r="R104" s="696">
        <v>1</v>
      </c>
      <c r="S104" s="696">
        <v>1</v>
      </c>
      <c r="T104" s="696">
        <v>1</v>
      </c>
      <c r="U104" s="696">
        <v>1</v>
      </c>
      <c r="V104" s="696">
        <v>1</v>
      </c>
      <c r="W104" s="696">
        <v>1</v>
      </c>
      <c r="X104" s="696">
        <v>1</v>
      </c>
      <c r="Y104" s="696">
        <v>1</v>
      </c>
      <c r="Z104" s="696">
        <v>1</v>
      </c>
      <c r="AA104" s="696">
        <v>1</v>
      </c>
      <c r="AB104" s="696">
        <v>1</v>
      </c>
      <c r="AC104" s="696">
        <v>1</v>
      </c>
      <c r="AD104" s="696">
        <v>1</v>
      </c>
      <c r="AE104" s="696">
        <v>1</v>
      </c>
      <c r="AF104" s="696">
        <v>1</v>
      </c>
      <c r="AG104" s="696">
        <v>1</v>
      </c>
      <c r="AH104" s="696">
        <v>1</v>
      </c>
      <c r="AI104" s="696">
        <v>1</v>
      </c>
      <c r="AJ104" s="696">
        <v>0</v>
      </c>
      <c r="AK104" s="696">
        <v>0</v>
      </c>
      <c r="AL104" s="696">
        <v>0</v>
      </c>
      <c r="AM104" s="696">
        <v>0</v>
      </c>
      <c r="AN104" s="696">
        <v>0</v>
      </c>
      <c r="AO104" s="697">
        <v>0</v>
      </c>
      <c r="AP104" s="633"/>
      <c r="AQ104" s="695"/>
      <c r="AR104" s="696"/>
      <c r="AS104" s="696"/>
      <c r="AT104" s="696"/>
      <c r="AU104" s="696">
        <v>5339</v>
      </c>
      <c r="AV104" s="696">
        <v>4870</v>
      </c>
      <c r="AW104" s="696">
        <v>4794</v>
      </c>
      <c r="AX104" s="696">
        <v>4717</v>
      </c>
      <c r="AY104" s="696">
        <v>4717</v>
      </c>
      <c r="AZ104" s="696">
        <v>4717</v>
      </c>
      <c r="BA104" s="696">
        <v>4486</v>
      </c>
      <c r="BB104" s="696">
        <v>4486</v>
      </c>
      <c r="BC104" s="696">
        <v>3856</v>
      </c>
      <c r="BD104" s="696">
        <v>3856</v>
      </c>
      <c r="BE104" s="696">
        <v>3805</v>
      </c>
      <c r="BF104" s="696">
        <v>3805</v>
      </c>
      <c r="BG104" s="696">
        <v>3164</v>
      </c>
      <c r="BH104" s="696">
        <v>3164</v>
      </c>
      <c r="BI104" s="696">
        <v>2222</v>
      </c>
      <c r="BJ104" s="696">
        <v>2140</v>
      </c>
      <c r="BK104" s="696">
        <v>2140</v>
      </c>
      <c r="BL104" s="696">
        <v>2140</v>
      </c>
      <c r="BM104" s="696">
        <v>2140</v>
      </c>
      <c r="BN104" s="696">
        <v>2140</v>
      </c>
      <c r="BO104" s="696">
        <v>591</v>
      </c>
      <c r="BP104" s="696">
        <v>0</v>
      </c>
      <c r="BQ104" s="696">
        <v>0</v>
      </c>
      <c r="BR104" s="696">
        <v>0</v>
      </c>
      <c r="BS104" s="696">
        <v>0</v>
      </c>
      <c r="BT104" s="697">
        <v>0</v>
      </c>
      <c r="BU104" s="163"/>
    </row>
    <row r="105" spans="2:73" ht="15.75" customHeight="1">
      <c r="B105" s="691" t="s">
        <v>209</v>
      </c>
      <c r="C105" s="691" t="s">
        <v>721</v>
      </c>
      <c r="D105" s="691" t="s">
        <v>110</v>
      </c>
      <c r="E105" s="691" t="s">
        <v>696</v>
      </c>
      <c r="F105" s="691"/>
      <c r="G105" s="691"/>
      <c r="H105" s="691">
        <v>2015</v>
      </c>
      <c r="I105" s="644" t="s">
        <v>582</v>
      </c>
      <c r="J105" s="644" t="s">
        <v>596</v>
      </c>
      <c r="K105" s="633"/>
      <c r="L105" s="695"/>
      <c r="M105" s="696"/>
      <c r="N105" s="696"/>
      <c r="O105" s="696"/>
      <c r="P105" s="696">
        <v>0</v>
      </c>
      <c r="Q105" s="696">
        <v>0</v>
      </c>
      <c r="R105" s="696">
        <v>0</v>
      </c>
      <c r="S105" s="696">
        <v>0</v>
      </c>
      <c r="T105" s="696">
        <v>0</v>
      </c>
      <c r="U105" s="696">
        <v>0</v>
      </c>
      <c r="V105" s="696">
        <v>0</v>
      </c>
      <c r="W105" s="696">
        <v>0</v>
      </c>
      <c r="X105" s="696">
        <v>0</v>
      </c>
      <c r="Y105" s="696">
        <v>0</v>
      </c>
      <c r="Z105" s="696">
        <v>0</v>
      </c>
      <c r="AA105" s="696">
        <v>0</v>
      </c>
      <c r="AB105" s="696">
        <v>0</v>
      </c>
      <c r="AC105" s="696">
        <v>0</v>
      </c>
      <c r="AD105" s="696">
        <v>0</v>
      </c>
      <c r="AE105" s="696">
        <v>0</v>
      </c>
      <c r="AF105" s="696">
        <v>0</v>
      </c>
      <c r="AG105" s="696">
        <v>0</v>
      </c>
      <c r="AH105" s="696">
        <v>0</v>
      </c>
      <c r="AI105" s="696">
        <v>0</v>
      </c>
      <c r="AJ105" s="696">
        <v>0</v>
      </c>
      <c r="AK105" s="696">
        <v>0</v>
      </c>
      <c r="AL105" s="696">
        <v>0</v>
      </c>
      <c r="AM105" s="696">
        <v>0</v>
      </c>
      <c r="AN105" s="696">
        <v>0</v>
      </c>
      <c r="AO105" s="697">
        <v>0</v>
      </c>
      <c r="AP105" s="633"/>
      <c r="AQ105" s="695"/>
      <c r="AR105" s="696"/>
      <c r="AS105" s="696"/>
      <c r="AT105" s="696"/>
      <c r="AU105" s="696">
        <v>0</v>
      </c>
      <c r="AV105" s="696">
        <v>0</v>
      </c>
      <c r="AW105" s="696">
        <v>0</v>
      </c>
      <c r="AX105" s="696">
        <v>0</v>
      </c>
      <c r="AY105" s="696">
        <v>0</v>
      </c>
      <c r="AZ105" s="696">
        <v>0</v>
      </c>
      <c r="BA105" s="696">
        <v>0</v>
      </c>
      <c r="BB105" s="696">
        <v>0</v>
      </c>
      <c r="BC105" s="696">
        <v>0</v>
      </c>
      <c r="BD105" s="696">
        <v>0</v>
      </c>
      <c r="BE105" s="696">
        <v>0</v>
      </c>
      <c r="BF105" s="696">
        <v>0</v>
      </c>
      <c r="BG105" s="696">
        <v>0</v>
      </c>
      <c r="BH105" s="696">
        <v>0</v>
      </c>
      <c r="BI105" s="696">
        <v>0</v>
      </c>
      <c r="BJ105" s="696">
        <v>0</v>
      </c>
      <c r="BK105" s="696">
        <v>0</v>
      </c>
      <c r="BL105" s="696">
        <v>0</v>
      </c>
      <c r="BM105" s="696">
        <v>0</v>
      </c>
      <c r="BN105" s="696">
        <v>0</v>
      </c>
      <c r="BO105" s="696">
        <v>0</v>
      </c>
      <c r="BP105" s="696">
        <v>0</v>
      </c>
      <c r="BQ105" s="696">
        <v>0</v>
      </c>
      <c r="BR105" s="696">
        <v>0</v>
      </c>
      <c r="BS105" s="696">
        <v>0</v>
      </c>
      <c r="BT105" s="697">
        <v>0</v>
      </c>
      <c r="BU105" s="163"/>
    </row>
    <row r="106" spans="2:73" ht="15.75" customHeight="1">
      <c r="B106" s="691" t="s">
        <v>209</v>
      </c>
      <c r="C106" s="691" t="s">
        <v>721</v>
      </c>
      <c r="D106" s="691" t="s">
        <v>111</v>
      </c>
      <c r="E106" s="691" t="s">
        <v>696</v>
      </c>
      <c r="F106" s="691"/>
      <c r="G106" s="691"/>
      <c r="H106" s="691">
        <v>2015</v>
      </c>
      <c r="I106" s="644" t="s">
        <v>582</v>
      </c>
      <c r="J106" s="644" t="s">
        <v>596</v>
      </c>
      <c r="K106" s="633"/>
      <c r="L106" s="695"/>
      <c r="M106" s="696"/>
      <c r="N106" s="696"/>
      <c r="O106" s="696"/>
      <c r="P106" s="696">
        <v>0</v>
      </c>
      <c r="Q106" s="696">
        <v>0</v>
      </c>
      <c r="R106" s="696">
        <v>0</v>
      </c>
      <c r="S106" s="696">
        <v>0</v>
      </c>
      <c r="T106" s="696">
        <v>0</v>
      </c>
      <c r="U106" s="696">
        <v>0</v>
      </c>
      <c r="V106" s="696">
        <v>0</v>
      </c>
      <c r="W106" s="696">
        <v>0</v>
      </c>
      <c r="X106" s="696">
        <v>0</v>
      </c>
      <c r="Y106" s="696">
        <v>0</v>
      </c>
      <c r="Z106" s="696">
        <v>0</v>
      </c>
      <c r="AA106" s="696">
        <v>0</v>
      </c>
      <c r="AB106" s="696">
        <v>0</v>
      </c>
      <c r="AC106" s="696">
        <v>0</v>
      </c>
      <c r="AD106" s="696">
        <v>0</v>
      </c>
      <c r="AE106" s="696">
        <v>0</v>
      </c>
      <c r="AF106" s="696">
        <v>0</v>
      </c>
      <c r="AG106" s="696">
        <v>0</v>
      </c>
      <c r="AH106" s="696">
        <v>0</v>
      </c>
      <c r="AI106" s="696">
        <v>0</v>
      </c>
      <c r="AJ106" s="696">
        <v>0</v>
      </c>
      <c r="AK106" s="696">
        <v>0</v>
      </c>
      <c r="AL106" s="696">
        <v>0</v>
      </c>
      <c r="AM106" s="696">
        <v>0</v>
      </c>
      <c r="AN106" s="696">
        <v>0</v>
      </c>
      <c r="AO106" s="697">
        <v>0</v>
      </c>
      <c r="AP106" s="633"/>
      <c r="AQ106" s="695"/>
      <c r="AR106" s="696"/>
      <c r="AS106" s="696"/>
      <c r="AT106" s="696"/>
      <c r="AU106" s="696">
        <v>0</v>
      </c>
      <c r="AV106" s="696">
        <v>0</v>
      </c>
      <c r="AW106" s="696">
        <v>0</v>
      </c>
      <c r="AX106" s="696">
        <v>0</v>
      </c>
      <c r="AY106" s="696">
        <v>0</v>
      </c>
      <c r="AZ106" s="696">
        <v>0</v>
      </c>
      <c r="BA106" s="696">
        <v>0</v>
      </c>
      <c r="BB106" s="696">
        <v>0</v>
      </c>
      <c r="BC106" s="696">
        <v>0</v>
      </c>
      <c r="BD106" s="696">
        <v>0</v>
      </c>
      <c r="BE106" s="696">
        <v>0</v>
      </c>
      <c r="BF106" s="696">
        <v>0</v>
      </c>
      <c r="BG106" s="696">
        <v>0</v>
      </c>
      <c r="BH106" s="696">
        <v>0</v>
      </c>
      <c r="BI106" s="696">
        <v>0</v>
      </c>
      <c r="BJ106" s="696">
        <v>0</v>
      </c>
      <c r="BK106" s="696">
        <v>0</v>
      </c>
      <c r="BL106" s="696">
        <v>0</v>
      </c>
      <c r="BM106" s="696">
        <v>0</v>
      </c>
      <c r="BN106" s="696">
        <v>0</v>
      </c>
      <c r="BO106" s="696">
        <v>0</v>
      </c>
      <c r="BP106" s="696">
        <v>0</v>
      </c>
      <c r="BQ106" s="696">
        <v>0</v>
      </c>
      <c r="BR106" s="696">
        <v>0</v>
      </c>
      <c r="BS106" s="696">
        <v>0</v>
      </c>
      <c r="BT106" s="697">
        <v>0</v>
      </c>
      <c r="BU106" s="163"/>
    </row>
    <row r="107" spans="2:73" ht="15.75" customHeight="1">
      <c r="B107" s="691" t="s">
        <v>209</v>
      </c>
      <c r="C107" s="691" t="s">
        <v>721</v>
      </c>
      <c r="D107" s="691" t="s">
        <v>112</v>
      </c>
      <c r="E107" s="691" t="s">
        <v>696</v>
      </c>
      <c r="F107" s="691"/>
      <c r="G107" s="691"/>
      <c r="H107" s="691">
        <v>2015</v>
      </c>
      <c r="I107" s="644" t="s">
        <v>582</v>
      </c>
      <c r="J107" s="644" t="s">
        <v>596</v>
      </c>
      <c r="K107" s="633"/>
      <c r="L107" s="695"/>
      <c r="M107" s="696"/>
      <c r="N107" s="696"/>
      <c r="O107" s="696"/>
      <c r="P107" s="696">
        <v>0</v>
      </c>
      <c r="Q107" s="696">
        <v>0</v>
      </c>
      <c r="R107" s="696">
        <v>0</v>
      </c>
      <c r="S107" s="696">
        <v>0</v>
      </c>
      <c r="T107" s="696">
        <v>0</v>
      </c>
      <c r="U107" s="696">
        <v>0</v>
      </c>
      <c r="V107" s="696">
        <v>0</v>
      </c>
      <c r="W107" s="696">
        <v>0</v>
      </c>
      <c r="X107" s="696">
        <v>0</v>
      </c>
      <c r="Y107" s="696">
        <v>0</v>
      </c>
      <c r="Z107" s="696">
        <v>0</v>
      </c>
      <c r="AA107" s="696">
        <v>0</v>
      </c>
      <c r="AB107" s="696">
        <v>0</v>
      </c>
      <c r="AC107" s="696">
        <v>0</v>
      </c>
      <c r="AD107" s="696">
        <v>0</v>
      </c>
      <c r="AE107" s="696">
        <v>0</v>
      </c>
      <c r="AF107" s="696">
        <v>0</v>
      </c>
      <c r="AG107" s="696">
        <v>0</v>
      </c>
      <c r="AH107" s="696">
        <v>0</v>
      </c>
      <c r="AI107" s="696">
        <v>0</v>
      </c>
      <c r="AJ107" s="696">
        <v>0</v>
      </c>
      <c r="AK107" s="696">
        <v>0</v>
      </c>
      <c r="AL107" s="696">
        <v>0</v>
      </c>
      <c r="AM107" s="696">
        <v>0</v>
      </c>
      <c r="AN107" s="696">
        <v>0</v>
      </c>
      <c r="AO107" s="697">
        <v>0</v>
      </c>
      <c r="AP107" s="633"/>
      <c r="AQ107" s="698"/>
      <c r="AR107" s="699"/>
      <c r="AS107" s="699"/>
      <c r="AT107" s="699"/>
      <c r="AU107" s="699">
        <v>0</v>
      </c>
      <c r="AV107" s="699">
        <v>0</v>
      </c>
      <c r="AW107" s="699">
        <v>0</v>
      </c>
      <c r="AX107" s="699">
        <v>0</v>
      </c>
      <c r="AY107" s="699">
        <v>0</v>
      </c>
      <c r="AZ107" s="699">
        <v>0</v>
      </c>
      <c r="BA107" s="699">
        <v>0</v>
      </c>
      <c r="BB107" s="699">
        <v>0</v>
      </c>
      <c r="BC107" s="699">
        <v>0</v>
      </c>
      <c r="BD107" s="699">
        <v>0</v>
      </c>
      <c r="BE107" s="699">
        <v>0</v>
      </c>
      <c r="BF107" s="699">
        <v>0</v>
      </c>
      <c r="BG107" s="699">
        <v>0</v>
      </c>
      <c r="BH107" s="699">
        <v>0</v>
      </c>
      <c r="BI107" s="699">
        <v>0</v>
      </c>
      <c r="BJ107" s="699">
        <v>0</v>
      </c>
      <c r="BK107" s="699">
        <v>0</v>
      </c>
      <c r="BL107" s="699">
        <v>0</v>
      </c>
      <c r="BM107" s="699">
        <v>0</v>
      </c>
      <c r="BN107" s="699">
        <v>0</v>
      </c>
      <c r="BO107" s="699">
        <v>0</v>
      </c>
      <c r="BP107" s="699">
        <v>0</v>
      </c>
      <c r="BQ107" s="699">
        <v>0</v>
      </c>
      <c r="BR107" s="699">
        <v>0</v>
      </c>
      <c r="BS107" s="699">
        <v>0</v>
      </c>
      <c r="BT107" s="700">
        <v>0</v>
      </c>
      <c r="BU107" s="163"/>
    </row>
    <row r="108" spans="2:73" ht="15.75" customHeight="1">
      <c r="B108" s="691" t="s">
        <v>209</v>
      </c>
      <c r="C108" s="691" t="s">
        <v>721</v>
      </c>
      <c r="D108" s="691" t="s">
        <v>113</v>
      </c>
      <c r="E108" s="691" t="s">
        <v>696</v>
      </c>
      <c r="F108" s="691"/>
      <c r="G108" s="691"/>
      <c r="H108" s="691">
        <v>2015</v>
      </c>
      <c r="I108" s="644" t="s">
        <v>582</v>
      </c>
      <c r="J108" s="644" t="s">
        <v>596</v>
      </c>
      <c r="K108" s="633"/>
      <c r="L108" s="695"/>
      <c r="M108" s="696"/>
      <c r="N108" s="696"/>
      <c r="O108" s="696"/>
      <c r="P108" s="696">
        <v>0</v>
      </c>
      <c r="Q108" s="696">
        <v>0</v>
      </c>
      <c r="R108" s="696">
        <v>0</v>
      </c>
      <c r="S108" s="696">
        <v>0</v>
      </c>
      <c r="T108" s="696">
        <v>0</v>
      </c>
      <c r="U108" s="696">
        <v>0</v>
      </c>
      <c r="V108" s="696">
        <v>0</v>
      </c>
      <c r="W108" s="696">
        <v>0</v>
      </c>
      <c r="X108" s="696">
        <v>0</v>
      </c>
      <c r="Y108" s="696">
        <v>0</v>
      </c>
      <c r="Z108" s="696">
        <v>0</v>
      </c>
      <c r="AA108" s="696">
        <v>0</v>
      </c>
      <c r="AB108" s="696">
        <v>0</v>
      </c>
      <c r="AC108" s="696">
        <v>0</v>
      </c>
      <c r="AD108" s="696">
        <v>0</v>
      </c>
      <c r="AE108" s="696">
        <v>0</v>
      </c>
      <c r="AF108" s="696">
        <v>0</v>
      </c>
      <c r="AG108" s="696">
        <v>0</v>
      </c>
      <c r="AH108" s="696">
        <v>0</v>
      </c>
      <c r="AI108" s="696">
        <v>0</v>
      </c>
      <c r="AJ108" s="696">
        <v>0</v>
      </c>
      <c r="AK108" s="696">
        <v>0</v>
      </c>
      <c r="AL108" s="696">
        <v>0</v>
      </c>
      <c r="AM108" s="696">
        <v>0</v>
      </c>
      <c r="AN108" s="696">
        <v>0</v>
      </c>
      <c r="AO108" s="697">
        <v>0</v>
      </c>
      <c r="AP108" s="633"/>
      <c r="AQ108" s="692"/>
      <c r="AR108" s="693"/>
      <c r="AS108" s="693"/>
      <c r="AT108" s="693"/>
      <c r="AU108" s="693">
        <v>0</v>
      </c>
      <c r="AV108" s="693">
        <v>0</v>
      </c>
      <c r="AW108" s="693">
        <v>0</v>
      </c>
      <c r="AX108" s="693">
        <v>0</v>
      </c>
      <c r="AY108" s="693">
        <v>0</v>
      </c>
      <c r="AZ108" s="693">
        <v>0</v>
      </c>
      <c r="BA108" s="693">
        <v>0</v>
      </c>
      <c r="BB108" s="693">
        <v>0</v>
      </c>
      <c r="BC108" s="693">
        <v>0</v>
      </c>
      <c r="BD108" s="693">
        <v>0</v>
      </c>
      <c r="BE108" s="693">
        <v>0</v>
      </c>
      <c r="BF108" s="693">
        <v>0</v>
      </c>
      <c r="BG108" s="693">
        <v>0</v>
      </c>
      <c r="BH108" s="693">
        <v>0</v>
      </c>
      <c r="BI108" s="693">
        <v>0</v>
      </c>
      <c r="BJ108" s="693">
        <v>0</v>
      </c>
      <c r="BK108" s="693">
        <v>0</v>
      </c>
      <c r="BL108" s="693">
        <v>0</v>
      </c>
      <c r="BM108" s="693">
        <v>0</v>
      </c>
      <c r="BN108" s="693">
        <v>0</v>
      </c>
      <c r="BO108" s="693">
        <v>0</v>
      </c>
      <c r="BP108" s="693">
        <v>0</v>
      </c>
      <c r="BQ108" s="693">
        <v>0</v>
      </c>
      <c r="BR108" s="693">
        <v>0</v>
      </c>
      <c r="BS108" s="693">
        <v>0</v>
      </c>
      <c r="BT108" s="694">
        <v>0</v>
      </c>
      <c r="BU108" s="163"/>
    </row>
    <row r="109" spans="2:73" ht="15.75" customHeight="1">
      <c r="B109" s="691" t="s">
        <v>209</v>
      </c>
      <c r="C109" s="691" t="s">
        <v>722</v>
      </c>
      <c r="D109" s="691" t="s">
        <v>496</v>
      </c>
      <c r="E109" s="691" t="s">
        <v>696</v>
      </c>
      <c r="F109" s="691"/>
      <c r="G109" s="691"/>
      <c r="H109" s="691">
        <v>2015</v>
      </c>
      <c r="I109" s="644" t="s">
        <v>582</v>
      </c>
      <c r="J109" s="644" t="s">
        <v>596</v>
      </c>
      <c r="K109" s="633"/>
      <c r="L109" s="695"/>
      <c r="M109" s="696"/>
      <c r="N109" s="696"/>
      <c r="O109" s="696"/>
      <c r="P109" s="696">
        <v>0</v>
      </c>
      <c r="Q109" s="696">
        <v>0</v>
      </c>
      <c r="R109" s="696">
        <v>0</v>
      </c>
      <c r="S109" s="696">
        <v>0</v>
      </c>
      <c r="T109" s="696">
        <v>0</v>
      </c>
      <c r="U109" s="696">
        <v>0</v>
      </c>
      <c r="V109" s="696">
        <v>0</v>
      </c>
      <c r="W109" s="696">
        <v>0</v>
      </c>
      <c r="X109" s="696">
        <v>0</v>
      </c>
      <c r="Y109" s="696">
        <v>0</v>
      </c>
      <c r="Z109" s="696">
        <v>0</v>
      </c>
      <c r="AA109" s="696">
        <v>0</v>
      </c>
      <c r="AB109" s="696">
        <v>0</v>
      </c>
      <c r="AC109" s="696">
        <v>0</v>
      </c>
      <c r="AD109" s="696">
        <v>0</v>
      </c>
      <c r="AE109" s="696">
        <v>0</v>
      </c>
      <c r="AF109" s="696">
        <v>0</v>
      </c>
      <c r="AG109" s="696">
        <v>0</v>
      </c>
      <c r="AH109" s="696">
        <v>0</v>
      </c>
      <c r="AI109" s="696">
        <v>0</v>
      </c>
      <c r="AJ109" s="696">
        <v>0</v>
      </c>
      <c r="AK109" s="696">
        <v>0</v>
      </c>
      <c r="AL109" s="696">
        <v>0</v>
      </c>
      <c r="AM109" s="696">
        <v>0</v>
      </c>
      <c r="AN109" s="696">
        <v>0</v>
      </c>
      <c r="AO109" s="697">
        <v>0</v>
      </c>
      <c r="AP109" s="633"/>
      <c r="AQ109" s="695"/>
      <c r="AR109" s="696"/>
      <c r="AS109" s="696"/>
      <c r="AT109" s="696"/>
      <c r="AU109" s="696">
        <v>0</v>
      </c>
      <c r="AV109" s="696">
        <v>0</v>
      </c>
      <c r="AW109" s="696">
        <v>0</v>
      </c>
      <c r="AX109" s="696">
        <v>0</v>
      </c>
      <c r="AY109" s="696">
        <v>0</v>
      </c>
      <c r="AZ109" s="696">
        <v>0</v>
      </c>
      <c r="BA109" s="696">
        <v>0</v>
      </c>
      <c r="BB109" s="696">
        <v>0</v>
      </c>
      <c r="BC109" s="696">
        <v>0</v>
      </c>
      <c r="BD109" s="696">
        <v>0</v>
      </c>
      <c r="BE109" s="696">
        <v>0</v>
      </c>
      <c r="BF109" s="696">
        <v>0</v>
      </c>
      <c r="BG109" s="696">
        <v>0</v>
      </c>
      <c r="BH109" s="696">
        <v>0</v>
      </c>
      <c r="BI109" s="696">
        <v>0</v>
      </c>
      <c r="BJ109" s="696">
        <v>0</v>
      </c>
      <c r="BK109" s="696">
        <v>0</v>
      </c>
      <c r="BL109" s="696">
        <v>0</v>
      </c>
      <c r="BM109" s="696">
        <v>0</v>
      </c>
      <c r="BN109" s="696">
        <v>0</v>
      </c>
      <c r="BO109" s="696">
        <v>0</v>
      </c>
      <c r="BP109" s="696">
        <v>0</v>
      </c>
      <c r="BQ109" s="696">
        <v>0</v>
      </c>
      <c r="BR109" s="696">
        <v>0</v>
      </c>
      <c r="BS109" s="696">
        <v>0</v>
      </c>
      <c r="BT109" s="697">
        <v>0</v>
      </c>
      <c r="BU109" s="163"/>
    </row>
    <row r="110" spans="2:73" ht="15.75" customHeight="1">
      <c r="B110" s="691" t="s">
        <v>209</v>
      </c>
      <c r="C110" s="691" t="s">
        <v>722</v>
      </c>
      <c r="D110" s="691" t="s">
        <v>492</v>
      </c>
      <c r="E110" s="691" t="s">
        <v>696</v>
      </c>
      <c r="F110" s="691"/>
      <c r="G110" s="691"/>
      <c r="H110" s="691">
        <v>2015</v>
      </c>
      <c r="I110" s="644" t="s">
        <v>582</v>
      </c>
      <c r="J110" s="644" t="s">
        <v>596</v>
      </c>
      <c r="K110" s="633"/>
      <c r="L110" s="695"/>
      <c r="M110" s="696"/>
      <c r="N110" s="696"/>
      <c r="O110" s="696"/>
      <c r="P110" s="696">
        <v>0</v>
      </c>
      <c r="Q110" s="696">
        <v>0</v>
      </c>
      <c r="R110" s="696">
        <v>0</v>
      </c>
      <c r="S110" s="696">
        <v>0</v>
      </c>
      <c r="T110" s="696">
        <v>0</v>
      </c>
      <c r="U110" s="696">
        <v>0</v>
      </c>
      <c r="V110" s="696">
        <v>0</v>
      </c>
      <c r="W110" s="696">
        <v>0</v>
      </c>
      <c r="X110" s="696">
        <v>0</v>
      </c>
      <c r="Y110" s="696">
        <v>0</v>
      </c>
      <c r="Z110" s="696">
        <v>0</v>
      </c>
      <c r="AA110" s="696">
        <v>0</v>
      </c>
      <c r="AB110" s="696">
        <v>0</v>
      </c>
      <c r="AC110" s="696">
        <v>0</v>
      </c>
      <c r="AD110" s="696">
        <v>0</v>
      </c>
      <c r="AE110" s="696">
        <v>0</v>
      </c>
      <c r="AF110" s="696">
        <v>0</v>
      </c>
      <c r="AG110" s="696">
        <v>0</v>
      </c>
      <c r="AH110" s="696">
        <v>0</v>
      </c>
      <c r="AI110" s="696">
        <v>0</v>
      </c>
      <c r="AJ110" s="696">
        <v>0</v>
      </c>
      <c r="AK110" s="696">
        <v>0</v>
      </c>
      <c r="AL110" s="696">
        <v>0</v>
      </c>
      <c r="AM110" s="696">
        <v>0</v>
      </c>
      <c r="AN110" s="696">
        <v>0</v>
      </c>
      <c r="AO110" s="697">
        <v>0</v>
      </c>
      <c r="AP110" s="633"/>
      <c r="AQ110" s="695"/>
      <c r="AR110" s="696"/>
      <c r="AS110" s="696"/>
      <c r="AT110" s="696"/>
      <c r="AU110" s="696">
        <v>0</v>
      </c>
      <c r="AV110" s="696">
        <v>0</v>
      </c>
      <c r="AW110" s="696">
        <v>0</v>
      </c>
      <c r="AX110" s="696">
        <v>0</v>
      </c>
      <c r="AY110" s="696">
        <v>0</v>
      </c>
      <c r="AZ110" s="696">
        <v>0</v>
      </c>
      <c r="BA110" s="696">
        <v>0</v>
      </c>
      <c r="BB110" s="696">
        <v>0</v>
      </c>
      <c r="BC110" s="696">
        <v>0</v>
      </c>
      <c r="BD110" s="696">
        <v>0</v>
      </c>
      <c r="BE110" s="696">
        <v>0</v>
      </c>
      <c r="BF110" s="696">
        <v>0</v>
      </c>
      <c r="BG110" s="696">
        <v>0</v>
      </c>
      <c r="BH110" s="696">
        <v>0</v>
      </c>
      <c r="BI110" s="696">
        <v>0</v>
      </c>
      <c r="BJ110" s="696">
        <v>0</v>
      </c>
      <c r="BK110" s="696">
        <v>0</v>
      </c>
      <c r="BL110" s="696">
        <v>0</v>
      </c>
      <c r="BM110" s="696">
        <v>0</v>
      </c>
      <c r="BN110" s="696">
        <v>0</v>
      </c>
      <c r="BO110" s="696">
        <v>0</v>
      </c>
      <c r="BP110" s="696">
        <v>0</v>
      </c>
      <c r="BQ110" s="696">
        <v>0</v>
      </c>
      <c r="BR110" s="696">
        <v>0</v>
      </c>
      <c r="BS110" s="696">
        <v>0</v>
      </c>
      <c r="BT110" s="697">
        <v>0</v>
      </c>
      <c r="BU110" s="163"/>
    </row>
    <row r="111" spans="2:73" ht="15.75">
      <c r="B111" s="691"/>
      <c r="C111" s="691"/>
      <c r="D111" s="691"/>
      <c r="E111" s="691"/>
      <c r="F111" s="691"/>
      <c r="G111" s="691"/>
      <c r="H111" s="691"/>
      <c r="I111" s="644"/>
      <c r="J111" s="644"/>
      <c r="K111" s="633"/>
      <c r="L111" s="695"/>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696"/>
      <c r="AK111" s="696"/>
      <c r="AL111" s="696"/>
      <c r="AM111" s="696"/>
      <c r="AN111" s="696"/>
      <c r="AO111" s="697"/>
      <c r="AP111" s="633"/>
      <c r="AQ111" s="695"/>
      <c r="AR111" s="696"/>
      <c r="AS111" s="696"/>
      <c r="AT111" s="696"/>
      <c r="AU111" s="696"/>
      <c r="AV111" s="696"/>
      <c r="AW111" s="696"/>
      <c r="AX111" s="696"/>
      <c r="AY111" s="696"/>
      <c r="AZ111" s="696"/>
      <c r="BA111" s="696"/>
      <c r="BB111" s="696"/>
      <c r="BC111" s="696"/>
      <c r="BD111" s="696"/>
      <c r="BE111" s="696"/>
      <c r="BF111" s="696"/>
      <c r="BG111" s="696"/>
      <c r="BH111" s="696"/>
      <c r="BI111" s="696"/>
      <c r="BJ111" s="696"/>
      <c r="BK111" s="696"/>
      <c r="BL111" s="696"/>
      <c r="BM111" s="696"/>
      <c r="BN111" s="696"/>
      <c r="BO111" s="696"/>
      <c r="BP111" s="696"/>
      <c r="BQ111" s="696"/>
      <c r="BR111" s="696"/>
      <c r="BS111" s="696"/>
      <c r="BT111" s="697"/>
      <c r="BU111" s="163"/>
    </row>
    <row r="112" spans="2:73">
      <c r="B112" s="691"/>
      <c r="C112" s="691"/>
      <c r="D112" s="691"/>
      <c r="E112" s="691"/>
      <c r="F112" s="691"/>
      <c r="G112" s="691"/>
      <c r="H112" s="691"/>
      <c r="I112" s="644"/>
      <c r="J112" s="644"/>
      <c r="K112" s="633"/>
      <c r="L112" s="695"/>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696"/>
      <c r="AK112" s="696"/>
      <c r="AL112" s="696"/>
      <c r="AM112" s="696"/>
      <c r="AN112" s="696"/>
      <c r="AO112" s="697"/>
      <c r="AP112" s="633"/>
      <c r="AQ112" s="695"/>
      <c r="AR112" s="696"/>
      <c r="AS112" s="696"/>
      <c r="AT112" s="696"/>
      <c r="AU112" s="696"/>
      <c r="AV112" s="696"/>
      <c r="AW112" s="696"/>
      <c r="AX112" s="696"/>
      <c r="AY112" s="696"/>
      <c r="AZ112" s="696"/>
      <c r="BA112" s="696"/>
      <c r="BB112" s="696"/>
      <c r="BC112" s="696"/>
      <c r="BD112" s="696"/>
      <c r="BE112" s="696"/>
      <c r="BF112" s="696"/>
      <c r="BG112" s="696"/>
      <c r="BH112" s="696"/>
      <c r="BI112" s="696"/>
      <c r="BJ112" s="696"/>
      <c r="BK112" s="696"/>
      <c r="BL112" s="696"/>
      <c r="BM112" s="696"/>
      <c r="BN112" s="696"/>
      <c r="BO112" s="696"/>
      <c r="BP112" s="696"/>
      <c r="BQ112" s="696"/>
      <c r="BR112" s="696"/>
      <c r="BS112" s="696"/>
      <c r="BT112" s="697"/>
    </row>
    <row r="113" spans="2:73">
      <c r="B113" s="691"/>
      <c r="C113" s="691"/>
      <c r="D113" s="691"/>
      <c r="E113" s="691"/>
      <c r="F113" s="691"/>
      <c r="G113" s="691"/>
      <c r="H113" s="691"/>
      <c r="I113" s="644"/>
      <c r="J113" s="644"/>
      <c r="K113" s="633"/>
      <c r="L113" s="695"/>
      <c r="M113" s="696"/>
      <c r="N113" s="696"/>
      <c r="O113" s="696"/>
      <c r="P113" s="696"/>
      <c r="Q113" s="696"/>
      <c r="R113" s="696"/>
      <c r="S113" s="696"/>
      <c r="T113" s="696"/>
      <c r="U113" s="696"/>
      <c r="V113" s="696"/>
      <c r="W113" s="696"/>
      <c r="X113" s="696"/>
      <c r="Y113" s="696"/>
      <c r="Z113" s="696"/>
      <c r="AA113" s="696"/>
      <c r="AB113" s="696"/>
      <c r="AC113" s="696"/>
      <c r="AD113" s="696"/>
      <c r="AE113" s="696"/>
      <c r="AF113" s="696"/>
      <c r="AG113" s="696"/>
      <c r="AH113" s="696"/>
      <c r="AI113" s="696"/>
      <c r="AJ113" s="696"/>
      <c r="AK113" s="696"/>
      <c r="AL113" s="696"/>
      <c r="AM113" s="696"/>
      <c r="AN113" s="696"/>
      <c r="AO113" s="697"/>
      <c r="AP113" s="633"/>
      <c r="AQ113" s="695"/>
      <c r="AR113" s="696"/>
      <c r="AS113" s="696"/>
      <c r="AT113" s="696"/>
      <c r="AU113" s="696"/>
      <c r="AV113" s="696"/>
      <c r="AW113" s="696"/>
      <c r="AX113" s="696"/>
      <c r="AY113" s="696"/>
      <c r="AZ113" s="696"/>
      <c r="BA113" s="696"/>
      <c r="BB113" s="696"/>
      <c r="BC113" s="696"/>
      <c r="BD113" s="696"/>
      <c r="BE113" s="696"/>
      <c r="BF113" s="696"/>
      <c r="BG113" s="696"/>
      <c r="BH113" s="696"/>
      <c r="BI113" s="696"/>
      <c r="BJ113" s="696"/>
      <c r="BK113" s="696"/>
      <c r="BL113" s="696"/>
      <c r="BM113" s="696"/>
      <c r="BN113" s="696"/>
      <c r="BO113" s="696"/>
      <c r="BP113" s="696"/>
      <c r="BQ113" s="696"/>
      <c r="BR113" s="696"/>
      <c r="BS113" s="696"/>
      <c r="BT113" s="697"/>
    </row>
    <row r="114" spans="2:73">
      <c r="B114" s="691"/>
      <c r="C114" s="691"/>
      <c r="D114" s="691"/>
      <c r="E114" s="691"/>
      <c r="F114" s="691"/>
      <c r="G114" s="691"/>
      <c r="H114" s="691"/>
      <c r="I114" s="644"/>
      <c r="J114" s="644"/>
      <c r="K114" s="633"/>
      <c r="L114" s="695"/>
      <c r="M114" s="696"/>
      <c r="N114" s="696"/>
      <c r="O114" s="696"/>
      <c r="P114" s="696"/>
      <c r="Q114" s="696"/>
      <c r="R114" s="696"/>
      <c r="S114" s="696"/>
      <c r="T114" s="696"/>
      <c r="U114" s="696"/>
      <c r="V114" s="696"/>
      <c r="W114" s="696"/>
      <c r="X114" s="696"/>
      <c r="Y114" s="696"/>
      <c r="Z114" s="696"/>
      <c r="AA114" s="696"/>
      <c r="AB114" s="696"/>
      <c r="AC114" s="696"/>
      <c r="AD114" s="696"/>
      <c r="AE114" s="696"/>
      <c r="AF114" s="696"/>
      <c r="AG114" s="696"/>
      <c r="AH114" s="696"/>
      <c r="AI114" s="696"/>
      <c r="AJ114" s="696"/>
      <c r="AK114" s="696"/>
      <c r="AL114" s="696"/>
      <c r="AM114" s="696"/>
      <c r="AN114" s="696"/>
      <c r="AO114" s="697"/>
      <c r="AP114" s="633"/>
      <c r="AQ114" s="695"/>
      <c r="AR114" s="696"/>
      <c r="AS114" s="696"/>
      <c r="AT114" s="696"/>
      <c r="AU114" s="696"/>
      <c r="AV114" s="696"/>
      <c r="AW114" s="696"/>
      <c r="AX114" s="696"/>
      <c r="AY114" s="696"/>
      <c r="AZ114" s="696"/>
      <c r="BA114" s="696"/>
      <c r="BB114" s="696"/>
      <c r="BC114" s="696"/>
      <c r="BD114" s="696"/>
      <c r="BE114" s="696"/>
      <c r="BF114" s="696"/>
      <c r="BG114" s="696"/>
      <c r="BH114" s="696"/>
      <c r="BI114" s="696"/>
      <c r="BJ114" s="696"/>
      <c r="BK114" s="696"/>
      <c r="BL114" s="696"/>
      <c r="BM114" s="696"/>
      <c r="BN114" s="696"/>
      <c r="BO114" s="696"/>
      <c r="BP114" s="696"/>
      <c r="BQ114" s="696"/>
      <c r="BR114" s="696"/>
      <c r="BS114" s="696"/>
      <c r="BT114" s="697"/>
    </row>
    <row r="115" spans="2:73" ht="15.75">
      <c r="B115" s="691"/>
      <c r="C115" s="691"/>
      <c r="D115" s="691"/>
      <c r="E115" s="691"/>
      <c r="F115" s="691"/>
      <c r="G115" s="691"/>
      <c r="H115" s="691"/>
      <c r="I115" s="644"/>
      <c r="J115" s="644"/>
      <c r="K115" s="633"/>
      <c r="L115" s="695"/>
      <c r="M115" s="696"/>
      <c r="N115" s="696"/>
      <c r="O115" s="696"/>
      <c r="P115" s="696"/>
      <c r="Q115" s="696"/>
      <c r="R115" s="696"/>
      <c r="S115" s="696"/>
      <c r="T115" s="696"/>
      <c r="U115" s="696"/>
      <c r="V115" s="696"/>
      <c r="W115" s="696"/>
      <c r="X115" s="696"/>
      <c r="Y115" s="696"/>
      <c r="Z115" s="696"/>
      <c r="AA115" s="696"/>
      <c r="AB115" s="696"/>
      <c r="AC115" s="696"/>
      <c r="AD115" s="696"/>
      <c r="AE115" s="696"/>
      <c r="AF115" s="696"/>
      <c r="AG115" s="696"/>
      <c r="AH115" s="696"/>
      <c r="AI115" s="696"/>
      <c r="AJ115" s="696"/>
      <c r="AK115" s="696"/>
      <c r="AL115" s="696"/>
      <c r="AM115" s="696"/>
      <c r="AN115" s="696"/>
      <c r="AO115" s="697"/>
      <c r="AP115" s="633"/>
      <c r="AQ115" s="695"/>
      <c r="AR115" s="696"/>
      <c r="AS115" s="696"/>
      <c r="AT115" s="696"/>
      <c r="AU115" s="696"/>
      <c r="AV115" s="696"/>
      <c r="AW115" s="696"/>
      <c r="AX115" s="696"/>
      <c r="AY115" s="696"/>
      <c r="AZ115" s="696"/>
      <c r="BA115" s="696"/>
      <c r="BB115" s="696"/>
      <c r="BC115" s="696"/>
      <c r="BD115" s="696"/>
      <c r="BE115" s="696"/>
      <c r="BF115" s="696"/>
      <c r="BG115" s="696"/>
      <c r="BH115" s="696"/>
      <c r="BI115" s="696"/>
      <c r="BJ115" s="696"/>
      <c r="BK115" s="696"/>
      <c r="BL115" s="696"/>
      <c r="BM115" s="696"/>
      <c r="BN115" s="696"/>
      <c r="BO115" s="696"/>
      <c r="BP115" s="696"/>
      <c r="BQ115" s="696"/>
      <c r="BR115" s="696"/>
      <c r="BS115" s="696"/>
      <c r="BT115" s="697"/>
      <c r="BU115" s="163"/>
    </row>
    <row r="116" spans="2:73" ht="15.75">
      <c r="B116" s="691"/>
      <c r="C116" s="691"/>
      <c r="D116" s="691"/>
      <c r="E116" s="691"/>
      <c r="F116" s="691"/>
      <c r="G116" s="691"/>
      <c r="H116" s="691"/>
      <c r="I116" s="644"/>
      <c r="J116" s="644"/>
      <c r="K116" s="633"/>
      <c r="L116" s="695"/>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696"/>
      <c r="AK116" s="696"/>
      <c r="AL116" s="696"/>
      <c r="AM116" s="696"/>
      <c r="AN116" s="696"/>
      <c r="AO116" s="697"/>
      <c r="AP116" s="633"/>
      <c r="AQ116" s="695"/>
      <c r="AR116" s="696"/>
      <c r="AS116" s="696"/>
      <c r="AT116" s="696"/>
      <c r="AU116" s="696"/>
      <c r="AV116" s="696"/>
      <c r="AW116" s="696"/>
      <c r="AX116" s="696"/>
      <c r="AY116" s="696"/>
      <c r="AZ116" s="696"/>
      <c r="BA116" s="696"/>
      <c r="BB116" s="696"/>
      <c r="BC116" s="696"/>
      <c r="BD116" s="696"/>
      <c r="BE116" s="696"/>
      <c r="BF116" s="696"/>
      <c r="BG116" s="696"/>
      <c r="BH116" s="696"/>
      <c r="BI116" s="696"/>
      <c r="BJ116" s="696"/>
      <c r="BK116" s="696"/>
      <c r="BL116" s="696"/>
      <c r="BM116" s="696"/>
      <c r="BN116" s="696"/>
      <c r="BO116" s="696"/>
      <c r="BP116" s="696"/>
      <c r="BQ116" s="696"/>
      <c r="BR116" s="696"/>
      <c r="BS116" s="696"/>
      <c r="BT116" s="697"/>
      <c r="BU116" s="163"/>
    </row>
    <row r="117" spans="2:73" ht="15.75">
      <c r="B117" s="691"/>
      <c r="C117" s="691"/>
      <c r="D117" s="691"/>
      <c r="E117" s="691"/>
      <c r="F117" s="691"/>
      <c r="G117" s="691"/>
      <c r="H117" s="691"/>
      <c r="I117" s="644"/>
      <c r="J117" s="644"/>
      <c r="K117" s="633"/>
      <c r="L117" s="695"/>
      <c r="M117" s="695"/>
      <c r="N117" s="695"/>
      <c r="O117" s="695"/>
      <c r="P117" s="695"/>
      <c r="Q117" s="695"/>
      <c r="R117" s="695"/>
      <c r="S117" s="695"/>
      <c r="T117" s="695"/>
      <c r="U117" s="695"/>
      <c r="V117" s="696"/>
      <c r="W117" s="696"/>
      <c r="X117" s="696"/>
      <c r="Y117" s="696"/>
      <c r="Z117" s="696"/>
      <c r="AA117" s="696"/>
      <c r="AB117" s="696"/>
      <c r="AC117" s="696"/>
      <c r="AD117" s="696"/>
      <c r="AE117" s="696"/>
      <c r="AF117" s="696"/>
      <c r="AG117" s="696"/>
      <c r="AH117" s="696"/>
      <c r="AI117" s="696"/>
      <c r="AJ117" s="696"/>
      <c r="AK117" s="696"/>
      <c r="AL117" s="696"/>
      <c r="AM117" s="696"/>
      <c r="AN117" s="696"/>
      <c r="AO117" s="697"/>
      <c r="AP117" s="633"/>
      <c r="AQ117" s="695"/>
      <c r="AR117" s="695"/>
      <c r="AS117" s="695"/>
      <c r="AT117" s="695"/>
      <c r="AU117" s="695"/>
      <c r="AV117" s="695"/>
      <c r="AW117" s="695"/>
      <c r="AX117" s="695"/>
      <c r="AY117" s="695"/>
      <c r="AZ117" s="695"/>
      <c r="BA117" s="696"/>
      <c r="BB117" s="696"/>
      <c r="BC117" s="696"/>
      <c r="BD117" s="696"/>
      <c r="BE117" s="696"/>
      <c r="BF117" s="696"/>
      <c r="BG117" s="696"/>
      <c r="BH117" s="696"/>
      <c r="BI117" s="696"/>
      <c r="BJ117" s="696"/>
      <c r="BK117" s="696"/>
      <c r="BL117" s="696"/>
      <c r="BM117" s="696"/>
      <c r="BN117" s="696"/>
      <c r="BO117" s="696"/>
      <c r="BP117" s="696"/>
      <c r="BQ117" s="696"/>
      <c r="BR117" s="696"/>
      <c r="BS117" s="696"/>
      <c r="BT117" s="697"/>
      <c r="BU117" s="163"/>
    </row>
    <row r="118" spans="2:73" ht="15.75">
      <c r="B118" s="691"/>
      <c r="C118" s="691"/>
      <c r="D118" s="691"/>
      <c r="E118" s="691"/>
      <c r="F118" s="691"/>
      <c r="G118" s="691"/>
      <c r="H118" s="691"/>
      <c r="I118" s="644"/>
      <c r="J118" s="644"/>
      <c r="K118" s="633"/>
      <c r="L118" s="695"/>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7"/>
      <c r="AP118" s="633"/>
      <c r="AQ118" s="695"/>
      <c r="AR118" s="696"/>
      <c r="AS118" s="696"/>
      <c r="AT118" s="696"/>
      <c r="AU118" s="696"/>
      <c r="AV118" s="696"/>
      <c r="AW118" s="696"/>
      <c r="AX118" s="696"/>
      <c r="AY118" s="696"/>
      <c r="AZ118" s="696"/>
      <c r="BA118" s="696"/>
      <c r="BB118" s="696"/>
      <c r="BC118" s="696"/>
      <c r="BD118" s="696"/>
      <c r="BE118" s="696"/>
      <c r="BF118" s="696"/>
      <c r="BG118" s="696"/>
      <c r="BH118" s="696"/>
      <c r="BI118" s="696"/>
      <c r="BJ118" s="696"/>
      <c r="BK118" s="696"/>
      <c r="BL118" s="696"/>
      <c r="BM118" s="696"/>
      <c r="BN118" s="696"/>
      <c r="BO118" s="696"/>
      <c r="BP118" s="696"/>
      <c r="BQ118" s="696"/>
      <c r="BR118" s="696"/>
      <c r="BS118" s="696"/>
      <c r="BT118" s="697"/>
      <c r="BU118" s="163"/>
    </row>
    <row r="119" spans="2:73" ht="15.75">
      <c r="B119" s="691"/>
      <c r="C119" s="691"/>
      <c r="D119" s="691"/>
      <c r="E119" s="691"/>
      <c r="F119" s="691"/>
      <c r="G119" s="691"/>
      <c r="H119" s="691"/>
      <c r="I119" s="644"/>
      <c r="J119" s="644"/>
      <c r="K119" s="633"/>
      <c r="L119" s="695"/>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7"/>
      <c r="AP119" s="633"/>
      <c r="AQ119" s="695"/>
      <c r="AR119" s="696"/>
      <c r="AS119" s="696"/>
      <c r="AT119" s="696"/>
      <c r="AU119" s="696"/>
      <c r="AV119" s="696"/>
      <c r="AW119" s="696"/>
      <c r="AX119" s="696"/>
      <c r="AY119" s="696"/>
      <c r="AZ119" s="696"/>
      <c r="BA119" s="696"/>
      <c r="BB119" s="696"/>
      <c r="BC119" s="696"/>
      <c r="BD119" s="696"/>
      <c r="BE119" s="696"/>
      <c r="BF119" s="696"/>
      <c r="BG119" s="696"/>
      <c r="BH119" s="696"/>
      <c r="BI119" s="696"/>
      <c r="BJ119" s="696"/>
      <c r="BK119" s="696"/>
      <c r="BL119" s="696"/>
      <c r="BM119" s="696"/>
      <c r="BN119" s="696"/>
      <c r="BO119" s="696"/>
      <c r="BP119" s="696"/>
      <c r="BQ119" s="696"/>
      <c r="BR119" s="696"/>
      <c r="BS119" s="696"/>
      <c r="BT119" s="697"/>
      <c r="BU119" s="163"/>
    </row>
    <row r="120" spans="2:73">
      <c r="B120" s="691"/>
      <c r="C120" s="691"/>
      <c r="D120" s="691"/>
      <c r="E120" s="691"/>
      <c r="F120" s="691"/>
      <c r="G120" s="691"/>
      <c r="H120" s="691"/>
      <c r="I120" s="644"/>
      <c r="J120" s="644"/>
      <c r="K120" s="633"/>
      <c r="L120" s="695"/>
      <c r="M120" s="696"/>
      <c r="N120" s="696"/>
      <c r="O120" s="696"/>
      <c r="P120" s="696"/>
      <c r="Q120" s="696"/>
      <c r="R120" s="696"/>
      <c r="S120" s="696"/>
      <c r="T120" s="696"/>
      <c r="U120" s="696"/>
      <c r="V120" s="696"/>
      <c r="W120" s="696"/>
      <c r="X120" s="696"/>
      <c r="Y120" s="696"/>
      <c r="Z120" s="696"/>
      <c r="AA120" s="696"/>
      <c r="AB120" s="696"/>
      <c r="AC120" s="696"/>
      <c r="AD120" s="696"/>
      <c r="AE120" s="696"/>
      <c r="AF120" s="696"/>
      <c r="AG120" s="696"/>
      <c r="AH120" s="696"/>
      <c r="AI120" s="696"/>
      <c r="AJ120" s="696"/>
      <c r="AK120" s="696"/>
      <c r="AL120" s="696"/>
      <c r="AM120" s="696"/>
      <c r="AN120" s="696"/>
      <c r="AO120" s="697"/>
      <c r="AP120" s="633"/>
      <c r="AQ120" s="695"/>
      <c r="AR120" s="696"/>
      <c r="AS120" s="696"/>
      <c r="AT120" s="696"/>
      <c r="AU120" s="696"/>
      <c r="AV120" s="696"/>
      <c r="AW120" s="696"/>
      <c r="AX120" s="696"/>
      <c r="AY120" s="696"/>
      <c r="AZ120" s="696"/>
      <c r="BA120" s="696"/>
      <c r="BB120" s="696"/>
      <c r="BC120" s="696"/>
      <c r="BD120" s="696"/>
      <c r="BE120" s="696"/>
      <c r="BF120" s="696"/>
      <c r="BG120" s="696"/>
      <c r="BH120" s="696"/>
      <c r="BI120" s="696"/>
      <c r="BJ120" s="696"/>
      <c r="BK120" s="696"/>
      <c r="BL120" s="696"/>
      <c r="BM120" s="696"/>
      <c r="BN120" s="696"/>
      <c r="BO120" s="696"/>
      <c r="BP120" s="696"/>
      <c r="BQ120" s="696"/>
      <c r="BR120" s="696"/>
      <c r="BS120" s="696"/>
      <c r="BT120" s="697"/>
    </row>
    <row r="121" spans="2:73" ht="15.75">
      <c r="B121" s="691"/>
      <c r="C121" s="691"/>
      <c r="D121" s="691"/>
      <c r="E121" s="691"/>
      <c r="F121" s="691"/>
      <c r="G121" s="691"/>
      <c r="H121" s="691"/>
      <c r="I121" s="644"/>
      <c r="J121" s="644"/>
      <c r="K121" s="633"/>
      <c r="L121" s="695"/>
      <c r="M121" s="696"/>
      <c r="N121" s="696"/>
      <c r="O121" s="696"/>
      <c r="P121" s="696"/>
      <c r="Q121" s="696"/>
      <c r="R121" s="696"/>
      <c r="S121" s="696"/>
      <c r="T121" s="696"/>
      <c r="U121" s="696"/>
      <c r="V121" s="696"/>
      <c r="W121" s="696"/>
      <c r="X121" s="696"/>
      <c r="Y121" s="696"/>
      <c r="Z121" s="696"/>
      <c r="AA121" s="696"/>
      <c r="AB121" s="696"/>
      <c r="AC121" s="696"/>
      <c r="AD121" s="696"/>
      <c r="AE121" s="696"/>
      <c r="AF121" s="696"/>
      <c r="AG121" s="696"/>
      <c r="AH121" s="696"/>
      <c r="AI121" s="696"/>
      <c r="AJ121" s="696"/>
      <c r="AK121" s="696"/>
      <c r="AL121" s="696"/>
      <c r="AM121" s="696"/>
      <c r="AN121" s="696"/>
      <c r="AO121" s="697"/>
      <c r="AP121" s="633"/>
      <c r="AQ121" s="695"/>
      <c r="AR121" s="696"/>
      <c r="AS121" s="696"/>
      <c r="AT121" s="696"/>
      <c r="AU121" s="696"/>
      <c r="AV121" s="696"/>
      <c r="AW121" s="696"/>
      <c r="AX121" s="696"/>
      <c r="AY121" s="696"/>
      <c r="AZ121" s="696"/>
      <c r="BA121" s="696"/>
      <c r="BB121" s="696"/>
      <c r="BC121" s="696"/>
      <c r="BD121" s="696"/>
      <c r="BE121" s="696"/>
      <c r="BF121" s="696"/>
      <c r="BG121" s="696"/>
      <c r="BH121" s="696"/>
      <c r="BI121" s="696"/>
      <c r="BJ121" s="696"/>
      <c r="BK121" s="696"/>
      <c r="BL121" s="696"/>
      <c r="BM121" s="696"/>
      <c r="BN121" s="696"/>
      <c r="BO121" s="696"/>
      <c r="BP121" s="696"/>
      <c r="BQ121" s="696"/>
      <c r="BR121" s="696"/>
      <c r="BS121" s="696"/>
      <c r="BT121" s="697"/>
      <c r="BU121" s="163"/>
    </row>
    <row r="122" spans="2:73" ht="15.75">
      <c r="B122" s="691"/>
      <c r="C122" s="691"/>
      <c r="D122" s="691"/>
      <c r="E122" s="691"/>
      <c r="F122" s="691"/>
      <c r="G122" s="691"/>
      <c r="H122" s="691"/>
      <c r="I122" s="644"/>
      <c r="J122" s="644"/>
      <c r="K122" s="633"/>
      <c r="L122" s="698"/>
      <c r="M122" s="699"/>
      <c r="N122" s="699"/>
      <c r="O122" s="699"/>
      <c r="P122" s="699"/>
      <c r="Q122" s="699"/>
      <c r="R122" s="699"/>
      <c r="S122" s="699"/>
      <c r="T122" s="699"/>
      <c r="U122" s="699"/>
      <c r="V122" s="699"/>
      <c r="W122" s="699"/>
      <c r="X122" s="699"/>
      <c r="Y122" s="699"/>
      <c r="Z122" s="699"/>
      <c r="AA122" s="699"/>
      <c r="AB122" s="699"/>
      <c r="AC122" s="699"/>
      <c r="AD122" s="699"/>
      <c r="AE122" s="699"/>
      <c r="AF122" s="699"/>
      <c r="AG122" s="699"/>
      <c r="AH122" s="699"/>
      <c r="AI122" s="699"/>
      <c r="AJ122" s="699"/>
      <c r="AK122" s="699"/>
      <c r="AL122" s="699"/>
      <c r="AM122" s="699"/>
      <c r="AN122" s="699"/>
      <c r="AO122" s="700"/>
      <c r="AP122" s="633"/>
      <c r="AQ122" s="698"/>
      <c r="AR122" s="699"/>
      <c r="AS122" s="699"/>
      <c r="AT122" s="699"/>
      <c r="AU122" s="699"/>
      <c r="AV122" s="699"/>
      <c r="AW122" s="699"/>
      <c r="AX122" s="699"/>
      <c r="AY122" s="699"/>
      <c r="AZ122" s="699"/>
      <c r="BA122" s="699"/>
      <c r="BB122" s="699"/>
      <c r="BC122" s="699"/>
      <c r="BD122" s="699"/>
      <c r="BE122" s="699"/>
      <c r="BF122" s="699"/>
      <c r="BG122" s="699"/>
      <c r="BH122" s="699"/>
      <c r="BI122" s="699"/>
      <c r="BJ122" s="699"/>
      <c r="BK122" s="699"/>
      <c r="BL122" s="699"/>
      <c r="BM122" s="699"/>
      <c r="BN122" s="699"/>
      <c r="BO122" s="699"/>
      <c r="BP122" s="699"/>
      <c r="BQ122" s="699"/>
      <c r="BR122" s="699"/>
      <c r="BS122" s="699"/>
      <c r="BT122" s="700"/>
      <c r="BU122" s="163"/>
    </row>
  </sheetData>
  <autoFilter ref="C26:BT110">
    <filterColumn colId="5">
      <filters>
        <filter val="2015"/>
      </filters>
    </filterColumn>
    <sortState ref="C26:BT42">
      <sortCondition ref="H25"/>
    </sortState>
  </autoFilter>
  <mergeCells count="1">
    <mergeCell ref="C24:G24"/>
  </mergeCells>
  <conditionalFormatting sqref="L27:AO53">
    <cfRule type="cellIs" dxfId="9" priority="13" operator="equal">
      <formula>0</formula>
    </cfRule>
  </conditionalFormatting>
  <conditionalFormatting sqref="AQ108:BT122 L110:AO122">
    <cfRule type="cellIs" dxfId="8" priority="10" operator="equal">
      <formula>0</formula>
    </cfRule>
  </conditionalFormatting>
  <conditionalFormatting sqref="L91:AO105 AQ91:BT107">
    <cfRule type="cellIs" dxfId="7" priority="11" operator="equal">
      <formula>0</formula>
    </cfRule>
  </conditionalFormatting>
  <conditionalFormatting sqref="L27:AO32">
    <cfRule type="cellIs" dxfId="6" priority="9" operator="equal">
      <formula>0</formula>
    </cfRule>
  </conditionalFormatting>
  <conditionalFormatting sqref="L27:AO43">
    <cfRule type="cellIs" dxfId="5" priority="8" operator="equal">
      <formula>0</formula>
    </cfRule>
  </conditionalFormatting>
  <conditionalFormatting sqref="L106:AO109">
    <cfRule type="cellIs" dxfId="4" priority="5" operator="equal">
      <formula>0</formula>
    </cfRule>
  </conditionalFormatting>
  <conditionalFormatting sqref="AQ27:BT38">
    <cfRule type="cellIs" dxfId="3" priority="4" operator="equal">
      <formula>0</formula>
    </cfRule>
  </conditionalFormatting>
  <conditionalFormatting sqref="AQ27:BT38">
    <cfRule type="cellIs" dxfId="2" priority="3" operator="equal">
      <formula>0</formula>
    </cfRule>
  </conditionalFormatting>
  <conditionalFormatting sqref="AQ39:BT53">
    <cfRule type="cellIs" dxfId="1" priority="2" operator="equal">
      <formula>0</formula>
    </cfRule>
  </conditionalFormatting>
  <conditionalFormatting sqref="L54:AO90 AQ54:BT90">
    <cfRule type="cellIs" dxfId="0" priority="1" operator="equal">
      <formula>0</formula>
    </cfRule>
  </conditionalFormatting>
  <pageMargins left="0.7" right="0.7" top="0.75" bottom="0.75" header="0.3" footer="0.3"/>
  <pageSetup scale="1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V40"/>
  <sheetViews>
    <sheetView topLeftCell="A31" zoomScaleNormal="100" workbookViewId="0">
      <selection activeCell="B42" sqref="B42"/>
    </sheetView>
  </sheetViews>
  <sheetFormatPr defaultColWidth="9.140625" defaultRowHeight="15"/>
  <cols>
    <col min="1" max="1" width="9.140625" style="12"/>
    <col min="2" max="2" width="24.42578125" style="12" customWidth="1"/>
    <col min="3" max="3" width="10.85546875" style="12" customWidth="1"/>
    <col min="4" max="16384" width="9.140625" style="12"/>
  </cols>
  <sheetData>
    <row r="12" spans="2:22" ht="24" customHeight="1"/>
    <row r="13" spans="2:22" ht="15.75">
      <c r="B13" s="588" t="s">
        <v>506</v>
      </c>
    </row>
    <row r="14" spans="2:22" ht="15.75">
      <c r="B14" s="588"/>
    </row>
    <row r="15" spans="2:22" s="668" customFormat="1" ht="27" customHeight="1">
      <c r="B15" s="666" t="s">
        <v>749</v>
      </c>
      <c r="C15" s="667"/>
      <c r="D15" s="667"/>
      <c r="E15" s="667"/>
      <c r="F15" s="667"/>
      <c r="G15" s="667"/>
      <c r="H15" s="667"/>
      <c r="I15" s="667"/>
      <c r="J15" s="667"/>
      <c r="K15" s="667"/>
      <c r="L15" s="667"/>
      <c r="M15" s="667"/>
      <c r="N15" s="667"/>
      <c r="O15" s="667"/>
      <c r="P15" s="667"/>
      <c r="Q15" s="667"/>
      <c r="R15" s="667"/>
      <c r="S15" s="667"/>
      <c r="T15" s="667"/>
      <c r="U15" s="667"/>
      <c r="V15" s="667"/>
    </row>
    <row r="17" spans="2:7">
      <c r="B17" s="12" t="s">
        <v>750</v>
      </c>
    </row>
    <row r="18" spans="2:7">
      <c r="B18"/>
    </row>
    <row r="19" spans="2:7">
      <c r="B19" s="738"/>
      <c r="C19" s="739"/>
      <c r="D19" s="739" t="s">
        <v>731</v>
      </c>
      <c r="E19" s="740"/>
      <c r="F19" s="739"/>
      <c r="G19" s="741"/>
    </row>
    <row r="20" spans="2:7">
      <c r="B20" s="742" t="s">
        <v>732</v>
      </c>
      <c r="C20" s="761">
        <v>99000</v>
      </c>
      <c r="D20" s="740" t="s">
        <v>733</v>
      </c>
      <c r="E20" s="743"/>
      <c r="F20" s="762">
        <v>7270</v>
      </c>
      <c r="G20" s="744" t="s">
        <v>734</v>
      </c>
    </row>
    <row r="21" spans="2:7">
      <c r="B21" s="745" t="s">
        <v>235</v>
      </c>
      <c r="C21" s="746">
        <v>2015</v>
      </c>
      <c r="D21" s="746">
        <v>2014</v>
      </c>
      <c r="E21" s="747">
        <v>2013</v>
      </c>
      <c r="F21" s="746">
        <v>2015</v>
      </c>
      <c r="G21" s="748">
        <v>2014</v>
      </c>
    </row>
    <row r="22" spans="2:7">
      <c r="B22" s="749"/>
      <c r="C22" s="750"/>
      <c r="D22" s="750"/>
      <c r="E22" s="751"/>
      <c r="F22" s="750"/>
      <c r="G22" s="752"/>
    </row>
    <row r="23" spans="2:7">
      <c r="B23" s="753" t="s">
        <v>735</v>
      </c>
      <c r="C23" s="750">
        <v>61.7</v>
      </c>
      <c r="D23" s="750">
        <v>137.4</v>
      </c>
      <c r="E23" s="751">
        <v>137.4</v>
      </c>
      <c r="F23" s="750">
        <v>43.34</v>
      </c>
      <c r="G23" s="752">
        <v>43.04</v>
      </c>
    </row>
    <row r="24" spans="2:7">
      <c r="B24" s="753" t="s">
        <v>736</v>
      </c>
      <c r="C24" s="750">
        <v>61.71</v>
      </c>
      <c r="D24" s="750">
        <v>137.4</v>
      </c>
      <c r="E24" s="751">
        <v>137.4</v>
      </c>
      <c r="F24" s="750">
        <v>43.34</v>
      </c>
      <c r="G24" s="752">
        <v>43.04</v>
      </c>
    </row>
    <row r="25" spans="2:7">
      <c r="B25" s="753" t="s">
        <v>737</v>
      </c>
      <c r="C25" s="750">
        <v>62.02</v>
      </c>
      <c r="D25" s="750">
        <v>137.4</v>
      </c>
      <c r="E25" s="751">
        <v>137.4</v>
      </c>
      <c r="F25" s="750">
        <v>43.34</v>
      </c>
      <c r="G25" s="752">
        <v>43.04</v>
      </c>
    </row>
    <row r="26" spans="2:7">
      <c r="B26" s="753" t="s">
        <v>738</v>
      </c>
      <c r="C26" s="750">
        <v>61.71</v>
      </c>
      <c r="D26" s="750">
        <v>137.4</v>
      </c>
      <c r="E26" s="751">
        <v>137.4</v>
      </c>
      <c r="F26" s="750">
        <v>43.34</v>
      </c>
      <c r="G26" s="752">
        <v>43.04</v>
      </c>
    </row>
    <row r="27" spans="2:7">
      <c r="B27" s="753" t="s">
        <v>739</v>
      </c>
      <c r="C27" s="750">
        <v>62.02</v>
      </c>
      <c r="D27" s="750">
        <v>137.4</v>
      </c>
      <c r="E27" s="751">
        <v>137.4</v>
      </c>
      <c r="F27" s="750">
        <v>43.34</v>
      </c>
      <c r="G27" s="752">
        <v>43.04</v>
      </c>
    </row>
    <row r="28" spans="2:7">
      <c r="B28" s="753" t="s">
        <v>740</v>
      </c>
      <c r="C28" s="750">
        <v>62.02</v>
      </c>
      <c r="D28" s="750">
        <v>137.4</v>
      </c>
      <c r="E28" s="751">
        <v>137.4</v>
      </c>
      <c r="F28" s="750">
        <v>43.34</v>
      </c>
      <c r="G28" s="752">
        <v>43.04</v>
      </c>
    </row>
    <row r="29" spans="2:7">
      <c r="B29" s="753" t="s">
        <v>741</v>
      </c>
      <c r="C29" s="750">
        <v>62.02</v>
      </c>
      <c r="D29" s="750">
        <v>137.4</v>
      </c>
      <c r="E29" s="751">
        <v>137.4</v>
      </c>
      <c r="F29" s="750">
        <v>43.34</v>
      </c>
      <c r="G29" s="752">
        <v>43.04</v>
      </c>
    </row>
    <row r="30" spans="2:7">
      <c r="B30" s="753" t="s">
        <v>742</v>
      </c>
      <c r="C30" s="750">
        <v>62.02</v>
      </c>
      <c r="D30" s="750">
        <v>137.4</v>
      </c>
      <c r="E30" s="751">
        <v>137.4</v>
      </c>
      <c r="F30" s="763">
        <v>16.059999999999999</v>
      </c>
      <c r="G30" s="752">
        <v>43.34</v>
      </c>
    </row>
    <row r="31" spans="2:7">
      <c r="B31" s="753" t="s">
        <v>743</v>
      </c>
      <c r="C31" s="750">
        <v>62.02</v>
      </c>
      <c r="D31" s="750">
        <v>137.4</v>
      </c>
      <c r="E31" s="751">
        <v>137.4</v>
      </c>
      <c r="F31" s="750">
        <v>16.059999999999999</v>
      </c>
      <c r="G31" s="752">
        <v>43.34</v>
      </c>
    </row>
    <row r="32" spans="2:7">
      <c r="B32" s="753" t="s">
        <v>744</v>
      </c>
      <c r="C32" s="750">
        <v>62.02</v>
      </c>
      <c r="D32" s="763">
        <v>61.7</v>
      </c>
      <c r="E32" s="751">
        <v>137.4</v>
      </c>
      <c r="F32" s="750">
        <v>16.059999999999999</v>
      </c>
      <c r="G32" s="752">
        <v>43.34</v>
      </c>
    </row>
    <row r="33" spans="2:7">
      <c r="B33" s="753" t="s">
        <v>745</v>
      </c>
      <c r="C33" s="750">
        <v>62.02</v>
      </c>
      <c r="D33" s="750">
        <v>61.7</v>
      </c>
      <c r="E33" s="751">
        <v>137.4</v>
      </c>
      <c r="F33" s="750">
        <v>16.059999999999999</v>
      </c>
      <c r="G33" s="752">
        <v>43.34</v>
      </c>
    </row>
    <row r="34" spans="2:7">
      <c r="B34" s="753" t="s">
        <v>746</v>
      </c>
      <c r="C34" s="750">
        <v>62.02</v>
      </c>
      <c r="D34" s="750">
        <v>61.7</v>
      </c>
      <c r="E34" s="751">
        <v>137.4</v>
      </c>
      <c r="F34" s="750">
        <v>16.059999999999999</v>
      </c>
      <c r="G34" s="752">
        <v>43.34</v>
      </c>
    </row>
    <row r="35" spans="2:7">
      <c r="B35" s="749"/>
      <c r="C35" s="754"/>
      <c r="D35" s="754"/>
      <c r="E35" s="751"/>
      <c r="F35" s="754"/>
      <c r="G35" s="755"/>
    </row>
    <row r="36" spans="2:7">
      <c r="B36" s="753" t="s">
        <v>747</v>
      </c>
      <c r="C36" s="756">
        <f>SUM(C23:C35)</f>
        <v>743.3</v>
      </c>
      <c r="D36" s="756">
        <f>SUM(D23:D35)</f>
        <v>1421.7000000000003</v>
      </c>
      <c r="E36" s="757">
        <f>SUM(E23:E35)</f>
        <v>1648.8000000000004</v>
      </c>
      <c r="F36" s="756">
        <f>SUM(F30:F35)</f>
        <v>80.3</v>
      </c>
      <c r="G36" s="758">
        <f>SUM(G30:G35)</f>
        <v>216.70000000000002</v>
      </c>
    </row>
    <row r="37" spans="2:7" s="765" customFormat="1">
      <c r="B37" s="753"/>
      <c r="C37" s="759"/>
      <c r="D37" s="759"/>
      <c r="E37" s="759"/>
      <c r="F37" s="759"/>
      <c r="G37" s="772"/>
    </row>
    <row r="38" spans="2:7">
      <c r="B38" s="753" t="s">
        <v>759</v>
      </c>
      <c r="C38" s="759">
        <f>E36-C36+G36-F36</f>
        <v>1041.9000000000005</v>
      </c>
      <c r="D38" s="759"/>
      <c r="E38" s="759"/>
      <c r="F38" s="750"/>
      <c r="G38" s="752"/>
    </row>
    <row r="39" spans="2:7">
      <c r="B39" s="753" t="s">
        <v>760</v>
      </c>
      <c r="C39" s="771">
        <v>0.74</v>
      </c>
      <c r="D39" s="759"/>
      <c r="E39" s="759"/>
      <c r="F39" s="759"/>
      <c r="G39" s="752"/>
    </row>
    <row r="40" spans="2:7" ht="15.75" thickBot="1">
      <c r="B40" s="760" t="s">
        <v>748</v>
      </c>
      <c r="C40" s="770">
        <f>C38*C39</f>
        <v>771.00600000000043</v>
      </c>
      <c r="D40" s="746"/>
      <c r="E40" s="746"/>
      <c r="F40" s="746"/>
      <c r="G40" s="748"/>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Jane RSLU</cp:lastModifiedBy>
  <cp:lastPrinted>2017-09-20T12:57:13Z</cp:lastPrinted>
  <dcterms:created xsi:type="dcterms:W3CDTF">2012-03-05T18:56:04Z</dcterms:created>
  <dcterms:modified xsi:type="dcterms:W3CDTF">2018-02-06T20:12:05Z</dcterms:modified>
</cp:coreProperties>
</file>