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tm\Common\2018 IRM\IRM Submission Sept 25 2017\2018.01.23 Interrogatories\"/>
    </mc:Choice>
  </mc:AlternateContent>
  <bookViews>
    <workbookView minimized="1" xWindow="270" yWindow="-135" windowWidth="28215" windowHeight="7290"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Report'!$C$26:$BT$110</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workbook>
</file>

<file path=xl/calcChain.xml><?xml version="1.0" encoding="utf-8"?>
<calcChain xmlns="http://schemas.openxmlformats.org/spreadsheetml/2006/main">
  <c r="T64" i="43" l="1"/>
  <c r="R83" i="43" l="1"/>
  <c r="G64" i="43" l="1"/>
  <c r="C40" i="85"/>
  <c r="C38" i="85"/>
  <c r="H126" i="47" l="1"/>
  <c r="H127" i="47"/>
  <c r="H128" i="47"/>
  <c r="H129" i="47"/>
  <c r="H130" i="47"/>
  <c r="H131" i="47"/>
  <c r="D39" i="45" l="1"/>
  <c r="E39" i="45"/>
  <c r="F39" i="45"/>
  <c r="G39" i="45"/>
  <c r="H39" i="45"/>
  <c r="I39" i="45"/>
  <c r="J39" i="45"/>
  <c r="G36" i="85" l="1"/>
  <c r="F36" i="85"/>
  <c r="E36" i="85"/>
  <c r="D36" i="85"/>
  <c r="C36" i="85"/>
  <c r="R52" i="43" l="1"/>
  <c r="R53" i="43"/>
  <c r="R55" i="43"/>
  <c r="R56" i="43"/>
  <c r="R58" i="43"/>
  <c r="R59" i="43"/>
  <c r="AM54" i="79" l="1"/>
  <c r="E408" i="46" l="1"/>
  <c r="F408" i="46"/>
  <c r="G408" i="46"/>
  <c r="H408" i="46"/>
  <c r="I408" i="46"/>
  <c r="J408" i="46"/>
  <c r="K408" i="46"/>
  <c r="L408" i="46"/>
  <c r="M408" i="46"/>
  <c r="D408" i="46"/>
  <c r="P408" i="46"/>
  <c r="Q408" i="46"/>
  <c r="R408" i="46"/>
  <c r="S408" i="46"/>
  <c r="T408" i="46"/>
  <c r="U408" i="46"/>
  <c r="V408" i="46"/>
  <c r="W408" i="46"/>
  <c r="X408" i="46"/>
  <c r="O408" i="46"/>
  <c r="Z179" i="46"/>
  <c r="Y234" i="46"/>
  <c r="D22" i="45" l="1"/>
  <c r="O927" i="79"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C109" i="45" l="1"/>
  <c r="Q46" i="44"/>
  <c r="L53" i="44"/>
  <c r="L46" i="44"/>
  <c r="C102" i="45"/>
  <c r="P46" i="44"/>
  <c r="K53" i="44"/>
  <c r="K46" i="44"/>
  <c r="C95" i="45"/>
  <c r="O46" i="44"/>
  <c r="M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AB36" i="79" s="1"/>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46" i="44"/>
  <c r="E53" i="44"/>
  <c r="E44" i="44"/>
  <c r="G46" i="44"/>
  <c r="I53" i="44"/>
  <c r="I46" i="44"/>
  <c r="F46" i="44"/>
  <c r="D46" i="44"/>
  <c r="E46" i="44"/>
  <c r="J53" i="44"/>
  <c r="J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B198" i="79" l="1"/>
  <c r="AE198" i="79"/>
  <c r="AE202" i="79" s="1"/>
  <c r="AD522" i="46"/>
  <c r="I62" i="43" s="1"/>
  <c r="Y1117" i="79"/>
  <c r="Y1123" i="79"/>
  <c r="Y522" i="46"/>
  <c r="AI517" i="46"/>
  <c r="AI520" i="46"/>
  <c r="AF518" i="46"/>
  <c r="AF520" i="46"/>
  <c r="Y518" i="46"/>
  <c r="Y517" i="46"/>
  <c r="Y519" i="46"/>
  <c r="Y520" i="46"/>
  <c r="AA522" i="46"/>
  <c r="AH518" i="46"/>
  <c r="AH520" i="46"/>
  <c r="AJ564" i="79"/>
  <c r="AJ570" i="79" s="1"/>
  <c r="AA198" i="79"/>
  <c r="AA199" i="79" s="1"/>
  <c r="AB202" i="79"/>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R26" i="47" s="1"/>
  <c r="AG198" i="79"/>
  <c r="AG202" i="79" s="1"/>
  <c r="AE201" i="79"/>
  <c r="AF564" i="79"/>
  <c r="AF568" i="79" s="1"/>
  <c r="Y381" i="79"/>
  <c r="Y389" i="79" s="1"/>
  <c r="AF198" i="79"/>
  <c r="AF201" i="79" s="1"/>
  <c r="AH381" i="79"/>
  <c r="AH389" i="79" s="1"/>
  <c r="AH519" i="46"/>
  <c r="AG262" i="46"/>
  <c r="AI518" i="46"/>
  <c r="AH517" i="46"/>
  <c r="AG260" i="46"/>
  <c r="AG261" i="46"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AH387" i="46"/>
  <c r="AH392" i="46" s="1"/>
  <c r="AG132" i="46"/>
  <c r="Q15" i="47" s="1"/>
  <c r="AA389" i="79"/>
  <c r="AF522" i="46"/>
  <c r="K62" i="43" s="1"/>
  <c r="AF519" i="46"/>
  <c r="AI381" i="79"/>
  <c r="AI383" i="79" s="1"/>
  <c r="AG522" i="46"/>
  <c r="L62" i="43" s="1"/>
  <c r="Y757" i="79"/>
  <c r="AJ390" i="46"/>
  <c r="AI390" i="46"/>
  <c r="Y202" i="79"/>
  <c r="Y200" i="79"/>
  <c r="Y201" i="79"/>
  <c r="AJ388" i="46"/>
  <c r="Y205" i="79"/>
  <c r="D65" i="43" s="1"/>
  <c r="AI132" i="46"/>
  <c r="S23" i="47" s="1"/>
  <c r="AJ132" i="46"/>
  <c r="T18" i="47" s="1"/>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V21" i="47" s="1"/>
  <c r="AK132" i="46"/>
  <c r="U17" i="47" s="1"/>
  <c r="AK262" i="46"/>
  <c r="AL262" i="46"/>
  <c r="AL522" i="46"/>
  <c r="Q62" i="43" s="1"/>
  <c r="AK517" i="46"/>
  <c r="AL390" i="46"/>
  <c r="AL388" i="46"/>
  <c r="AK522" i="46"/>
  <c r="P62" i="43" s="1"/>
  <c r="AK260" i="46"/>
  <c r="AK259" i="46"/>
  <c r="AL517" i="46"/>
  <c r="AL260" i="46"/>
  <c r="AL259" i="46"/>
  <c r="AK568" i="79"/>
  <c r="AK566" i="79"/>
  <c r="AK567" i="79"/>
  <c r="AK570" i="79"/>
  <c r="AK569" i="79"/>
  <c r="AK571" i="79"/>
  <c r="AK565" i="79"/>
  <c r="Y260" i="46"/>
  <c r="AC262" i="46"/>
  <c r="AC390" i="46"/>
  <c r="AD390" i="46"/>
  <c r="Z517" i="46"/>
  <c r="Z522" i="46"/>
  <c r="AD517" i="46"/>
  <c r="AB522" i="46"/>
  <c r="AB517" i="46"/>
  <c r="AA517" i="46"/>
  <c r="AE522" i="46"/>
  <c r="J62" i="43" s="1"/>
  <c r="AE517" i="46"/>
  <c r="AC522" i="46"/>
  <c r="H62" i="43" s="1"/>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J65" i="43" s="1"/>
  <c r="AE392" i="46"/>
  <c r="AE390" i="46"/>
  <c r="AE388" i="46"/>
  <c r="Y132" i="46"/>
  <c r="Y131" i="46"/>
  <c r="Y392" i="46"/>
  <c r="Y390" i="46"/>
  <c r="Y199" i="79"/>
  <c r="Y203" i="79"/>
  <c r="Z262" i="46"/>
  <c r="Z260" i="46"/>
  <c r="Z259" i="46"/>
  <c r="Z392" i="46"/>
  <c r="Z390" i="46"/>
  <c r="Z388" i="46"/>
  <c r="AC131" i="46"/>
  <c r="AA131" i="46"/>
  <c r="AB131" i="46"/>
  <c r="Z131" i="46"/>
  <c r="Z132" i="46"/>
  <c r="R62" i="43" l="1"/>
  <c r="AM259" i="46"/>
  <c r="Z1125" i="79"/>
  <c r="E80" i="43" s="1"/>
  <c r="AM131" i="46"/>
  <c r="C91" i="43" s="1"/>
  <c r="AM262" i="46"/>
  <c r="D102" i="43" s="1"/>
  <c r="AM518" i="46"/>
  <c r="D74" i="43"/>
  <c r="AM132" i="46"/>
  <c r="C102" i="43" s="1"/>
  <c r="AM520" i="46"/>
  <c r="AM522" i="46"/>
  <c r="F102" i="43" s="1"/>
  <c r="AM260" i="46"/>
  <c r="AM519" i="46"/>
  <c r="Y521"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Z383" i="79"/>
  <c r="AB201" i="79"/>
  <c r="AL567" i="79"/>
  <c r="Z387" i="79"/>
  <c r="AB199" i="79"/>
  <c r="AB385" i="79"/>
  <c r="AK203" i="79"/>
  <c r="AA200" i="79"/>
  <c r="AA205" i="79"/>
  <c r="F65" i="43" s="1"/>
  <c r="AE385" i="79"/>
  <c r="AB387" i="79"/>
  <c r="AB386" i="79"/>
  <c r="AA203" i="79"/>
  <c r="AB389" i="79"/>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Z385" i="79"/>
  <c r="AC565" i="79"/>
  <c r="AC199" i="79"/>
  <c r="AC387" i="79"/>
  <c r="AF382" i="79"/>
  <c r="AE570" i="79"/>
  <c r="AD566" i="79"/>
  <c r="AC389" i="79"/>
  <c r="AI571" i="79"/>
  <c r="AI568" i="79"/>
  <c r="AC386" i="79"/>
  <c r="Z205" i="79"/>
  <c r="E65" i="43" s="1"/>
  <c r="Q21" i="47"/>
  <c r="AL570" i="79"/>
  <c r="AC573" i="79"/>
  <c r="H71" i="43" s="1"/>
  <c r="Y565" i="79"/>
  <c r="Z382" i="79"/>
  <c r="AC203" i="79"/>
  <c r="AC382" i="79"/>
  <c r="AF385" i="79"/>
  <c r="AD567" i="79"/>
  <c r="Y939" i="79"/>
  <c r="AK199" i="79"/>
  <c r="AF389" i="79"/>
  <c r="AG521" i="46"/>
  <c r="L61" i="43" s="1"/>
  <c r="AF261" i="46"/>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AJ521" i="46"/>
  <c r="O61" i="43" s="1"/>
  <c r="AF521" i="46"/>
  <c r="K61" i="43" s="1"/>
  <c r="AH261" i="46"/>
  <c r="R30" i="47" s="1"/>
  <c r="AA388" i="79"/>
  <c r="AG391" i="46"/>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AI391" i="46"/>
  <c r="S56" i="47" s="1"/>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D64" i="43" s="1"/>
  <c r="V16" i="47"/>
  <c r="V20" i="47"/>
  <c r="V23" i="47"/>
  <c r="V25" i="47"/>
  <c r="V15" i="47"/>
  <c r="F92" i="43"/>
  <c r="V26" i="47"/>
  <c r="V24" i="47"/>
  <c r="V19" i="47"/>
  <c r="V17" i="47"/>
  <c r="V22" i="47"/>
  <c r="D91" i="43"/>
  <c r="Y261" i="46"/>
  <c r="D92" i="43"/>
  <c r="F91"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V39" i="47" s="1"/>
  <c r="AK261" i="46"/>
  <c r="U31" i="47" s="1"/>
  <c r="T32" i="47"/>
  <c r="T35" i="47"/>
  <c r="T38" i="47"/>
  <c r="T39" i="47"/>
  <c r="T41" i="47"/>
  <c r="T30" i="47"/>
  <c r="AL391" i="46"/>
  <c r="T34" i="47"/>
  <c r="AK572" i="79"/>
  <c r="P70" i="43" s="1"/>
  <c r="AA391" i="46"/>
  <c r="K45" i="47" s="1"/>
  <c r="AL521" i="46"/>
  <c r="Q61" i="43" s="1"/>
  <c r="AC391" i="46"/>
  <c r="M45" i="47" s="1"/>
  <c r="AE521" i="46"/>
  <c r="J61" i="43" s="1"/>
  <c r="AD391" i="46"/>
  <c r="N51" i="47" s="1"/>
  <c r="AB521" i="46"/>
  <c r="AD521" i="46"/>
  <c r="I61" i="43" s="1"/>
  <c r="AA521" i="46"/>
  <c r="AC521" i="46"/>
  <c r="H61" i="43" s="1"/>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J64" i="43" s="1"/>
  <c r="Z391" i="46"/>
  <c r="Z261" i="46"/>
  <c r="Y391" i="46"/>
  <c r="R61"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U47" i="47" s="1"/>
  <c r="AM386" i="79"/>
  <c r="AM385" i="79"/>
  <c r="AM570" i="79"/>
  <c r="AM931" i="79"/>
  <c r="AM933" i="79"/>
  <c r="AM1125" i="79"/>
  <c r="L102" i="43" s="1"/>
  <c r="AM205" i="79"/>
  <c r="G102" i="43" s="1"/>
  <c r="AM936" i="79"/>
  <c r="AM755" i="79"/>
  <c r="AM939" i="79"/>
  <c r="AM938" i="79"/>
  <c r="AM757" i="79"/>
  <c r="J102" i="43" s="1"/>
  <c r="D101" i="43"/>
  <c r="C101" i="43"/>
  <c r="AB204" i="79"/>
  <c r="AL572" i="79"/>
  <c r="Q70" i="43" s="1"/>
  <c r="E93" i="43"/>
  <c r="Z388" i="79"/>
  <c r="AA204" i="79"/>
  <c r="F64" i="43" s="1"/>
  <c r="AG572" i="79"/>
  <c r="L70" i="43" s="1"/>
  <c r="AB388" i="79"/>
  <c r="AA572" i="79"/>
  <c r="F70" i="43" s="1"/>
  <c r="R27" i="47"/>
  <c r="R29" i="47" s="1"/>
  <c r="P30" i="47"/>
  <c r="P37" i="47"/>
  <c r="P33" i="47"/>
  <c r="P56" i="47"/>
  <c r="P32" i="47"/>
  <c r="AG388" i="79"/>
  <c r="AH388" i="79"/>
  <c r="AB572" i="79"/>
  <c r="G70" i="43" s="1"/>
  <c r="AI572" i="79"/>
  <c r="N70" i="43" s="1"/>
  <c r="AJ388" i="79"/>
  <c r="AL388" i="79"/>
  <c r="H95" i="43"/>
  <c r="P48" i="47"/>
  <c r="AD204" i="79"/>
  <c r="I64" i="43" s="1"/>
  <c r="K93" i="43"/>
  <c r="AF388" i="79"/>
  <c r="AJ572" i="79"/>
  <c r="O70" i="43" s="1"/>
  <c r="P54" i="47"/>
  <c r="AF572" i="79"/>
  <c r="K70" i="43" s="1"/>
  <c r="AF204" i="79"/>
  <c r="K64" i="43" s="1"/>
  <c r="P83" i="47" s="1"/>
  <c r="AK388" i="79"/>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AD1124" i="79"/>
  <c r="I79" i="43" s="1"/>
  <c r="AF940" i="79"/>
  <c r="K76" i="43" s="1"/>
  <c r="I91" i="43"/>
  <c r="P53" i="47"/>
  <c r="P36" i="47"/>
  <c r="P31" i="47"/>
  <c r="H93" i="43"/>
  <c r="AG940" i="79"/>
  <c r="L76" i="43" s="1"/>
  <c r="AI388" i="79"/>
  <c r="I96" i="43"/>
  <c r="L92" i="43"/>
  <c r="P46" i="47"/>
  <c r="P52" i="47"/>
  <c r="P41" i="47"/>
  <c r="J94" i="43"/>
  <c r="L93" i="43"/>
  <c r="K91" i="43"/>
  <c r="P45" i="47"/>
  <c r="P49" i="47"/>
  <c r="L100" i="43"/>
  <c r="M100" i="43" s="1"/>
  <c r="I92" i="43"/>
  <c r="AE388" i="79"/>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I141" i="47" l="1"/>
  <c r="L81" i="47"/>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E82" i="43" s="1"/>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J134" i="47" l="1"/>
  <c r="J147" i="47" s="1"/>
  <c r="J149" i="47" s="1"/>
  <c r="J162" i="47" s="1"/>
  <c r="E109" i="43"/>
  <c r="F31" i="43"/>
  <c r="G31" i="43" s="1"/>
  <c r="H83" i="43"/>
  <c r="F28" i="43"/>
  <c r="G28" i="43" s="1"/>
  <c r="E83" i="43"/>
  <c r="F32" i="43"/>
  <c r="G32" i="43" s="1"/>
  <c r="I83" i="43"/>
  <c r="L104" i="47"/>
  <c r="L117" i="47" s="1"/>
  <c r="L119" i="47" s="1"/>
  <c r="L132" i="47" s="1"/>
  <c r="G82" i="43" s="1"/>
  <c r="G83" i="43" s="1"/>
  <c r="I104" i="47"/>
  <c r="I117" i="47" s="1"/>
  <c r="I119" i="47" s="1"/>
  <c r="I132" i="47" s="1"/>
  <c r="D82" i="43" s="1"/>
  <c r="D83" i="43"/>
  <c r="F33" i="43"/>
  <c r="G33" i="43" s="1"/>
  <c r="E111" i="43" l="1"/>
  <c r="I134" i="47"/>
  <c r="I147" i="47" s="1"/>
  <c r="I149" i="47" s="1"/>
  <c r="I162" i="47" s="1"/>
  <c r="D109" i="43"/>
  <c r="D111" i="43" s="1"/>
  <c r="L134" i="47"/>
  <c r="L147" i="47" s="1"/>
  <c r="L149" i="47" s="1"/>
  <c r="L162" i="47" s="1"/>
  <c r="G109" i="43"/>
  <c r="G111" i="43" s="1"/>
  <c r="F30" i="43"/>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F82" i="43" s="1"/>
  <c r="W74" i="47"/>
  <c r="W87" i="47" s="1"/>
  <c r="F103" i="43"/>
  <c r="F104" i="43" s="1"/>
  <c r="E104" i="43"/>
  <c r="K134" i="47" l="1"/>
  <c r="K147" i="47" s="1"/>
  <c r="K149" i="47" s="1"/>
  <c r="K162" i="47" s="1"/>
  <c r="F109" i="43"/>
  <c r="R82" i="43"/>
  <c r="F83" i="43"/>
  <c r="F29" i="43"/>
  <c r="F41" i="43" s="1"/>
  <c r="W89" i="47"/>
  <c r="W102" i="47" s="1"/>
  <c r="G103" i="43"/>
  <c r="F111" i="43" l="1"/>
  <c r="H111" i="43" s="1"/>
  <c r="H19" i="43"/>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Jane RSLU</author>
  </authors>
  <commentList>
    <comment ref="D54" authorId="0" shapeId="0">
      <text>
        <r>
          <rPr>
            <b/>
            <sz val="8"/>
            <color indexed="81"/>
            <rFont val="Tahoma"/>
            <family val="2"/>
          </rPr>
          <t>Jane RSLU:</t>
        </r>
        <r>
          <rPr>
            <sz val="8"/>
            <color indexed="81"/>
            <rFont val="Tahoma"/>
            <family val="2"/>
          </rPr>
          <t xml:space="preserve">
Burman made a mistake in totaling residential, $511 was not counted. In addition adjustment made in 2012 for 2011 is not included</t>
        </r>
      </text>
    </comment>
    <comment ref="E54" authorId="0" shapeId="0">
      <text>
        <r>
          <rPr>
            <b/>
            <sz val="8"/>
            <color indexed="81"/>
            <rFont val="Tahoma"/>
            <family val="2"/>
          </rPr>
          <t>Jane RSLU:</t>
        </r>
        <r>
          <rPr>
            <sz val="8"/>
            <color indexed="81"/>
            <rFont val="Tahoma"/>
            <family val="2"/>
          </rPr>
          <t xml:space="preserve">
Burman didn't include adjustment, 50% of retrofit, and high performance was put in Industrial</t>
        </r>
      </text>
    </comment>
    <comment ref="F54" authorId="0" shapeId="0">
      <text>
        <r>
          <rPr>
            <b/>
            <sz val="8"/>
            <color indexed="81"/>
            <rFont val="Tahoma"/>
            <family val="2"/>
          </rPr>
          <t>Jane RSLU:</t>
        </r>
        <r>
          <rPr>
            <sz val="8"/>
            <color indexed="81"/>
            <rFont val="Tahoma"/>
            <family val="2"/>
          </rPr>
          <t xml:space="preserve">
Burman didn't include 50% of retrofit, high performance should be in commercial as in 2012-2014 years report</t>
        </r>
      </text>
    </comment>
    <comment ref="E63" authorId="0" shapeId="0">
      <text>
        <r>
          <rPr>
            <b/>
            <sz val="8"/>
            <color indexed="81"/>
            <rFont val="Tahoma"/>
            <family val="2"/>
          </rPr>
          <t>Jane RSLU:</t>
        </r>
        <r>
          <rPr>
            <sz val="8"/>
            <color indexed="81"/>
            <rFont val="Tahoma"/>
            <family val="2"/>
          </rPr>
          <t xml:space="preserve">
Variance due to rounding</t>
        </r>
      </text>
    </comment>
    <comment ref="D64" authorId="0" shapeId="0">
      <text>
        <r>
          <rPr>
            <b/>
            <sz val="8"/>
            <color indexed="81"/>
            <rFont val="Tahoma"/>
            <family val="2"/>
          </rPr>
          <t>Jane RSLU:</t>
        </r>
        <r>
          <rPr>
            <sz val="8"/>
            <color indexed="81"/>
            <rFont val="Tahoma"/>
            <family val="2"/>
          </rPr>
          <t xml:space="preserve">
Including 2011 persistence. Burman didn't</t>
        </r>
      </text>
    </comment>
  </commentList>
</comments>
</file>

<file path=xl/comments2.xml><?xml version="1.0" encoding="utf-8"?>
<comments xmlns="http://schemas.openxmlformats.org/spreadsheetml/2006/main">
  <authors>
    <author>Jane RSLU</author>
  </authors>
  <commentList>
    <comment ref="F39" authorId="0" shapeId="0">
      <text>
        <r>
          <rPr>
            <b/>
            <sz val="8"/>
            <color indexed="81"/>
            <rFont val="Tahoma"/>
            <family val="2"/>
          </rPr>
          <t>Jane RSLU:</t>
        </r>
        <r>
          <rPr>
            <sz val="8"/>
            <color indexed="81"/>
            <rFont val="Tahoma"/>
            <family val="2"/>
          </rPr>
          <t xml:space="preserve">
Converted to kWh rate consistent with our billing system.</t>
        </r>
      </text>
    </comment>
    <comment ref="G39" authorId="0" shapeId="0">
      <text>
        <r>
          <rPr>
            <b/>
            <sz val="8"/>
            <color indexed="81"/>
            <rFont val="Tahoma"/>
            <family val="2"/>
          </rPr>
          <t>Jane RSLU:</t>
        </r>
        <r>
          <rPr>
            <sz val="8"/>
            <color indexed="81"/>
            <rFont val="Tahoma"/>
            <family val="2"/>
          </rPr>
          <t xml:space="preserve">
Converted to kWh rate consistent with our billing system.</t>
        </r>
      </text>
    </comment>
    <comment ref="H39" authorId="0" shapeId="0">
      <text>
        <r>
          <rPr>
            <b/>
            <sz val="8"/>
            <color indexed="81"/>
            <rFont val="Tahoma"/>
            <family val="2"/>
          </rPr>
          <t>Jane RSLU:</t>
        </r>
        <r>
          <rPr>
            <sz val="8"/>
            <color indexed="81"/>
            <rFont val="Tahoma"/>
            <family val="2"/>
          </rPr>
          <t xml:space="preserve">
Converted to kWh rate consistent with our billing system.</t>
        </r>
      </text>
    </comment>
    <comment ref="I39" authorId="0" shapeId="0">
      <text>
        <r>
          <rPr>
            <b/>
            <sz val="8"/>
            <color indexed="81"/>
            <rFont val="Tahoma"/>
            <family val="2"/>
          </rPr>
          <t>Jane RSLU:</t>
        </r>
        <r>
          <rPr>
            <sz val="8"/>
            <color indexed="81"/>
            <rFont val="Tahoma"/>
            <family val="2"/>
          </rPr>
          <t xml:space="preserve">
Converted to kWh rate consistent with our billing system.</t>
        </r>
      </text>
    </comment>
  </commentList>
</comments>
</file>

<file path=xl/comments3.xml><?xml version="1.0" encoding="utf-8"?>
<comments xmlns="http://schemas.openxmlformats.org/spreadsheetml/2006/main">
  <authors>
    <author>Jane RSLU</author>
  </authors>
  <commentList>
    <comment ref="B294" authorId="0" shapeId="0">
      <text>
        <r>
          <rPr>
            <b/>
            <sz val="8"/>
            <color indexed="81"/>
            <rFont val="Tahoma"/>
            <family val="2"/>
          </rPr>
          <t xml:space="preserve">Jane RSLU:
</t>
        </r>
        <r>
          <rPr>
            <sz val="8"/>
            <color indexed="81"/>
            <rFont val="Tahoma"/>
            <family val="2"/>
          </rPr>
          <t>Annual Coupon</t>
        </r>
      </text>
    </comment>
    <comment ref="D308" authorId="0" shapeId="0">
      <text>
        <r>
          <rPr>
            <b/>
            <sz val="8"/>
            <color indexed="81"/>
            <rFont val="Tahoma"/>
            <family val="2"/>
          </rPr>
          <t>Jane RSLU:</t>
        </r>
        <r>
          <rPr>
            <sz val="8"/>
            <color indexed="81"/>
            <rFont val="Tahoma"/>
            <family val="2"/>
          </rPr>
          <t xml:space="preserve">
Small business lighting</t>
        </r>
      </text>
    </commen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 ref="AM436" authorId="0" shapeId="0">
      <text>
        <r>
          <rPr>
            <b/>
            <sz val="8"/>
            <color indexed="81"/>
            <rFont val="Tahoma"/>
            <family val="2"/>
          </rPr>
          <t>Jane RSLU:</t>
        </r>
        <r>
          <rPr>
            <sz val="8"/>
            <color indexed="81"/>
            <rFont val="Tahoma"/>
            <family val="2"/>
          </rPr>
          <t xml:space="preserve">
kWh % not equal kW % based on Burman report</t>
        </r>
      </text>
    </comment>
  </commentList>
</comments>
</file>

<file path=xl/comments4.xml><?xml version="1.0" encoding="utf-8"?>
<comments xmlns="http://schemas.openxmlformats.org/spreadsheetml/2006/main">
  <authors>
    <author>Jane RSLU</author>
  </authors>
  <commentLis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AM57" authorId="0" shapeId="0">
      <text>
        <r>
          <rPr>
            <b/>
            <sz val="8"/>
            <color indexed="81"/>
            <rFont val="Tahoma"/>
            <family val="2"/>
          </rPr>
          <t>Jane RSLU:</t>
        </r>
        <r>
          <rPr>
            <sz val="8"/>
            <color indexed="81"/>
            <rFont val="Tahoma"/>
            <family val="2"/>
          </rPr>
          <t xml:space="preserve">
kWh % and kW % are calculated separately for each class. Not =</t>
        </r>
      </text>
    </comment>
  </commentList>
</comments>
</file>

<file path=xl/comments5.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6.xml><?xml version="1.0" encoding="utf-8"?>
<comments xmlns="http://schemas.openxmlformats.org/spreadsheetml/2006/main">
  <authors>
    <author>Jane RSLU</author>
  </authors>
  <commentList>
    <comment ref="F30" authorId="0" shapeId="0">
      <text>
        <r>
          <rPr>
            <b/>
            <sz val="8"/>
            <color indexed="81"/>
            <rFont val="Tahoma"/>
            <family val="2"/>
          </rPr>
          <t>Jane RSLU:</t>
        </r>
        <r>
          <rPr>
            <sz val="8"/>
            <color indexed="81"/>
            <rFont val="Tahoma"/>
            <family val="2"/>
          </rPr>
          <t xml:space="preserve">
Implemented</t>
        </r>
      </text>
    </comment>
    <comment ref="D32" authorId="0" shapeId="0">
      <text>
        <r>
          <rPr>
            <b/>
            <sz val="8"/>
            <color indexed="81"/>
            <rFont val="Tahoma"/>
            <family val="2"/>
          </rPr>
          <t>Jane RSLU:</t>
        </r>
        <r>
          <rPr>
            <sz val="8"/>
            <color indexed="81"/>
            <rFont val="Tahoma"/>
            <family val="2"/>
          </rPr>
          <t xml:space="preserve">
Implemented</t>
        </r>
      </text>
    </comment>
  </commentList>
</comments>
</file>

<file path=xl/sharedStrings.xml><?xml version="1.0" encoding="utf-8"?>
<sst xmlns="http://schemas.openxmlformats.org/spreadsheetml/2006/main" count="3705" uniqueCount="762">
  <si>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</si>
  <si>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</si>
  <si>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</si>
  <si>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</si>
  <si>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</si>
  <si>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</si>
  <si>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</si>
  <si>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</si>
  <si>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</si>
  <si>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</si>
  <si>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</si>
  <si>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</si>
  <si>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</si>
  <si>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</si>
  <si>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</si>
  <si>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</si>
  <si>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</si>
  <si>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</si>
  <si>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</si>
  <si>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</si>
  <si>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</si>
  <si>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</si>
  <si>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</si>
  <si>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</si>
  <si>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</si>
  <si>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</si>
  <si>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</si>
  <si>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</si>
  <si>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</si>
  <si>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</si>
  <si>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</si>
  <si>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</si>
  <si>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</si>
  <si>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</si>
  <si>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</si>
  <si>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</si>
  <si>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</si>
  <si>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</si>
  <si>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</si>
  <si>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</si>
  <si>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</si>
  <si>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</si>
  <si>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</si>
  <si>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</si>
  <si>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</si>
  <si>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</si>
  <si>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</si>
  <si>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</si>
  <si>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</si>
  <si>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</si>
  <si>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</si>
  <si>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</si>
  <si>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</si>
  <si>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</si>
  <si>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</si>
  <si>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</si>
  <si>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</si>
  <si>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</si>
  <si>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</si>
  <si>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</si>
  <si>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</si>
  <si>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</si>
  <si>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</si>
  <si>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</si>
  <si>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</si>
  <si>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</si>
  <si>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</si>
  <si>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</si>
  <si>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</si>
  <si>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</si>
  <si>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</si>
  <si>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</si>
  <si>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</si>
  <si>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</si>
  <si>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</si>
  <si>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</si>
  <si>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</si>
  <si>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</si>
  <si>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</si>
  <si>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</si>
  <si>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</si>
  <si>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</si>
  <si>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</si>
  <si>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</si>
  <si>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</si>
  <si>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</si>
  <si>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</si>
  <si>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</si>
  <si>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</si>
  <si>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</si>
  <si>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</si>
  <si>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</si>
  <si>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</si>
  <si>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</si>
  <si>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</si>
  <si>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</si>
  <si>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</si>
  <si>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</si>
  <si>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</si>
  <si>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</si>
  <si>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</si>
  <si>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</si>
  <si>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</si>
  <si>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</si>
  <si>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</si>
  <si>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</si>
  <si>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</si>
  <si>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</si>
  <si>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</si>
  <si>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</si>
  <si>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</si>
  <si>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</si>
  <si>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</si>
  <si>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</si>
  <si>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</si>
  <si>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</si>
  <si>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</si>
  <si>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</si>
  <si>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</si>
  <si>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</si>
  <si>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</si>
  <si>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</si>
  <si>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</si>
  <si>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</si>
  <si>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</si>
  <si>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</si>
  <si>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</si>
  <si>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</si>
  <si>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</si>
  <si>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</si>
  <si>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</si>
  <si>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</si>
  <si>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</si>
  <si>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</si>
  <si>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</si>
  <si>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</si>
  <si>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</si>
  <si>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</si>
  <si>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</si>
  <si>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</si>
  <si>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</si>
  <si>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</si>
  <si>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</si>
  <si>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</si>
  <si>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</si>
  <si>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</si>
  <si>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</si>
  <si>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</si>
  <si>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</si>
  <si>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</si>
  <si>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</si>
  <si>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</si>
  <si>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</si>
  <si>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</si>
  <si>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</si>
  <si>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</si>
  <si>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</si>
  <si>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</si>
  <si>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</si>
  <si>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</si>
  <si>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</si>
  <si>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</si>
  <si>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</si>
  <si>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</si>
  <si>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</si>
  <si>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</si>
  <si>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</si>
  <si>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</si>
  <si>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</si>
  <si>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</si>
  <si>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</si>
  <si>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</si>
  <si>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</si>
  <si>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</si>
  <si>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</si>
  <si>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</si>
  <si>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</si>
  <si>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</si>
  <si>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</si>
  <si>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</si>
  <si>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</si>
  <si>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</si>
  <si>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</si>
  <si>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</si>
  <si>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</si>
  <si>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</si>
  <si>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</si>
  <si>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</si>
  <si>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</si>
  <si>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</si>
  <si>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</si>
  <si>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</si>
  <si>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</si>
  <si>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</si>
  <si>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</si>
  <si>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</si>
  <si>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</si>
  <si>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</si>
  <si>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</si>
  <si>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</si>
  <si>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</si>
  <si>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</si>
  <si>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</si>
  <si>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</si>
  <si>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</si>
  <si>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</si>
  <si>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</si>
  <si>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</si>
  <si>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</si>
  <si>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</si>
  <si>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</si>
  <si>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</si>
  <si>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</si>
  <si>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</si>
  <si>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</si>
  <si>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</si>
  <si>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</si>
  <si>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</si>
  <si>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</si>
  <si>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</si>
  <si>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</si>
  <si>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</si>
  <si>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</si>
  <si>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</si>
  <si>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</si>
  <si>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</si>
  <si>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</si>
  <si>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</si>
  <si>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</si>
  <si>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</si>
  <si>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</si>
  <si>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</si>
  <si>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</si>
  <si>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</si>
  <si>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</si>
  <si>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</si>
  <si>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</si>
  <si>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</si>
  <si>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</si>
  <si>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</si>
  <si>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</si>
  <si>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</si>
  <si>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</si>
  <si>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</si>
  <si>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</si>
  <si>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</si>
  <si>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</si>
  <si>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</si>
  <si>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</si>
  <si>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</si>
  <si>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</si>
  <si>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</si>
  <si>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</si>
  <si>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</si>
  <si>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</si>
  <si>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</si>
  <si>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</si>
  <si>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</si>
  <si>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</si>
  <si>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</si>
  <si>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</si>
  <si>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</si>
  <si>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</si>
  <si>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</si>
  <si>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</si>
  <si>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</si>
  <si>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</si>
  <si>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</si>
  <si>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</si>
  <si>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</si>
  <si>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</si>
  <si>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</si>
  <si>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</si>
  <si>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</si>
  <si>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</si>
  <si>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</si>
  <si>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</si>
  <si>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</si>
  <si>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</si>
  <si>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</si>
  <si>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</si>
  <si>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</si>
  <si>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</si>
  <si>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</si>
  <si>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</si>
  <si>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</si>
  <si>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</si>
  <si>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</si>
  <si>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</si>
  <si>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</si>
  <si>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</si>
  <si>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</si>
  <si>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</si>
  <si>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</si>
  <si>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</si>
  <si>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</si>
  <si>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</si>
  <si>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</si>
  <si>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</si>
  <si>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</si>
  <si>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</si>
  <si>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</si>
  <si>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</si>
  <si>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</si>
  <si>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</si>
  <si>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</si>
  <si>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</si>
  <si>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</si>
  <si>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</si>
  <si>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</si>
  <si>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</si>
  <si>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</si>
  <si>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</si>
  <si>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</si>
  <si>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</si>
  <si>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</si>
  <si>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</si>
  <si>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</si>
  <si>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</si>
  <si>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</si>
  <si>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</si>
  <si>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</si>
  <si>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</si>
  <si>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</si>
  <si>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</si>
  <si>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</si>
  <si>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</si>
  <si>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</si>
  <si>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</si>
  <si>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</si>
  <si>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</si>
  <si>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</si>
  <si>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</si>
  <si>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</si>
  <si>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</si>
  <si>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</si>
  <si>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</si>
  <si>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</si>
  <si>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</si>
  <si>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</si>
  <si>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</si>
  <si>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</si>
  <si>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</si>
  <si>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</si>
  <si>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</si>
  <si>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</si>
  <si>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</si>
  <si>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</si>
  <si>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</si>
  <si>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</si>
  <si>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</si>
  <si>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</si>
  <si>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</si>
  <si>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</si>
  <si>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</si>
  <si>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</si>
  <si>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</si>
  <si>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</si>
  <si>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</si>
  <si>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</si>
  <si>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</si>
  <si>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</si>
  <si>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</si>
  <si>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</si>
  <si>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</si>
  <si>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</si>
  <si>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</si>
  <si>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</si>
  <si>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</si>
  <si>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</si>
  <si>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</si>
  <si>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</si>
  <si>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</si>
  <si>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</si>
  <si>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</si>
  <si>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</si>
  <si>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</si>
  <si>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</si>
  <si>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</si>
  <si>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</si>
  <si>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</si>
  <si>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</si>
  <si>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</si>
  <si>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</si>
  <si>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</si>
  <si>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</si>
  <si>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</si>
  <si>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</si>
  <si>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</si>
  <si>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</si>
  <si>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</si>
  <si>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</si>
  <si>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</si>
  <si>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</si>
  <si>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</si>
  <si>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</si>
  <si>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</si>
  <si>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</si>
  <si>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</si>
  <si>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</si>
  <si>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</si>
  <si>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</si>
  <si>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</si>
  <si>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</si>
  <si>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</si>
  <si>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</si>
  <si>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</si>
  <si>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</si>
  <si>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</si>
  <si>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</si>
  <si>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</si>
  <si>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</si>
  <si>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</si>
  <si>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</si>
  <si>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</si>
  <si>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</si>
  <si>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</si>
  <si>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</si>
  <si>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</si>
  <si>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</si>
  <si>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</si>
  <si>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</si>
  <si>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</si>
  <si>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</si>
  <si>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</si>
  <si>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</si>
  <si>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</si>
  <si>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</si>
  <si>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</si>
  <si>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</si>
  <si>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</si>
  <si>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</si>
  <si>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</si>
  <si>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</si>
  <si>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</si>
  <si>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</si>
  <si>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</si>
  <si>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</si>
  <si>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</si>
  <si>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</si>
  <si>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</si>
  <si>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</si>
  <si>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</si>
  <si>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</si>
  <si>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</si>
  <si>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</si>
  <si>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</si>
  <si>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</si>
  <si>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</si>
  <si>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</si>
  <si>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</si>
  <si>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</si>
  <si>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</si>
  <si>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</si>
  <si>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</si>
  <si>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</si>
  <si>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</si>
  <si>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</si>
  <si>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</si>
  <si>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</si>
  <si>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</si>
  <si>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</si>
  <si>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</si>
  <si>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</si>
  <si>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</si>
  <si>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</si>
  <si>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</si>
  <si>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</si>
  <si>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</si>
  <si>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</si>
  <si>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</si>
  <si>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</si>
  <si>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</si>
  <si>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</si>
  <si>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</si>
  <si>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</si>
  <si>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</si>
  <si>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</si>
  <si>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</si>
  <si>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</si>
  <si>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</si>
  <si>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</si>
  <si>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</si>
  <si>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</si>
  <si>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</si>
  <si>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</si>
  <si>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</si>
  <si>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</si>
  <si>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</si>
  <si>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</si>
  <si>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</si>
  <si>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</si>
  <si>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</si>
  <si>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</si>
  <si>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</si>
  <si>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</si>
  <si>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</si>
  <si>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</si>
  <si>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</si>
  <si>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</si>
  <si>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</si>
  <si>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</si>
  <si>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</si>
  <si>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</si>
  <si>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</si>
  <si>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</si>
  <si>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</si>
  <si>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</si>
  <si>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</si>
  <si>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</si>
  <si>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</si>
  <si>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</si>
  <si>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</si>
  <si>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</si>
  <si>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</si>
  <si>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</si>
  <si>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</si>
  <si>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</si>
  <si>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</si>
  <si>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</si>
  <si>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</si>
  <si>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</si>
  <si>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</si>
  <si>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</si>
  <si>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</si>
  <si>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</si>
  <si>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</si>
  <si>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</si>
  <si>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</si>
  <si>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</si>
  <si>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</si>
  <si>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</si>
  <si>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</si>
  <si>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</si>
  <si>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</si>
  <si>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</si>
  <si>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</si>
  <si>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</si>
  <si>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</si>
  <si>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</si>
  <si>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</si>
  <si>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</si>
  <si>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</si>
  <si>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</si>
  <si>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</si>
  <si>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</si>
  <si>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</si>
  <si>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</si>
  <si>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</si>
  <si>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</si>
  <si>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</si>
  <si>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</si>
  <si>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</si>
  <si>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</si>
  <si>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</si>
  <si>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</si>
  <si>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</si>
  <si>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</si>
  <si>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</si>
  <si>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</si>
  <si>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</si>
  <si>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</si>
  <si>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</si>
  <si>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</si>
  <si>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</si>
  <si>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</si>
  <si>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</si>
  <si>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</si>
  <si>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</si>
  <si>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</si>
  <si>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</si>
  <si>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</si>
  <si>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</si>
  <si>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</si>
  <si>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</si>
  <si>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</si>
  <si>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</si>
  <si>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</si>
  <si>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</si>
  <si>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</si>
  <si>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</si>
  <si>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</si>
  <si>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</si>
  <si>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</si>
  <si>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</si>
  <si>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</si>
  <si>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</si>
  <si>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</si>
  <si>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</si>
  <si>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</si>
  <si>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</si>
  <si>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</si>
  <si>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</si>
  <si>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</si>
  <si>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</si>
  <si>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</si>
  <si>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</si>
  <si>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</si>
  <si>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</si>
  <si>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</si>
  <si>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</si>
  <si>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</si>
  <si>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</si>
  <si>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</si>
  <si>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</si>
  <si>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</si>
  <si>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</si>
  <si>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</si>
  <si>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</si>
  <si>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</si>
  <si>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</si>
  <si>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</si>
  <si>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</si>
  <si>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</si>
  <si>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</si>
  <si>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</si>
  <si>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</si>
  <si>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</si>
  <si>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</si>
  <si>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</si>
  <si>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</si>
  <si>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</si>
  <si>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</si>
  <si>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</si>
  <si>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</si>
  <si>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</si>
  <si>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</si>
  <si>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</si>
  <si>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</si>
  <si>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</si>
  <si>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</si>
  <si>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</si>
  <si>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</si>
  <si>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</si>
  <si>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</si>
  <si>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</si>
  <si>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</si>
  <si>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</si>
  <si>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</si>
  <si>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</si>
  <si>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</si>
  <si>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</si>
  <si>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</si>
  <si>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</si>
  <si>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</si>
  <si>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</si>
  <si>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</si>
  <si>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</si>
  <si>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</si>
  <si>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</si>
  <si>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</si>
  <si>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</si>
  <si>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</si>
  <si>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</si>
  <si>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</si>
  <si>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</si>
  <si>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</si>
  <si>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</si>
  <si>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</si>
  <si>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</si>
  <si>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</si>
  <si>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</si>
  <si>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</si>
  <si>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</si>
  <si>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</si>
  <si>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</si>
  <si>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</si>
  <si>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</si>
  <si>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</si>
  <si>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</si>
  <si>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</si>
  <si>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</si>
  <si>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</si>
  <si>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</si>
  <si>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</si>
  <si>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</si>
  <si>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</si>
  <si>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</si>
  <si>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</si>
  <si>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</si>
  <si>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</si>
  <si>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</si>
  <si>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Rideau St Lawrence Distribution Inc.</t>
  </si>
  <si>
    <t>2016 COS Application</t>
  </si>
  <si>
    <t>EB-2015-0100</t>
  </si>
  <si>
    <t>2012-2014</t>
  </si>
  <si>
    <t>EB-2017-0265</t>
  </si>
  <si>
    <t>2018 IRM Application</t>
  </si>
  <si>
    <t>GS 50 TO 4,999 KW</t>
  </si>
  <si>
    <t>2012 Settlement Agreement, EB-2011-0274</t>
  </si>
  <si>
    <t>EB-2014-0111</t>
  </si>
  <si>
    <t>EB-2013-0169</t>
  </si>
  <si>
    <t>EB-2012-0164</t>
  </si>
  <si>
    <t>EB-2011-0274</t>
  </si>
  <si>
    <t>Tier 1</t>
  </si>
  <si>
    <t>Consumer</t>
  </si>
  <si>
    <t>Rideau St. Lawrence Distribution Inc.</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</si>
  <si>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</si>
  <si>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</si>
  <si>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</si>
  <si>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</si>
  <si>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</si>
  <si>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</si>
  <si>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</si>
  <si>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</si>
  <si>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</si>
  <si>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</si>
  <si>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</si>
  <si>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Small Business Lighting</t>
  </si>
  <si>
    <t>Annual Coupons</t>
  </si>
  <si>
    <t>Bi-Annual Retailer Events</t>
  </si>
  <si>
    <t>HVAC</t>
  </si>
  <si>
    <t>Non-LDC</t>
  </si>
  <si>
    <t>DR-3</t>
  </si>
  <si>
    <t>Commercial</t>
  </si>
  <si>
    <t>Time-of-Use Savings</t>
  </si>
  <si>
    <t>non-Tier 1</t>
  </si>
  <si>
    <t>Commercial Demand Response</t>
  </si>
  <si>
    <t>Energy Managers</t>
  </si>
  <si>
    <t/>
  </si>
  <si>
    <t>HVAC Incentives Initiative</t>
  </si>
  <si>
    <t>Pilot Program</t>
  </si>
  <si>
    <t>Others</t>
  </si>
  <si>
    <t>Commercial &amp; Institutional &amp; Streetlight</t>
  </si>
  <si>
    <t>EB-2010-0113</t>
  </si>
  <si>
    <t>EB-2009-0248</t>
  </si>
  <si>
    <t xml:space="preserve">2008 Settlement Agreement, EB-2007-0762 </t>
  </si>
  <si>
    <t>Savings from 2012 CDM programs</t>
  </si>
  <si>
    <t>N/A</t>
  </si>
  <si>
    <t xml:space="preserve">Note:  LDC to make note of key assumptions included above  </t>
  </si>
  <si>
    <t>Note:  LDC to make note of key assumptions included above.  Persistence from pre 2010 CDM programs implemented before 2011 is capatured in RSL 2012 COS rate application.</t>
  </si>
  <si>
    <t>Billed KW</t>
  </si>
  <si>
    <t xml:space="preserve">Customer Account </t>
  </si>
  <si>
    <t>South Dundas</t>
  </si>
  <si>
    <t>Cardinal</t>
  </si>
  <si>
    <t>January</t>
  </si>
  <si>
    <t>February</t>
  </si>
  <si>
    <t>March</t>
  </si>
  <si>
    <t>April</t>
  </si>
  <si>
    <t>May</t>
  </si>
  <si>
    <t>June</t>
  </si>
  <si>
    <t>July</t>
  </si>
  <si>
    <t>August</t>
  </si>
  <si>
    <t>September</t>
  </si>
  <si>
    <t>October</t>
  </si>
  <si>
    <t>November</t>
  </si>
  <si>
    <t>December</t>
  </si>
  <si>
    <t>Subtotal</t>
  </si>
  <si>
    <t>Net Reduction in 2015 kW</t>
  </si>
  <si>
    <t>Please provide documentation and/or data to substantiate program savings that were not provided in the IESO's verified results reports (i.e., street lighting projects).</t>
  </si>
  <si>
    <t xml:space="preserve">Peak Demand Savings Attributed to LED Street lighting Projects </t>
  </si>
  <si>
    <t xml:space="preserve"> RSL has allocated actual CDM savings based on the IESO's final results  which segment the program results into sectors. The results for Retrofit and HPNC items are initially collected for all rate classes then using verified project savings the result savings are divided into the appropriate rate classes.</t>
  </si>
  <si>
    <t>GS&gt;50</t>
  </si>
  <si>
    <t>GS&lt;50</t>
  </si>
  <si>
    <t>100\%</t>
  </si>
  <si>
    <t xml:space="preserve"> The allocation of retrofit results is shown in the tables below .</t>
  </si>
  <si>
    <t>G61,G64</t>
  </si>
  <si>
    <t xml:space="preserve">RSL lost revenue in street lighting due to implementation of LED projects in 2014 and 2015. But the savings are not included in the OPA final results. </t>
  </si>
  <si>
    <t>Insert formulary to calculate  lost revenue in street lighting</t>
  </si>
  <si>
    <t>Gross Reduction in 2015 kW</t>
  </si>
  <si>
    <t>NTG</t>
  </si>
  <si>
    <t>Street Lights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</si>
</sst>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8"/>
      <color indexed="81"/>
      <name val="Tahoma"/>
      <family val="2"/>
    </font>
    <font>
      <sz val="8"/>
      <color indexed="81"/>
      <name val="Tahoma"/>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tint="0.7999816888943144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right style="hair">
        <color indexed="64"/>
      </right>
      <top/>
      <bottom style="thin">
        <color auto="1"/>
      </bottom>
      <diagonal/>
    </border>
    <border>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s>
  <cellStyleXfs count="9911">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65" fontId="193" fillId="0" borderId="178" applyFill="0" applyAlignment="0" applyProtection="0"/>
    <xf numFmtId="39" fontId="12" fillId="0" borderId="178">
      <protection locked="0"/>
    </xf>
    <xf numFmtId="0" fontId="11" fillId="60" borderId="172" applyNumberFormat="0" applyProtection="0">
      <alignment horizontal="left" vertical="center" wrapText="1"/>
    </xf>
    <xf numFmtId="0" fontId="12" fillId="25" borderId="172" applyNumberFormat="0" applyProtection="0">
      <alignment horizontal="left" vertical="center" wrapText="1"/>
    </xf>
    <xf numFmtId="257" fontId="11" fillId="82" borderId="172" applyNumberFormat="0" applyProtection="0">
      <alignment horizontal="center" vertical="center" wrapText="1"/>
    </xf>
    <xf numFmtId="0" fontId="11" fillId="60" borderId="172" applyNumberFormat="0" applyProtection="0">
      <alignment horizontal="left" vertical="center" wrapText="1"/>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83" fillId="81" borderId="172" applyNumberFormat="0" applyProtection="0">
      <alignment horizontal="center" vertical="center"/>
    </xf>
    <xf numFmtId="0" fontId="177" fillId="67" borderId="172">
      <alignment horizontal="center" vertical="center" wrapText="1"/>
      <protection hidden="1"/>
    </xf>
    <xf numFmtId="264" fontId="172" fillId="65" borderId="172" applyFill="0" applyBorder="0" applyAlignment="0" applyProtection="0">
      <alignment horizontal="right"/>
      <protection locked="0"/>
    </xf>
    <xf numFmtId="0" fontId="12" fillId="60" borderId="155" applyNumberFormat="0">
      <alignment horizontal="centerContinuous" vertical="center" wrapText="1"/>
    </xf>
    <xf numFmtId="0" fontId="12" fillId="61" borderId="155" applyNumberFormat="0">
      <alignment horizontal="left" vertical="center"/>
    </xf>
    <xf numFmtId="208" fontId="90" fillId="63" borderId="162"/>
    <xf numFmtId="0" fontId="83" fillId="0" borderId="161" applyNumberFormat="0" applyFont="0" applyFill="0" applyAlignment="0" applyProtection="0"/>
    <xf numFmtId="0" fontId="17" fillId="21" borderId="155" applyNumberFormat="0" applyAlignment="0" applyProtection="0"/>
    <xf numFmtId="0" fontId="12" fillId="24" borderId="156" applyNumberFormat="0" applyFont="0" applyAlignment="0" applyProtection="0"/>
    <xf numFmtId="166" fontId="113" fillId="0" borderId="163">
      <protection locked="0"/>
    </xf>
    <xf numFmtId="241" fontId="194" fillId="86" borderId="165" applyNumberFormat="0" applyBorder="0" applyAlignment="0" applyProtection="0">
      <alignment vertical="center"/>
    </xf>
    <xf numFmtId="0" fontId="25" fillId="8" borderId="155" applyNumberFormat="0" applyAlignment="0" applyProtection="0"/>
    <xf numFmtId="1" fontId="121" fillId="69" borderId="160"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9">
      <alignment horizontal="left" vertical="center"/>
    </xf>
    <xf numFmtId="10" fontId="108" fillId="65" borderId="110" applyNumberFormat="0" applyBorder="0" applyAlignment="0" applyProtection="0"/>
    <xf numFmtId="0" fontId="147" fillId="73" borderId="164">
      <alignment horizontal="left" vertical="center" wrapText="1"/>
    </xf>
    <xf numFmtId="0" fontId="12" fillId="0" borderId="110"/>
    <xf numFmtId="260" fontId="164" fillId="0" borderId="159"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65" applyNumberFormat="0" applyBorder="0" applyAlignment="0" applyProtection="0">
      <alignment vertical="center"/>
    </xf>
    <xf numFmtId="171" fontId="85" fillId="0" borderId="154"/>
    <xf numFmtId="260" fontId="164" fillId="0" borderId="177" applyBorder="0"/>
    <xf numFmtId="0" fontId="147" fillId="73" borderId="168">
      <alignment horizontal="left" vertical="center" wrapText="1"/>
    </xf>
    <xf numFmtId="166" fontId="113" fillId="0" borderId="167">
      <protection locked="0"/>
    </xf>
    <xf numFmtId="208" fontId="90" fillId="63" borderId="166"/>
    <xf numFmtId="0" fontId="12" fillId="0" borderId="172"/>
    <xf numFmtId="241" fontId="12" fillId="65" borderId="180" applyNumberFormat="0" applyFont="0" applyBorder="0" applyAlignment="0">
      <alignment horizontal="right" vertical="center"/>
      <protection locked="0"/>
    </xf>
    <xf numFmtId="10" fontId="108" fillId="65" borderId="172" applyNumberFormat="0" applyBorder="0" applyAlignment="0" applyProtection="0"/>
    <xf numFmtId="0" fontId="47" fillId="0" borderId="177">
      <alignment horizontal="left" vertical="center"/>
    </xf>
    <xf numFmtId="237" fontId="12" fillId="71" borderId="172" applyNumberFormat="0" applyFont="0" applyBorder="0" applyAlignment="0" applyProtection="0"/>
    <xf numFmtId="1" fontId="121" fillId="69" borderId="173" applyNumberFormat="0" applyBorder="0" applyAlignment="0">
      <alignment horizontal="centerContinuous" vertical="center"/>
      <protection locked="0"/>
    </xf>
    <xf numFmtId="0" fontId="25" fillId="8" borderId="174" applyNumberFormat="0" applyAlignment="0" applyProtection="0"/>
    <xf numFmtId="224" fontId="108" fillId="0" borderId="179" applyFont="0" applyFill="0" applyBorder="0" applyAlignment="0" applyProtection="0"/>
    <xf numFmtId="0" fontId="17" fillId="21" borderId="174" applyNumberFormat="0" applyAlignment="0" applyProtection="0"/>
    <xf numFmtId="0" fontId="83" fillId="0" borderId="171" applyNumberFormat="0" applyFont="0" applyFill="0" applyAlignment="0" applyProtection="0"/>
    <xf numFmtId="167" fontId="87" fillId="0" borderId="178" applyFont="0"/>
    <xf numFmtId="241" fontId="194" fillId="86" borderId="169" applyNumberFormat="0" applyBorder="0" applyAlignment="0" applyProtection="0">
      <alignment vertical="center"/>
    </xf>
    <xf numFmtId="171" fontId="85" fillId="0" borderId="170"/>
    <xf numFmtId="0" fontId="12" fillId="61" borderId="174" applyNumberFormat="0">
      <alignment horizontal="left" vertical="center"/>
    </xf>
    <xf numFmtId="0" fontId="12" fillId="60" borderId="174" applyNumberFormat="0">
      <alignment horizontal="centerContinuous"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2" fillId="25" borderId="181" applyNumberFormat="0" applyProtection="0">
      <alignment horizontal="left" vertical="center"/>
    </xf>
    <xf numFmtId="0" fontId="12" fillId="25" borderId="181" applyNumberFormat="0" applyProtection="0">
      <alignment horizontal="left" vertical="center"/>
    </xf>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cellStyleXfs>
  <cellXfs count="84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2" borderId="0" xfId="0" applyNumberFormat="1" applyFill="1" applyBorder="1"/>
    <xf numFmtId="0" fontId="13" fillId="0" borderId="110" xfId="0" applyFont="1" applyFill="1" applyBorder="1" applyAlignment="1">
      <alignment horizontal="left" vertical="top" wrapText="1"/>
    </xf>
    <xf numFmtId="289" fontId="45" fillId="2" borderId="0"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top"/>
    </xf>
    <xf numFmtId="8" fontId="47" fillId="2" borderId="96" xfId="0" applyNumberFormat="1" applyFont="1" applyFill="1" applyBorder="1" applyAlignment="1">
      <alignment horizontal="center"/>
    </xf>
    <xf numFmtId="8" fontId="47" fillId="2" borderId="0" xfId="0" applyNumberFormat="1" applyFont="1" applyFill="1" applyBorder="1" applyAlignment="1">
      <alignment horizontal="center"/>
    </xf>
    <xf numFmtId="8" fontId="47" fillId="28" borderId="35" xfId="0" applyNumberFormat="1" applyFont="1" applyFill="1" applyBorder="1" applyAlignment="1">
      <alignment horizontal="center"/>
    </xf>
    <xf numFmtId="8" fontId="47" fillId="28" borderId="120" xfId="0" applyNumberFormat="1" applyFont="1" applyFill="1" applyBorder="1" applyAlignment="1">
      <alignment horizontal="center"/>
    </xf>
    <xf numFmtId="8" fontId="91" fillId="2" borderId="97" xfId="0" applyNumberFormat="1" applyFont="1" applyFill="1" applyBorder="1" applyAlignment="1">
      <alignment horizontal="center"/>
    </xf>
    <xf numFmtId="0" fontId="0" fillId="0" borderId="143" xfId="0" applyBorder="1"/>
    <xf numFmtId="0" fontId="0" fillId="0" borderId="144" xfId="0" applyBorder="1"/>
    <xf numFmtId="0" fontId="0" fillId="0" borderId="145" xfId="0" applyBorder="1"/>
    <xf numFmtId="0" fontId="0" fillId="0" borderId="146" xfId="0" applyBorder="1"/>
    <xf numFmtId="0" fontId="0" fillId="0" borderId="147" xfId="0" applyBorder="1"/>
    <xf numFmtId="0" fontId="0" fillId="0" borderId="148" xfId="0" applyBorder="1"/>
    <xf numFmtId="0" fontId="0" fillId="0" borderId="150" xfId="0" applyBorder="1"/>
    <xf numFmtId="0" fontId="0" fillId="0" borderId="109" xfId="0" applyBorder="1"/>
    <xf numFmtId="0" fontId="0" fillId="0" borderId="5" xfId="0" applyBorder="1"/>
    <xf numFmtId="0" fontId="0" fillId="0" borderId="151" xfId="0" applyBorder="1"/>
    <xf numFmtId="0" fontId="0" fillId="0" borderId="112" xfId="0" applyBorder="1"/>
    <xf numFmtId="0" fontId="0" fillId="0" borderId="89" xfId="0" applyBorder="1"/>
    <xf numFmtId="0" fontId="0" fillId="0" borderId="0" xfId="0" applyBorder="1"/>
    <xf numFmtId="0" fontId="0" fillId="0" borderId="80" xfId="0" applyBorder="1"/>
    <xf numFmtId="0" fontId="0" fillId="0" borderId="12" xfId="0" applyBorder="1"/>
    <xf numFmtId="17" fontId="0" fillId="0" borderId="89" xfId="0" applyNumberFormat="1" applyBorder="1"/>
    <xf numFmtId="181" fontId="0" fillId="0" borderId="0" xfId="71" applyNumberFormat="1" applyFont="1" applyBorder="1"/>
    <xf numFmtId="181" fontId="0" fillId="0" borderId="12" xfId="71" applyNumberFormat="1" applyFont="1" applyBorder="1"/>
    <xf numFmtId="181" fontId="0" fillId="0" borderId="142" xfId="0" applyNumberFormat="1" applyBorder="1"/>
    <xf numFmtId="181" fontId="0" fillId="0" borderId="152" xfId="0" applyNumberFormat="1" applyBorder="1"/>
    <xf numFmtId="181" fontId="0" fillId="0" borderId="153" xfId="0" applyNumberFormat="1" applyBorder="1"/>
    <xf numFmtId="181" fontId="0" fillId="0" borderId="0" xfId="0" applyNumberFormat="1" applyBorder="1"/>
    <xf numFmtId="17" fontId="0" fillId="0" borderId="109" xfId="0" applyNumberFormat="1" applyBorder="1"/>
    <xf numFmtId="0" fontId="0" fillId="0" borderId="145" xfId="0" applyBorder="1" applyAlignment="1">
      <alignment horizontal="center"/>
    </xf>
    <xf numFmtId="0" fontId="0" fillId="0" borderId="149" xfId="0" applyBorder="1" applyAlignment="1">
      <alignment horizontal="center"/>
    </xf>
    <xf numFmtId="0" fontId="0" fillId="93" borderId="0" xfId="0" applyFill="1" applyBorder="1"/>
    <xf numFmtId="0" fontId="0" fillId="90" borderId="181" xfId="0" applyFill="1" applyBorder="1" applyAlignment="1">
      <alignment horizontal="center"/>
    </xf>
    <xf numFmtId="0" fontId="0" fillId="2" borderId="0" xfId="0" applyFill="1"/>
    <xf numFmtId="10" fontId="42" fillId="2" borderId="7" xfId="0" applyNumberFormat="1" applyFont="1" applyFill="1" applyBorder="1" applyAlignment="1" applyProtection="1">
      <alignment horizontal="center"/>
      <protection locked="0"/>
    </xf>
    <xf numFmtId="10" fontId="42" fillId="28" borderId="7" xfId="0" applyNumberFormat="1" applyFont="1" applyFill="1" applyBorder="1" applyAlignment="1" applyProtection="1">
      <alignment horizontal="center"/>
      <protection locked="0"/>
    </xf>
    <xf numFmtId="175" fontId="0" fillId="2" borderId="0" xfId="0" applyNumberFormat="1" applyFont="1" applyFill="1"/>
    <xf numFmtId="237" fontId="0" fillId="2" borderId="0" xfId="72" applyNumberFormat="1" applyFont="1" applyFill="1"/>
    <xf numFmtId="181" fontId="3" fillId="0" borderId="186" xfId="0" applyNumberFormat="1" applyFont="1" applyBorder="1"/>
    <xf numFmtId="43" fontId="0" fillId="0" borderId="0" xfId="0" applyNumberFormat="1" applyFont="1" applyBorder="1"/>
    <xf numFmtId="181" fontId="0" fillId="0" borderId="12" xfId="0" applyNumberFormat="1" applyBorder="1"/>
    <xf numFmtId="0" fontId="0" fillId="2" borderId="181" xfId="0" applyFill="1" applyBorder="1"/>
    <xf numFmtId="237" fontId="0" fillId="2" borderId="181" xfId="72" applyNumberFormat="1" applyFont="1" applyFill="1" applyBorder="1"/>
    <xf numFmtId="237" fontId="41" fillId="28" borderId="0" xfId="72" applyNumberFormat="1" applyFont="1" applyFill="1" applyBorder="1" applyAlignment="1">
      <alignment horizontal="center"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8" fontId="13" fillId="2" borderId="0" xfId="0" applyNumberFormat="1" applyFont="1" applyFill="1" applyBorder="1"/>
  </cellXfs>
  <cellStyles count="991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10"/>
    <cellStyle name="(Heading) 3" xfId="9856"/>
    <cellStyle name="(Lefting)" xfId="705"/>
    <cellStyle name="(Lefting) 2" xfId="9811"/>
    <cellStyle name="(Lefting) 3" xfId="985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8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41"/>
    <cellStyle name="ar 3" xfId="981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813"/>
    <cellStyle name="Border, Top 3" xfId="9851"/>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14"/>
    <cellStyle name="Calcul 3" xfId="9850"/>
    <cellStyle name="Calculation 2" xfId="36"/>
    <cellStyle name="Calculation 2 10" xfId="9745"/>
    <cellStyle name="Calculation 2 10 2" xfId="9859"/>
    <cellStyle name="Calculation 2 10 3" xfId="9885"/>
    <cellStyle name="Calculation 2 11" xfId="9772"/>
    <cellStyle name="Calculation 2 2" xfId="64"/>
    <cellStyle name="Calculation 2 2 2" xfId="84"/>
    <cellStyle name="Calculation 2 2 2 2" xfId="9766"/>
    <cellStyle name="Calculation 2 2 2 2 2" xfId="9879"/>
    <cellStyle name="Calculation 2 2 2 2 3" xfId="9905"/>
    <cellStyle name="Calculation 2 2 2 3" xfId="9790"/>
    <cellStyle name="Calculation 2 2 3" xfId="9752"/>
    <cellStyle name="Calculation 2 2 3 2" xfId="9865"/>
    <cellStyle name="Calculation 2 2 3 3" xfId="9891"/>
    <cellStyle name="Calculation 2 2 4" xfId="9778"/>
    <cellStyle name="Calculation 2 3" xfId="78"/>
    <cellStyle name="Calculation 2 3 2" xfId="9760"/>
    <cellStyle name="Calculation 2 3 2 2" xfId="9873"/>
    <cellStyle name="Calculation 2 3 2 3" xfId="9899"/>
    <cellStyle name="Calculation 2 3 3" xfId="9784"/>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15"/>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40"/>
    <cellStyle name="Currency [2] 3" xfId="981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849"/>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18"/>
    <cellStyle name="Entrée 3" xfId="9848"/>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819"/>
    <cellStyle name="FieldName 3" xfId="9847"/>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20"/>
    <cellStyle name="hard no 3" xfId="9846"/>
    <cellStyle name="Hard Percent" xfId="2243"/>
    <cellStyle name="hardno" xfId="2244"/>
    <cellStyle name="Header" xfId="2245"/>
    <cellStyle name="Header1" xfId="2246"/>
    <cellStyle name="Header2" xfId="2247"/>
    <cellStyle name="Header2 2" xfId="9821"/>
    <cellStyle name="Header2 3" xfId="98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22"/>
    <cellStyle name="Input [yellow] 3" xfId="9844"/>
    <cellStyle name="Input 2" xfId="47"/>
    <cellStyle name="Input 2 10" xfId="9747"/>
    <cellStyle name="Input 2 10 2" xfId="9860"/>
    <cellStyle name="Input 2 10 3" xfId="9886"/>
    <cellStyle name="Input 2 11" xfId="9773"/>
    <cellStyle name="Input 2 2" xfId="65"/>
    <cellStyle name="Input 2 2 2" xfId="85"/>
    <cellStyle name="Input 2 2 2 2" xfId="9767"/>
    <cellStyle name="Input 2 2 2 2 2" xfId="9880"/>
    <cellStyle name="Input 2 2 2 2 3" xfId="9906"/>
    <cellStyle name="Input 2 2 2 3" xfId="9791"/>
    <cellStyle name="Input 2 2 3" xfId="9753"/>
    <cellStyle name="Input 2 2 3 2" xfId="9866"/>
    <cellStyle name="Input 2 2 3 3" xfId="9892"/>
    <cellStyle name="Input 2 2 4" xfId="9779"/>
    <cellStyle name="Input 2 3" xfId="79"/>
    <cellStyle name="Input 2 3 2" xfId="9761"/>
    <cellStyle name="Input 2 3 2 2" xfId="9874"/>
    <cellStyle name="Input 2 3 2 3" xfId="9900"/>
    <cellStyle name="Input 2 3 3" xfId="9785"/>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43"/>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39"/>
    <cellStyle name="ItemTypeClass 3" xfId="9823"/>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24"/>
    <cellStyle name="Normal 13 5" xfId="9842"/>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62"/>
    <cellStyle name="Note 2 12 3" xfId="9888"/>
    <cellStyle name="Note 2 13" xfId="9775"/>
    <cellStyle name="Note 2 2" xfId="67"/>
    <cellStyle name="Note 2 2 2" xfId="87"/>
    <cellStyle name="Note 2 2 2 2" xfId="4555"/>
    <cellStyle name="Note 2 2 2 3" xfId="4556"/>
    <cellStyle name="Note 2 2 2 4" xfId="9769"/>
    <cellStyle name="Note 2 2 2 4 2" xfId="9882"/>
    <cellStyle name="Note 2 2 2 4 3" xfId="9908"/>
    <cellStyle name="Note 2 2 2 5" xfId="9793"/>
    <cellStyle name="Note 2 2 3" xfId="4557"/>
    <cellStyle name="Note 2 2 4" xfId="4558"/>
    <cellStyle name="Note 2 2 5" xfId="9755"/>
    <cellStyle name="Note 2 2 5 2" xfId="9868"/>
    <cellStyle name="Note 2 2 5 3" xfId="9894"/>
    <cellStyle name="Note 2 2 6" xfId="9781"/>
    <cellStyle name="Note 2 3" xfId="81"/>
    <cellStyle name="Note 2 3 2" xfId="4559"/>
    <cellStyle name="Note 2 3 3" xfId="9763"/>
    <cellStyle name="Note 2 3 3 2" xfId="9876"/>
    <cellStyle name="Note 2 3 3 3" xfId="9902"/>
    <cellStyle name="Note 2 3 4" xfId="9787"/>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81"/>
    <cellStyle name="Note 3 2 2 2 3" xfId="9907"/>
    <cellStyle name="Note 3 2 2 3" xfId="9792"/>
    <cellStyle name="Note 3 2 3" xfId="9754"/>
    <cellStyle name="Note 3 2 3 2" xfId="9867"/>
    <cellStyle name="Note 3 2 3 3" xfId="9893"/>
    <cellStyle name="Note 3 2 4" xfId="9780"/>
    <cellStyle name="Note 3 3" xfId="80"/>
    <cellStyle name="Note 3 3 2" xfId="9762"/>
    <cellStyle name="Note 3 3 2 2" xfId="9875"/>
    <cellStyle name="Note 3 3 2 3" xfId="9901"/>
    <cellStyle name="Note 3 3 3" xfId="9786"/>
    <cellStyle name="Note 3 4" xfId="9748"/>
    <cellStyle name="Note 3 4 2" xfId="9861"/>
    <cellStyle name="Note 3 4 3" xfId="9887"/>
    <cellStyle name="Note 3 5" xfId="9774"/>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25"/>
    <cellStyle name="Nr 0 dec - Subtotal 3" xfId="9838"/>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63"/>
    <cellStyle name="Output 2 10 3" xfId="9889"/>
    <cellStyle name="Output 2 11" xfId="9776"/>
    <cellStyle name="Output 2 2" xfId="68"/>
    <cellStyle name="Output 2 2 2" xfId="88"/>
    <cellStyle name="Output 2 2 2 2" xfId="9770"/>
    <cellStyle name="Output 2 2 2 2 2" xfId="9883"/>
    <cellStyle name="Output 2 2 2 2 3" xfId="9909"/>
    <cellStyle name="Output 2 2 2 3" xfId="9794"/>
    <cellStyle name="Output 2 2 3" xfId="9756"/>
    <cellStyle name="Output 2 2 3 2" xfId="9869"/>
    <cellStyle name="Output 2 2 3 3" xfId="9895"/>
    <cellStyle name="Output 2 2 4" xfId="9782"/>
    <cellStyle name="Output 2 3" xfId="82"/>
    <cellStyle name="Output 2 3 2" xfId="9764"/>
    <cellStyle name="Output 2 3 2 2" xfId="9877"/>
    <cellStyle name="Output 2 3 2 3" xfId="9903"/>
    <cellStyle name="Output 2 3 3" xfId="9788"/>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26"/>
    <cellStyle name="Percent [1] 3" xfId="9809"/>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27"/>
    <cellStyle name="SectionHeading 3" xfId="980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28"/>
    <cellStyle name="Style 21 4" xfId="9807"/>
    <cellStyle name="Style 22" xfId="4933"/>
    <cellStyle name="Style 22 2" xfId="4934"/>
    <cellStyle name="Style 22 2 2" xfId="9830"/>
    <cellStyle name="Style 22 2 3" xfId="9805"/>
    <cellStyle name="Style 22 3" xfId="4935"/>
    <cellStyle name="Style 22 3 2" xfId="9831"/>
    <cellStyle name="Style 22 3 3" xfId="9804"/>
    <cellStyle name="Style 22 4" xfId="4936"/>
    <cellStyle name="Style 22 5" xfId="9829"/>
    <cellStyle name="Style 22 6" xfId="9806"/>
    <cellStyle name="Style 23" xfId="59"/>
    <cellStyle name="Style 23 2" xfId="60"/>
    <cellStyle name="Style 23 2 2" xfId="76"/>
    <cellStyle name="Style 23 2 2 2" xfId="121"/>
    <cellStyle name="Style 23 2 2 2 2" xfId="9797"/>
    <cellStyle name="Style 23 2 2 2 3" xfId="9857"/>
    <cellStyle name="Style 23 2 2 3" xfId="9758"/>
    <cellStyle name="Style 23 2 2 3 2" xfId="9871"/>
    <cellStyle name="Style 23 2 2 3 3" xfId="9897"/>
    <cellStyle name="Style 23 3" xfId="77"/>
    <cellStyle name="Style 23 3 2" xfId="120"/>
    <cellStyle name="Style 23 3 2 2" xfId="9796"/>
    <cellStyle name="Style 23 3 2 3" xfId="9858"/>
    <cellStyle name="Style 23 3 3" xfId="9759"/>
    <cellStyle name="Style 23 3 3 2" xfId="9872"/>
    <cellStyle name="Style 23 3 3 3" xfId="9898"/>
    <cellStyle name="Style 24" xfId="4937"/>
    <cellStyle name="Style 24 2" xfId="4938"/>
    <cellStyle name="Style 24 3" xfId="4939"/>
    <cellStyle name="Style 24 4" xfId="4940"/>
    <cellStyle name="Style 24 5" xfId="9832"/>
    <cellStyle name="Style 24 6" xfId="9803"/>
    <cellStyle name="Style 25" xfId="4941"/>
    <cellStyle name="Style 25 2" xfId="4942"/>
    <cellStyle name="Style 25 2 2" xfId="9834"/>
    <cellStyle name="Style 25 2 3" xfId="9801"/>
    <cellStyle name="Style 25 3" xfId="4943"/>
    <cellStyle name="Style 25 4" xfId="9833"/>
    <cellStyle name="Style 25 5" xfId="9802"/>
    <cellStyle name="Style 26" xfId="4944"/>
    <cellStyle name="Style 26 2" xfId="4945"/>
    <cellStyle name="Style 26 3" xfId="4946"/>
    <cellStyle name="Style 26 4" xfId="4947"/>
    <cellStyle name="Style 26 5" xfId="9835"/>
    <cellStyle name="Style 26 6" xfId="9800"/>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53"/>
    <cellStyle name="TableColumnHeader 2 3" xfId="9817"/>
    <cellStyle name="TableColumnHeader 3" xfId="983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64"/>
    <cellStyle name="Total 2 11 3" xfId="9890"/>
    <cellStyle name="Total 2 12" xfId="9777"/>
    <cellStyle name="Total 2 2" xfId="69"/>
    <cellStyle name="Total 2 2 2" xfId="89"/>
    <cellStyle name="Total 2 2 2 2" xfId="9771"/>
    <cellStyle name="Total 2 2 2 2 2" xfId="9884"/>
    <cellStyle name="Total 2 2 2 2 3" xfId="9910"/>
    <cellStyle name="Total 2 2 2 3" xfId="9795"/>
    <cellStyle name="Total 2 2 3" xfId="9757"/>
    <cellStyle name="Total 2 2 3 2" xfId="9870"/>
    <cellStyle name="Total 2 2 3 3" xfId="9896"/>
    <cellStyle name="Total 2 2 4" xfId="9783"/>
    <cellStyle name="Total 2 3" xfId="83"/>
    <cellStyle name="Total 2 3 2" xfId="9765"/>
    <cellStyle name="Total 2 3 2 2" xfId="9878"/>
    <cellStyle name="Total 2 3 2 3" xfId="9904"/>
    <cellStyle name="Total 2 3 3" xfId="9789"/>
    <cellStyle name="Total 2 4" xfId="5071"/>
    <cellStyle name="Total 2 5" xfId="5072"/>
    <cellStyle name="Total 2 6" xfId="5073"/>
    <cellStyle name="Total 2 7" xfId="5074"/>
    <cellStyle name="Total 2 8" xfId="5075"/>
    <cellStyle name="Total 2 9" xfId="5076"/>
    <cellStyle name="Total 3" xfId="5077"/>
    <cellStyle name="Total 3 2" xfId="9799"/>
    <cellStyle name="Total Bold" xfId="5078"/>
    <cellStyle name="Total Bold 2" xfId="9798"/>
    <cellStyle name="Totals" xfId="5079"/>
    <cellStyle name="Totals 2" xfId="8567"/>
    <cellStyle name="Totals 2 2" xfId="9854"/>
    <cellStyle name="Totals 3" xfId="983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97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47438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 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9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8825" cy="233974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1390650</xdr:colOff>
          <xdr:row>52</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1390650</xdr:colOff>
          <xdr:row>55</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1390650</xdr:colOff>
          <xdr:row>58</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1390650</xdr:colOff>
          <xdr:row>61</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1390650</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800707"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4"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6" t="s">
        <v>175</v>
      </c>
      <c r="C3" s="776"/>
    </row>
    <row r="4" spans="1:3" ht="11.25" customHeight="1"/>
    <row r="5" spans="1:3" s="30" customFormat="1" ht="25.5" customHeight="1">
      <c r="B5" s="62" t="s">
        <v>421</v>
      </c>
      <c r="C5" s="62" t="s">
        <v>174</v>
      </c>
    </row>
    <row r="6" spans="1:3" s="176" customFormat="1" ht="48" customHeight="1">
      <c r="A6" s="241"/>
      <c r="B6" s="618" t="s">
        <v>171</v>
      </c>
      <c r="C6" s="671" t="s">
        <v>605</v>
      </c>
    </row>
    <row r="7" spans="1:3" s="176" customFormat="1" ht="21" customHeight="1">
      <c r="A7" s="241"/>
      <c r="B7" s="612" t="s">
        <v>553</v>
      </c>
      <c r="C7" s="672" t="s">
        <v>618</v>
      </c>
    </row>
    <row r="8" spans="1:3" s="176" customFormat="1" ht="32.25" customHeight="1">
      <c r="B8" s="612" t="s">
        <v>369</v>
      </c>
      <c r="C8" s="673" t="s">
        <v>606</v>
      </c>
    </row>
    <row r="9" spans="1:3" s="176" customFormat="1" ht="27.75" customHeight="1">
      <c r="B9" s="612" t="s">
        <v>170</v>
      </c>
      <c r="C9" s="673" t="s">
        <v>607</v>
      </c>
    </row>
    <row r="10" spans="1:3" s="176" customFormat="1" ht="33" customHeight="1">
      <c r="B10" s="612" t="s">
        <v>603</v>
      </c>
      <c r="C10" s="672" t="s">
        <v>611</v>
      </c>
    </row>
    <row r="11" spans="1:3" s="176" customFormat="1" ht="26.25" customHeight="1">
      <c r="B11" s="627" t="s">
        <v>370</v>
      </c>
      <c r="C11" s="675" t="s">
        <v>608</v>
      </c>
    </row>
    <row r="12" spans="1:3" s="176" customFormat="1" ht="39.75" customHeight="1">
      <c r="B12" s="612" t="s">
        <v>371</v>
      </c>
      <c r="C12" s="673" t="s">
        <v>609</v>
      </c>
    </row>
    <row r="13" spans="1:3" s="176" customFormat="1" ht="18" customHeight="1">
      <c r="B13" s="612" t="s">
        <v>372</v>
      </c>
      <c r="C13" s="673" t="s">
        <v>610</v>
      </c>
    </row>
    <row r="14" spans="1:3" s="176" customFormat="1" ht="13.5" customHeight="1">
      <c r="B14" s="612"/>
      <c r="C14" s="674"/>
    </row>
    <row r="15" spans="1:3" s="176" customFormat="1" ht="18" customHeight="1">
      <c r="B15" s="612" t="s">
        <v>681</v>
      </c>
      <c r="C15" s="672" t="s">
        <v>679</v>
      </c>
    </row>
    <row r="16" spans="1:3" s="176" customFormat="1" ht="8.25" customHeight="1">
      <c r="B16" s="612"/>
      <c r="C16" s="674"/>
    </row>
    <row r="17" spans="2:3" s="176" customFormat="1" ht="33" customHeight="1">
      <c r="B17" s="676" t="s">
        <v>604</v>
      </c>
      <c r="C17" s="677" t="s">
        <v>680</v>
      </c>
    </row>
    <row r="18" spans="2:3" s="105"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340" zoomScale="80" zoomScaleNormal="80" zoomScaleSheetLayoutView="80" zoomScalePageLayoutView="85" workbookViewId="0">
      <selection activeCell="Z436" sqref="Z436:AB436"/>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10" style="253" bestFit="1"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6" t="s">
        <v>172</v>
      </c>
      <c r="C3" s="257" t="s">
        <v>176</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6"/>
      <c r="C4" s="261" t="s">
        <v>173</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23" t="s">
        <v>552</v>
      </c>
      <c r="D5" s="82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6" t="s">
        <v>506</v>
      </c>
      <c r="C7" s="827" t="s">
        <v>641</v>
      </c>
      <c r="D7" s="827"/>
      <c r="E7" s="827"/>
      <c r="F7" s="827"/>
      <c r="G7" s="827"/>
      <c r="H7" s="827"/>
      <c r="I7" s="827"/>
      <c r="J7" s="827"/>
      <c r="K7" s="827"/>
      <c r="L7" s="827"/>
      <c r="M7" s="827"/>
      <c r="N7" s="827"/>
      <c r="O7" s="827"/>
      <c r="P7" s="827"/>
      <c r="Q7" s="827"/>
      <c r="R7" s="827"/>
      <c r="S7" s="827"/>
      <c r="T7" s="827"/>
      <c r="U7" s="827"/>
      <c r="V7" s="827"/>
      <c r="W7" s="827"/>
      <c r="X7" s="827"/>
      <c r="Y7" s="606"/>
      <c r="Z7" s="606"/>
      <c r="AA7" s="606"/>
      <c r="AB7" s="606"/>
      <c r="AC7" s="606"/>
      <c r="AD7" s="606"/>
      <c r="AE7" s="270"/>
      <c r="AF7" s="270"/>
      <c r="AG7" s="270"/>
      <c r="AH7" s="270"/>
      <c r="AI7" s="270"/>
      <c r="AJ7" s="270"/>
      <c r="AK7" s="270"/>
      <c r="AL7" s="270"/>
    </row>
    <row r="8" spans="1:39" s="271" customFormat="1" ht="58.5" customHeight="1">
      <c r="A8" s="509"/>
      <c r="B8" s="826"/>
      <c r="C8" s="827" t="s">
        <v>575</v>
      </c>
      <c r="D8" s="827"/>
      <c r="E8" s="827"/>
      <c r="F8" s="827"/>
      <c r="G8" s="827"/>
      <c r="H8" s="827"/>
      <c r="I8" s="827"/>
      <c r="J8" s="827"/>
      <c r="K8" s="827"/>
      <c r="L8" s="827"/>
      <c r="M8" s="827"/>
      <c r="N8" s="827"/>
      <c r="O8" s="827"/>
      <c r="P8" s="827"/>
      <c r="Q8" s="827"/>
      <c r="R8" s="827"/>
      <c r="S8" s="827"/>
      <c r="T8" s="827"/>
      <c r="U8" s="827"/>
      <c r="V8" s="827"/>
      <c r="W8" s="827"/>
      <c r="X8" s="827"/>
      <c r="Y8" s="606"/>
      <c r="Z8" s="606"/>
      <c r="AA8" s="606"/>
      <c r="AB8" s="606"/>
      <c r="AC8" s="606"/>
      <c r="AD8" s="606"/>
      <c r="AE8" s="272"/>
      <c r="AF8" s="255"/>
      <c r="AG8" s="255"/>
      <c r="AH8" s="255"/>
      <c r="AI8" s="255"/>
      <c r="AJ8" s="255"/>
      <c r="AK8" s="255"/>
      <c r="AL8" s="255"/>
      <c r="AM8" s="256"/>
    </row>
    <row r="9" spans="1:39" s="271" customFormat="1" ht="57.75" customHeight="1">
      <c r="A9" s="509"/>
      <c r="B9" s="273"/>
      <c r="C9" s="827" t="s">
        <v>574</v>
      </c>
      <c r="D9" s="827"/>
      <c r="E9" s="827"/>
      <c r="F9" s="827"/>
      <c r="G9" s="827"/>
      <c r="H9" s="827"/>
      <c r="I9" s="827"/>
      <c r="J9" s="827"/>
      <c r="K9" s="827"/>
      <c r="L9" s="827"/>
      <c r="M9" s="827"/>
      <c r="N9" s="827"/>
      <c r="O9" s="827"/>
      <c r="P9" s="827"/>
      <c r="Q9" s="827"/>
      <c r="R9" s="827"/>
      <c r="S9" s="827"/>
      <c r="T9" s="827"/>
      <c r="U9" s="827"/>
      <c r="V9" s="827"/>
      <c r="W9" s="827"/>
      <c r="X9" s="827"/>
      <c r="Y9" s="606"/>
      <c r="Z9" s="606"/>
      <c r="AA9" s="606"/>
      <c r="AB9" s="606"/>
      <c r="AC9" s="606"/>
      <c r="AD9" s="606"/>
      <c r="AE9" s="272"/>
      <c r="AF9" s="255"/>
      <c r="AG9" s="255"/>
      <c r="AH9" s="255"/>
      <c r="AI9" s="255"/>
      <c r="AJ9" s="255"/>
      <c r="AK9" s="255"/>
      <c r="AL9" s="255"/>
      <c r="AM9" s="256"/>
    </row>
    <row r="10" spans="1:39" ht="41.25" customHeight="1">
      <c r="B10" s="275"/>
      <c r="C10" s="827" t="s">
        <v>644</v>
      </c>
      <c r="D10" s="827"/>
      <c r="E10" s="827"/>
      <c r="F10" s="827"/>
      <c r="G10" s="827"/>
      <c r="H10" s="827"/>
      <c r="I10" s="827"/>
      <c r="J10" s="827"/>
      <c r="K10" s="827"/>
      <c r="L10" s="827"/>
      <c r="M10" s="827"/>
      <c r="N10" s="827"/>
      <c r="O10" s="827"/>
      <c r="P10" s="827"/>
      <c r="Q10" s="827"/>
      <c r="R10" s="827"/>
      <c r="S10" s="827"/>
      <c r="T10" s="827"/>
      <c r="U10" s="827"/>
      <c r="V10" s="827"/>
      <c r="W10" s="827"/>
      <c r="X10" s="827"/>
      <c r="Y10" s="606"/>
      <c r="Z10" s="606"/>
      <c r="AA10" s="606"/>
      <c r="AB10" s="606"/>
      <c r="AC10" s="606"/>
      <c r="AD10" s="606"/>
      <c r="AE10" s="272"/>
      <c r="AF10" s="276"/>
      <c r="AG10" s="276"/>
      <c r="AH10" s="276"/>
      <c r="AI10" s="276"/>
      <c r="AJ10" s="276"/>
      <c r="AK10" s="276"/>
      <c r="AL10" s="276"/>
    </row>
    <row r="11" spans="1:39" ht="53.25" customHeight="1">
      <c r="C11" s="827" t="s">
        <v>627</v>
      </c>
      <c r="D11" s="827"/>
      <c r="E11" s="827"/>
      <c r="F11" s="827"/>
      <c r="G11" s="827"/>
      <c r="H11" s="827"/>
      <c r="I11" s="827"/>
      <c r="J11" s="827"/>
      <c r="K11" s="827"/>
      <c r="L11" s="827"/>
      <c r="M11" s="827"/>
      <c r="N11" s="827"/>
      <c r="O11" s="827"/>
      <c r="P11" s="827"/>
      <c r="Q11" s="827"/>
      <c r="R11" s="827"/>
      <c r="S11" s="827"/>
      <c r="T11" s="827"/>
      <c r="U11" s="827"/>
      <c r="V11" s="827"/>
      <c r="W11" s="827"/>
      <c r="X11" s="827"/>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6"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6"/>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8" t="s">
        <v>212</v>
      </c>
      <c r="C19" s="830" t="s">
        <v>33</v>
      </c>
      <c r="D19" s="284" t="s">
        <v>423</v>
      </c>
      <c r="E19" s="832" t="s">
        <v>210</v>
      </c>
      <c r="F19" s="833"/>
      <c r="G19" s="833"/>
      <c r="H19" s="833"/>
      <c r="I19" s="833"/>
      <c r="J19" s="833"/>
      <c r="K19" s="833"/>
      <c r="L19" s="833"/>
      <c r="M19" s="834"/>
      <c r="N19" s="838" t="s">
        <v>214</v>
      </c>
      <c r="O19" s="284" t="s">
        <v>424</v>
      </c>
      <c r="P19" s="832" t="s">
        <v>213</v>
      </c>
      <c r="Q19" s="833"/>
      <c r="R19" s="833"/>
      <c r="S19" s="833"/>
      <c r="T19" s="833"/>
      <c r="U19" s="833"/>
      <c r="V19" s="833"/>
      <c r="W19" s="833"/>
      <c r="X19" s="834"/>
      <c r="Y19" s="835" t="s">
        <v>244</v>
      </c>
      <c r="Z19" s="836"/>
      <c r="AA19" s="836"/>
      <c r="AB19" s="836"/>
      <c r="AC19" s="836"/>
      <c r="AD19" s="836"/>
      <c r="AE19" s="836"/>
      <c r="AF19" s="836"/>
      <c r="AG19" s="836"/>
      <c r="AH19" s="836"/>
      <c r="AI19" s="836"/>
      <c r="AJ19" s="836"/>
      <c r="AK19" s="836"/>
      <c r="AL19" s="836"/>
      <c r="AM19" s="837"/>
    </row>
    <row r="20" spans="1:39" s="283" customFormat="1" ht="59.25" customHeight="1">
      <c r="A20" s="509"/>
      <c r="B20" s="829"/>
      <c r="C20" s="831"/>
      <c r="D20" s="285">
        <v>2011</v>
      </c>
      <c r="E20" s="285">
        <v>2012</v>
      </c>
      <c r="F20" s="285">
        <v>2013</v>
      </c>
      <c r="G20" s="285">
        <v>2014</v>
      </c>
      <c r="H20" s="285">
        <v>2015</v>
      </c>
      <c r="I20" s="285">
        <v>2016</v>
      </c>
      <c r="J20" s="285">
        <v>2017</v>
      </c>
      <c r="K20" s="285">
        <v>2018</v>
      </c>
      <c r="L20" s="285">
        <v>2019</v>
      </c>
      <c r="M20" s="285">
        <v>2020</v>
      </c>
      <c r="N20" s="839"/>
      <c r="O20" s="285">
        <v>2011</v>
      </c>
      <c r="P20" s="285">
        <v>2012</v>
      </c>
      <c r="Q20" s="285">
        <v>2013</v>
      </c>
      <c r="R20" s="285">
        <v>2014</v>
      </c>
      <c r="S20" s="285">
        <v>2015</v>
      </c>
      <c r="T20" s="285">
        <v>2016</v>
      </c>
      <c r="U20" s="285">
        <v>2017</v>
      </c>
      <c r="V20" s="285">
        <v>2018</v>
      </c>
      <c r="W20" s="285">
        <v>2019</v>
      </c>
      <c r="X20" s="285">
        <v>2020</v>
      </c>
      <c r="Y20" s="285" t="str">
        <f>'1.  LRAMVA Summary'!D50</f>
        <v>Residential</v>
      </c>
      <c r="Z20" s="286" t="str">
        <f>'1.  LRAMVA Summary'!E50</f>
        <v>GS&lt;50 kW</v>
      </c>
      <c r="AA20" s="286" t="str">
        <f>'1.  LRAMVA Summary'!F50</f>
        <v>GS 50 TO 4,999 KW</v>
      </c>
      <c r="AB20" s="286" t="str">
        <f>'1.  LRAMVA Summary'!G50</f>
        <v>Street Lighting</v>
      </c>
      <c r="AC20" s="286" t="str">
        <f>'1.  LRAMVA Summary'!H50</f>
        <v/>
      </c>
      <c r="AD20" s="286" t="str">
        <f>'1.  LRAMVA Summary'!I50</f>
        <v/>
      </c>
      <c r="AE20" s="286" t="str">
        <f>'1.  LRAMVA Summary'!J50</f>
        <v/>
      </c>
      <c r="AF20" s="286" t="str">
        <f>'1.  LRAMVA Summary'!K50</f>
        <v/>
      </c>
      <c r="AG20" s="286" t="str">
        <f>'1.  LRAMVA Summary'!L50</f>
        <v/>
      </c>
      <c r="AH20" s="286" t="str">
        <f>'1.  LRAMVA Summary'!M50</f>
        <v/>
      </c>
      <c r="AI20" s="286" t="str">
        <f>'1.  LRAMVA Summary'!N50</f>
        <v/>
      </c>
      <c r="AJ20" s="286" t="str">
        <f>'1.  LRAMVA Summary'!O50</f>
        <v/>
      </c>
      <c r="AK20" s="286" t="str">
        <f>'1.  LRAMVA Summary'!P50</f>
        <v/>
      </c>
      <c r="AL20" s="286" t="str">
        <f>'1.  LRAMVA Summary'!Q50</f>
        <v/>
      </c>
      <c r="AM20" s="287" t="str">
        <f>'1.  LRAMVA Summary'!R50</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Summary'!D51</f>
        <v>kWh</v>
      </c>
      <c r="Z21" s="291" t="str">
        <f>'1.  LRAMVA Summary'!E51</f>
        <v>kWh</v>
      </c>
      <c r="AA21" s="291" t="str">
        <f>'1.  LRAMVA Summary'!F51</f>
        <v>kW</v>
      </c>
      <c r="AB21" s="291" t="str">
        <f>'1.  LRAMVA Summary'!G51</f>
        <v>kW</v>
      </c>
      <c r="AC21" s="291">
        <f>'1.  LRAMVA Summary'!H51</f>
        <v>0</v>
      </c>
      <c r="AD21" s="291">
        <f>'1.  LRAMVA Summary'!I51</f>
        <v>0</v>
      </c>
      <c r="AE21" s="291">
        <f>'1.  LRAMVA Summary'!J51</f>
        <v>0</v>
      </c>
      <c r="AF21" s="291">
        <f>'1.  LRAMVA Summary'!K51</f>
        <v>0</v>
      </c>
      <c r="AG21" s="291">
        <f>'1.  LRAMVA Summary'!L51</f>
        <v>0</v>
      </c>
      <c r="AH21" s="291">
        <f>'1.  LRAMVA Summary'!M51</f>
        <v>0</v>
      </c>
      <c r="AI21" s="291">
        <f>'1.  LRAMVA Summary'!N51</f>
        <v>0</v>
      </c>
      <c r="AJ21" s="291">
        <f>'1.  LRAMVA Summary'!O51</f>
        <v>0</v>
      </c>
      <c r="AK21" s="291">
        <f>'1.  LRAMVA Summary'!P51</f>
        <v>0</v>
      </c>
      <c r="AL21" s="291">
        <f>'1.  LRAMVA Summary'!Q51</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215</v>
      </c>
      <c r="C23" s="291" t="s">
        <v>164</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215</v>
      </c>
      <c r="C26" s="291" t="s">
        <v>164</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215</v>
      </c>
      <c r="C29" s="291" t="s">
        <v>164</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215</v>
      </c>
      <c r="C32" s="291" t="s">
        <v>164</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215</v>
      </c>
      <c r="C35" s="291" t="s">
        <v>164</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215</v>
      </c>
      <c r="C38" s="291" t="s">
        <v>164</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215</v>
      </c>
      <c r="C41" s="291" t="s">
        <v>164</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215</v>
      </c>
      <c r="C44" s="291" t="s">
        <v>164</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215</v>
      </c>
      <c r="C47" s="291" t="s">
        <v>164</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215</v>
      </c>
      <c r="C51" s="291" t="s">
        <v>164</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AL51" si="9">AA50</f>
        <v>0.5</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215</v>
      </c>
      <c r="C54" s="291" t="s">
        <v>164</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215</v>
      </c>
      <c r="C57" s="291" t="s">
        <v>164</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215</v>
      </c>
      <c r="C60" s="291" t="s">
        <v>164</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215</v>
      </c>
      <c r="C63" s="291" t="s">
        <v>164</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215</v>
      </c>
      <c r="C66" s="291" t="s">
        <v>164</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215</v>
      </c>
      <c r="C69" s="291" t="s">
        <v>164</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215</v>
      </c>
      <c r="C72" s="291" t="s">
        <v>164</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215</v>
      </c>
      <c r="C76" s="291" t="s">
        <v>164</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215</v>
      </c>
      <c r="C79" s="291" t="s">
        <v>164</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215</v>
      </c>
      <c r="C82" s="291" t="s">
        <v>164</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215</v>
      </c>
      <c r="C85" s="291" t="s">
        <v>164</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215</v>
      </c>
      <c r="C88" s="291" t="s">
        <v>164</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215</v>
      </c>
      <c r="C92" s="291" t="s">
        <v>164</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215</v>
      </c>
      <c r="C96" s="291" t="s">
        <v>164</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215</v>
      </c>
      <c r="C99" s="291" t="s">
        <v>164</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215</v>
      </c>
      <c r="C103" s="291" t="s">
        <v>164</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215</v>
      </c>
      <c r="C106" s="291" t="s">
        <v>164</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215</v>
      </c>
      <c r="C109" s="291" t="s">
        <v>164</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215</v>
      </c>
      <c r="C112" s="291" t="s">
        <v>164</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215</v>
      </c>
      <c r="C115" s="291" t="s">
        <v>164</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215</v>
      </c>
      <c r="C119" s="291" t="s">
        <v>164</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215</v>
      </c>
      <c r="C122" s="291" t="s">
        <v>164</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215</v>
      </c>
      <c r="C125" s="291" t="s">
        <v>164</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238</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239</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165</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1.17E-2</v>
      </c>
      <c r="Z130" s="341">
        <f>HLOOKUP(Z$20,'3.  Distribution Rates'!$C$122:$P$133,3,FALSE)</f>
        <v>7.4000000000000003E-3</v>
      </c>
      <c r="AA130" s="341">
        <f>HLOOKUP(AA$20,'3.  Distribution Rates'!$C$122:$P$133,3,FALSE)</f>
        <v>1.2465999999999999</v>
      </c>
      <c r="AB130" s="341">
        <f>HLOOKUP(AB$20,'3.  Distribution Rates'!$C$122:$P$133,3,FALSE)</f>
        <v>8.7340999999999998</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1784.8116471058902</v>
      </c>
      <c r="Z131" s="346">
        <f t="shared" si="33"/>
        <v>4027.6161454444009</v>
      </c>
      <c r="AA131" s="347">
        <f t="shared" si="33"/>
        <v>463.10850124565718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6275.536293795948</v>
      </c>
    </row>
    <row r="132" spans="1:40" s="303" customFormat="1" ht="15.75">
      <c r="A132" s="511"/>
      <c r="B132" s="349" t="s">
        <v>211</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6275.536293795948</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216</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217</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218</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219</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220</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221</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222</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223</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224</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729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8" t="s">
        <v>212</v>
      </c>
      <c r="C147" s="830" t="s">
        <v>33</v>
      </c>
      <c r="D147" s="284" t="s">
        <v>423</v>
      </c>
      <c r="E147" s="832" t="s">
        <v>210</v>
      </c>
      <c r="F147" s="833"/>
      <c r="G147" s="833"/>
      <c r="H147" s="833"/>
      <c r="I147" s="833"/>
      <c r="J147" s="833"/>
      <c r="K147" s="833"/>
      <c r="L147" s="833"/>
      <c r="M147" s="834"/>
      <c r="N147" s="838" t="s">
        <v>214</v>
      </c>
      <c r="O147" s="284" t="s">
        <v>424</v>
      </c>
      <c r="P147" s="832" t="s">
        <v>213</v>
      </c>
      <c r="Q147" s="833"/>
      <c r="R147" s="833"/>
      <c r="S147" s="833"/>
      <c r="T147" s="833"/>
      <c r="U147" s="833"/>
      <c r="V147" s="833"/>
      <c r="W147" s="833"/>
      <c r="X147" s="834"/>
      <c r="Y147" s="835" t="s">
        <v>244</v>
      </c>
      <c r="Z147" s="836"/>
      <c r="AA147" s="836"/>
      <c r="AB147" s="836"/>
      <c r="AC147" s="836"/>
      <c r="AD147" s="836"/>
      <c r="AE147" s="836"/>
      <c r="AF147" s="836"/>
      <c r="AG147" s="836"/>
      <c r="AH147" s="836"/>
      <c r="AI147" s="836"/>
      <c r="AJ147" s="836"/>
      <c r="AK147" s="836"/>
      <c r="AL147" s="836"/>
      <c r="AM147" s="837"/>
    </row>
    <row r="148" spans="1:39" ht="60.75" customHeight="1">
      <c r="B148" s="829"/>
      <c r="C148" s="831"/>
      <c r="D148" s="285">
        <v>2012</v>
      </c>
      <c r="E148" s="285">
        <v>2013</v>
      </c>
      <c r="F148" s="285">
        <v>2014</v>
      </c>
      <c r="G148" s="285">
        <v>2015</v>
      </c>
      <c r="H148" s="285">
        <v>2016</v>
      </c>
      <c r="I148" s="285">
        <v>2017</v>
      </c>
      <c r="J148" s="285">
        <v>2018</v>
      </c>
      <c r="K148" s="285">
        <v>2019</v>
      </c>
      <c r="L148" s="285">
        <v>2020</v>
      </c>
      <c r="M148" s="285">
        <v>2021</v>
      </c>
      <c r="N148" s="839"/>
      <c r="O148" s="285">
        <v>2012</v>
      </c>
      <c r="P148" s="285">
        <v>2013</v>
      </c>
      <c r="Q148" s="285">
        <v>2014</v>
      </c>
      <c r="R148" s="285">
        <v>2015</v>
      </c>
      <c r="S148" s="285">
        <v>2016</v>
      </c>
      <c r="T148" s="285">
        <v>2017</v>
      </c>
      <c r="U148" s="285">
        <v>2018</v>
      </c>
      <c r="V148" s="285">
        <v>2019</v>
      </c>
      <c r="W148" s="285">
        <v>2020</v>
      </c>
      <c r="X148" s="285">
        <v>2021</v>
      </c>
      <c r="Y148" s="285" t="str">
        <f>'1.  LRAMVA Summary'!D50</f>
        <v>Residential</v>
      </c>
      <c r="Z148" s="285" t="str">
        <f>'1.  LRAMVA Summary'!E50</f>
        <v>GS&lt;50 kW</v>
      </c>
      <c r="AA148" s="285" t="str">
        <f>'1.  LRAMVA Summary'!F50</f>
        <v>GS 50 TO 4,999 KW</v>
      </c>
      <c r="AB148" s="285" t="str">
        <f>'1.  LRAMVA Summary'!G50</f>
        <v>Street Lighting</v>
      </c>
      <c r="AC148" s="285" t="str">
        <f>'1.  LRAMVA Summary'!H50</f>
        <v/>
      </c>
      <c r="AD148" s="285" t="str">
        <f>'1.  LRAMVA Summary'!I50</f>
        <v/>
      </c>
      <c r="AE148" s="285" t="str">
        <f>'1.  LRAMVA Summary'!J50</f>
        <v/>
      </c>
      <c r="AF148" s="285" t="str">
        <f>'1.  LRAMVA Summary'!K50</f>
        <v/>
      </c>
      <c r="AG148" s="285" t="str">
        <f>'1.  LRAMVA Summary'!L50</f>
        <v/>
      </c>
      <c r="AH148" s="285" t="str">
        <f>'1.  LRAMVA Summary'!M50</f>
        <v/>
      </c>
      <c r="AI148" s="285" t="str">
        <f>'1.  LRAMVA Summary'!N50</f>
        <v/>
      </c>
      <c r="AJ148" s="285" t="str">
        <f>'1.  LRAMVA Summary'!O50</f>
        <v/>
      </c>
      <c r="AK148" s="285" t="str">
        <f>'1.  LRAMVA Summary'!P50</f>
        <v/>
      </c>
      <c r="AL148" s="285" t="str">
        <f>'1.  LRAMVA Summary'!Q50</f>
        <v/>
      </c>
      <c r="AM148" s="287" t="str">
        <f>'1.  LRAMVA Summary'!R50</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Summary'!D51</f>
        <v>kWh</v>
      </c>
      <c r="Z149" s="291" t="str">
        <f>'1.  LRAMVA Summary'!E51</f>
        <v>kWh</v>
      </c>
      <c r="AA149" s="291" t="str">
        <f>'1.  LRAMVA Summary'!F51</f>
        <v>kW</v>
      </c>
      <c r="AB149" s="291" t="str">
        <f>'1.  LRAMVA Summary'!G51</f>
        <v>kW</v>
      </c>
      <c r="AC149" s="291">
        <f>'1.  LRAMVA Summary'!H51</f>
        <v>0</v>
      </c>
      <c r="AD149" s="291">
        <f>'1.  LRAMVA Summary'!I51</f>
        <v>0</v>
      </c>
      <c r="AE149" s="291">
        <f>'1.  LRAMVA Summary'!J51</f>
        <v>0</v>
      </c>
      <c r="AF149" s="291">
        <f>'1.  LRAMVA Summary'!K51</f>
        <v>0</v>
      </c>
      <c r="AG149" s="291">
        <f>'1.  LRAMVA Summary'!L51</f>
        <v>0</v>
      </c>
      <c r="AH149" s="291">
        <f>'1.  LRAMVA Summary'!M51</f>
        <v>0</v>
      </c>
      <c r="AI149" s="291">
        <f>'1.  LRAMVA Summary'!N51</f>
        <v>0</v>
      </c>
      <c r="AJ149" s="291">
        <f>'1.  LRAMVA Summary'!O51</f>
        <v>0</v>
      </c>
      <c r="AK149" s="291">
        <f>'1.  LRAMVA Summary'!P51</f>
        <v>0</v>
      </c>
      <c r="AL149" s="291">
        <f>'1.  LRAMVA Summary'!Q51</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164</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164</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164</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164</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164</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164</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164</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164</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164</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245</v>
      </c>
      <c r="C179" s="291" t="s">
        <v>164</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245</v>
      </c>
      <c r="C182" s="291" t="s">
        <v>164</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164</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164</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164</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164</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164</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164</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164</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164</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164</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245</v>
      </c>
      <c r="C213" s="291" t="s">
        <v>164</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1</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245</v>
      </c>
      <c r="C216" s="291" t="s">
        <v>164</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245</v>
      </c>
      <c r="C220" s="291" t="s">
        <v>164</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164</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164</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164</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245</v>
      </c>
      <c r="C234" s="291" t="s">
        <v>164</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164</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164</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164</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164</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164</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164</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166</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1.3100000000000001E-2</v>
      </c>
      <c r="Z258" s="341">
        <f>HLOOKUP(Z$20,'3.  Distribution Rates'!$C$122:$P$133,4,FALSE)</f>
        <v>8.2000000000000007E-3</v>
      </c>
      <c r="AA258" s="341">
        <f>HLOOKUP(AA$20,'3.  Distribution Rates'!$C$122:$P$133,4,FALSE)</f>
        <v>1.5688</v>
      </c>
      <c r="AB258" s="341">
        <f>HLOOKUP(AB$20,'3.  Distribution Rates'!$C$122:$P$133,4,FALSE)</f>
        <v>10.722899999999999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155</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1998.3788527424924</v>
      </c>
      <c r="Z259" s="378">
        <f t="shared" si="70"/>
        <v>4463.0341071140656</v>
      </c>
      <c r="AA259" s="378">
        <f t="shared" si="70"/>
        <v>582.8049227933476</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7044.2178826499057</v>
      </c>
    </row>
    <row r="260" spans="1:41" ht="15">
      <c r="B260" s="294" t="s">
        <v>156</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1707.4053527934916</v>
      </c>
      <c r="Z260" s="378">
        <f t="shared" si="71"/>
        <v>2701.4109413809088</v>
      </c>
      <c r="AA260" s="379">
        <f t="shared" si="71"/>
        <v>1749.822955880551</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6158.6392500549518</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3705.7842055359843</v>
      </c>
      <c r="Z261" s="346">
        <f t="shared" ref="Z261:AE261" si="73">SUM(Z259:Z260)</f>
        <v>7164.4450484949739</v>
      </c>
      <c r="AA261" s="346">
        <f t="shared" si="73"/>
        <v>2332.6278786738985</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13202.857132704858</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6842.5884999999998</v>
      </c>
      <c r="Z262" s="347">
        <f t="shared" si="75"/>
        <v>1902.7772000000002</v>
      </c>
      <c r="AA262" s="347">
        <f t="shared" si="75"/>
        <v>989.91279999999995</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9735.2785000000003</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3467.5786327048572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190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192</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193</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194</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195</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730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8" t="s">
        <v>212</v>
      </c>
      <c r="C276" s="830" t="s">
        <v>33</v>
      </c>
      <c r="D276" s="284" t="s">
        <v>423</v>
      </c>
      <c r="E276" s="832" t="s">
        <v>210</v>
      </c>
      <c r="F276" s="833"/>
      <c r="G276" s="833"/>
      <c r="H276" s="833"/>
      <c r="I276" s="833"/>
      <c r="J276" s="833"/>
      <c r="K276" s="833"/>
      <c r="L276" s="833"/>
      <c r="M276" s="834"/>
      <c r="N276" s="838" t="s">
        <v>214</v>
      </c>
      <c r="O276" s="284" t="s">
        <v>424</v>
      </c>
      <c r="P276" s="832" t="s">
        <v>213</v>
      </c>
      <c r="Q276" s="833"/>
      <c r="R276" s="833"/>
      <c r="S276" s="833"/>
      <c r="T276" s="833"/>
      <c r="U276" s="833"/>
      <c r="V276" s="833"/>
      <c r="W276" s="833"/>
      <c r="X276" s="834"/>
      <c r="Y276" s="835" t="s">
        <v>244</v>
      </c>
      <c r="Z276" s="836"/>
      <c r="AA276" s="836"/>
      <c r="AB276" s="836"/>
      <c r="AC276" s="836"/>
      <c r="AD276" s="836"/>
      <c r="AE276" s="836"/>
      <c r="AF276" s="836"/>
      <c r="AG276" s="836"/>
      <c r="AH276" s="836"/>
      <c r="AI276" s="836"/>
      <c r="AJ276" s="836"/>
      <c r="AK276" s="836"/>
      <c r="AL276" s="836"/>
      <c r="AM276" s="837"/>
    </row>
    <row r="277" spans="1:39" ht="60.75" customHeight="1">
      <c r="B277" s="829"/>
      <c r="C277" s="831"/>
      <c r="D277" s="285">
        <v>2013</v>
      </c>
      <c r="E277" s="285">
        <v>2014</v>
      </c>
      <c r="F277" s="285">
        <v>2015</v>
      </c>
      <c r="G277" s="285">
        <v>2016</v>
      </c>
      <c r="H277" s="285">
        <v>2017</v>
      </c>
      <c r="I277" s="285">
        <v>2018</v>
      </c>
      <c r="J277" s="285">
        <v>2019</v>
      </c>
      <c r="K277" s="285">
        <v>2020</v>
      </c>
      <c r="L277" s="285">
        <v>2021</v>
      </c>
      <c r="M277" s="285">
        <v>2022</v>
      </c>
      <c r="N277" s="839"/>
      <c r="O277" s="285">
        <v>2013</v>
      </c>
      <c r="P277" s="285">
        <v>2014</v>
      </c>
      <c r="Q277" s="285">
        <v>2015</v>
      </c>
      <c r="R277" s="285">
        <v>2016</v>
      </c>
      <c r="S277" s="285">
        <v>2017</v>
      </c>
      <c r="T277" s="285">
        <v>2018</v>
      </c>
      <c r="U277" s="285">
        <v>2019</v>
      </c>
      <c r="V277" s="285">
        <v>2020</v>
      </c>
      <c r="W277" s="285">
        <v>2021</v>
      </c>
      <c r="X277" s="285">
        <v>2022</v>
      </c>
      <c r="Y277" s="285" t="str">
        <f>'1.  LRAMVA Summary'!D50</f>
        <v>Residential</v>
      </c>
      <c r="Z277" s="285" t="str">
        <f>'1.  LRAMVA Summary'!E50</f>
        <v>GS&lt;50 kW</v>
      </c>
      <c r="AA277" s="285" t="str">
        <f>'1.  LRAMVA Summary'!F50</f>
        <v>GS 50 TO 4,999 KW</v>
      </c>
      <c r="AB277" s="285" t="str">
        <f>'1.  LRAMVA Summary'!G50</f>
        <v>Street Lighting</v>
      </c>
      <c r="AC277" s="285" t="str">
        <f>'1.  LRAMVA Summary'!H50</f>
        <v/>
      </c>
      <c r="AD277" s="285" t="str">
        <f>'1.  LRAMVA Summary'!I50</f>
        <v/>
      </c>
      <c r="AE277" s="285" t="str">
        <f>'1.  LRAMVA Summary'!J50</f>
        <v/>
      </c>
      <c r="AF277" s="285" t="str">
        <f>'1.  LRAMVA Summary'!K50</f>
        <v/>
      </c>
      <c r="AG277" s="285" t="str">
        <f>'1.  LRAMVA Summary'!L50</f>
        <v/>
      </c>
      <c r="AH277" s="285" t="str">
        <f>'1.  LRAMVA Summary'!M50</f>
        <v/>
      </c>
      <c r="AI277" s="285" t="str">
        <f>'1.  LRAMVA Summary'!N50</f>
        <v/>
      </c>
      <c r="AJ277" s="285" t="str">
        <f>'1.  LRAMVA Summary'!O50</f>
        <v/>
      </c>
      <c r="AK277" s="285" t="str">
        <f>'1.  LRAMVA Summary'!P50</f>
        <v/>
      </c>
      <c r="AL277" s="285" t="str">
        <f>'1.  LRAMVA Summary'!Q50</f>
        <v/>
      </c>
      <c r="AM277" s="287" t="str">
        <f>'1.  LRAMVA Summary'!R50</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Summary'!D51</f>
        <v>kWh</v>
      </c>
      <c r="Z278" s="291" t="str">
        <f>'1.  LRAMVA Summary'!E51</f>
        <v>kWh</v>
      </c>
      <c r="AA278" s="291" t="str">
        <f>'1.  LRAMVA Summary'!F51</f>
        <v>kW</v>
      </c>
      <c r="AB278" s="291" t="str">
        <f>'1.  LRAMVA Summary'!G51</f>
        <v>kW</v>
      </c>
      <c r="AC278" s="291">
        <f>'1.  LRAMVA Summary'!H51</f>
        <v>0</v>
      </c>
      <c r="AD278" s="291">
        <f>'1.  LRAMVA Summary'!I51</f>
        <v>0</v>
      </c>
      <c r="AE278" s="291">
        <f>'1.  LRAMVA Summary'!J51</f>
        <v>0</v>
      </c>
      <c r="AF278" s="291">
        <f>'1.  LRAMVA Summary'!K51</f>
        <v>0</v>
      </c>
      <c r="AG278" s="291">
        <f>'1.  LRAMVA Summary'!L51</f>
        <v>0</v>
      </c>
      <c r="AH278" s="291">
        <f>'1.  LRAMVA Summary'!M51</f>
        <v>0</v>
      </c>
      <c r="AI278" s="291">
        <f>'1.  LRAMVA Summary'!N51</f>
        <v>0</v>
      </c>
      <c r="AJ278" s="291">
        <f>'1.  LRAMVA Summary'!O51</f>
        <v>0</v>
      </c>
      <c r="AK278" s="291">
        <f>'1.  LRAMVA Summary'!P51</f>
        <v>0</v>
      </c>
      <c r="AL278" s="291">
        <f>'1.  LRAMVA Summary'!Q51</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164</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250</v>
      </c>
      <c r="C283" s="291" t="s">
        <v>164</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164</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164</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164</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250</v>
      </c>
      <c r="C295" s="291" t="s">
        <v>164</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164</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164</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164</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754</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164</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164</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164</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164</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164</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250</v>
      </c>
      <c r="C339" s="291" t="s">
        <v>164</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250</v>
      </c>
      <c r="C342" s="291" t="s">
        <v>164</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L342" si="97">AA341</f>
        <v>0.70899265310444914</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73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719</v>
      </c>
      <c r="F344" s="295" t="s">
        <v>719</v>
      </c>
      <c r="G344" s="295" t="s">
        <v>719</v>
      </c>
      <c r="H344" s="295" t="s">
        <v>719</v>
      </c>
      <c r="I344" s="295" t="s">
        <v>719</v>
      </c>
      <c r="J344" s="295" t="s">
        <v>719</v>
      </c>
      <c r="K344" s="295" t="s">
        <v>719</v>
      </c>
      <c r="L344" s="295" t="s">
        <v>719</v>
      </c>
      <c r="M344" s="295" t="s">
        <v>719</v>
      </c>
      <c r="N344" s="291"/>
      <c r="O344" s="295">
        <v>149.72909999999999</v>
      </c>
      <c r="P344" s="295" t="s">
        <v>719</v>
      </c>
      <c r="Q344" s="295" t="s">
        <v>719</v>
      </c>
      <c r="R344" s="295" t="s">
        <v>719</v>
      </c>
      <c r="S344" s="295" t="s">
        <v>719</v>
      </c>
      <c r="T344" s="295" t="s">
        <v>719</v>
      </c>
      <c r="U344" s="295" t="s">
        <v>719</v>
      </c>
      <c r="V344" s="295" t="s">
        <v>719</v>
      </c>
      <c r="W344" s="295" t="s">
        <v>719</v>
      </c>
      <c r="X344" s="295" t="s">
        <v>719</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250</v>
      </c>
      <c r="C345" s="291" t="s">
        <v>164</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164</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164</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164</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164</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164</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164</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164</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164</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164</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164</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167</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1.46E-2</v>
      </c>
      <c r="Z387" s="341">
        <f>HLOOKUP(Z$20,'3.  Distribution Rates'!$C$122:$P$133,5,FALSE)</f>
        <v>8.9999999999999993E-3</v>
      </c>
      <c r="AA387" s="341">
        <f>HLOOKUP(AA$20,'3.  Distribution Rates'!$C$122:$P$133,5,FALSE)</f>
        <v>1.8963000000000001</v>
      </c>
      <c r="AB387" s="341">
        <f>HLOOKUP(AB$20,'3.  Distribution Rates'!$C$122:$P$133,5,FALSE)</f>
        <v>12.7471</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2227.200858781709</v>
      </c>
      <c r="Z388" s="378">
        <f t="shared" si="110"/>
        <v>4898.4520687837303</v>
      </c>
      <c r="AA388" s="378">
        <f t="shared" si="110"/>
        <v>704.47027989101548</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7830.123207456455</v>
      </c>
      <c r="AO388" s="283"/>
    </row>
    <row r="389" spans="1:41" ht="15">
      <c r="B389" s="324" t="s">
        <v>158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1902.909781834335</v>
      </c>
      <c r="Z389" s="378">
        <f t="shared" si="111"/>
        <v>2964.9632283449005</v>
      </c>
      <c r="AA389" s="378">
        <f t="shared" si="111"/>
        <v>2115.1129979833563</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6982.986008162592</v>
      </c>
    </row>
    <row r="390" spans="1:41" ht="15">
      <c r="B390" s="324" t="s">
        <v>159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2172.0646656004178</v>
      </c>
      <c r="Z390" s="378">
        <f t="shared" ref="Z390:AE390" si="112">Z384*Z387</f>
        <v>298.91188173538939</v>
      </c>
      <c r="AA390" s="378">
        <f t="shared" si="112"/>
        <v>343.9169916454332</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2814.8935389812405</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6302.1753062164626</v>
      </c>
      <c r="Z391" s="346">
        <f>SUM(Z388:Z390)</f>
        <v>8162.3271788640204</v>
      </c>
      <c r="AA391" s="346">
        <f t="shared" ref="AA391:AE391" si="114">SUM(AA388:AA390)</f>
        <v>3163.5002695198045</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17628.002754600286</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7626.0910000000003</v>
      </c>
      <c r="Z392" s="347">
        <f t="shared" si="116"/>
        <v>2088.4139999999998</v>
      </c>
      <c r="AA392" s="347">
        <f t="shared" si="116"/>
        <v>1196.5653</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10911.070300000001</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6716.9324546002845</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196</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197</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198</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199</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200</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201</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8" t="s">
        <v>212</v>
      </c>
      <c r="C405" s="830" t="s">
        <v>33</v>
      </c>
      <c r="D405" s="284" t="s">
        <v>423</v>
      </c>
      <c r="E405" s="832" t="s">
        <v>210</v>
      </c>
      <c r="F405" s="833"/>
      <c r="G405" s="833"/>
      <c r="H405" s="833"/>
      <c r="I405" s="833"/>
      <c r="J405" s="833"/>
      <c r="K405" s="833"/>
      <c r="L405" s="833"/>
      <c r="M405" s="834"/>
      <c r="N405" s="838" t="s">
        <v>214</v>
      </c>
      <c r="O405" s="284" t="s">
        <v>424</v>
      </c>
      <c r="P405" s="832" t="s">
        <v>213</v>
      </c>
      <c r="Q405" s="833"/>
      <c r="R405" s="833"/>
      <c r="S405" s="833"/>
      <c r="T405" s="833"/>
      <c r="U405" s="833"/>
      <c r="V405" s="833"/>
      <c r="W405" s="833"/>
      <c r="X405" s="834"/>
      <c r="Y405" s="835" t="s">
        <v>244</v>
      </c>
      <c r="Z405" s="836"/>
      <c r="AA405" s="836"/>
      <c r="AB405" s="836"/>
      <c r="AC405" s="836"/>
      <c r="AD405" s="836"/>
      <c r="AE405" s="836"/>
      <c r="AF405" s="836"/>
      <c r="AG405" s="836"/>
      <c r="AH405" s="836"/>
      <c r="AI405" s="836"/>
      <c r="AJ405" s="836"/>
      <c r="AK405" s="836"/>
      <c r="AL405" s="836"/>
      <c r="AM405" s="837"/>
    </row>
    <row r="406" spans="1:40" ht="45.75" customHeight="1">
      <c r="B406" s="829"/>
      <c r="C406" s="831"/>
      <c r="D406" s="285">
        <v>2014</v>
      </c>
      <c r="E406" s="285">
        <v>2015</v>
      </c>
      <c r="F406" s="285">
        <v>2016</v>
      </c>
      <c r="G406" s="285">
        <v>2017</v>
      </c>
      <c r="H406" s="285">
        <v>2018</v>
      </c>
      <c r="I406" s="285">
        <v>2019</v>
      </c>
      <c r="J406" s="285">
        <v>2020</v>
      </c>
      <c r="K406" s="285">
        <v>2021</v>
      </c>
      <c r="L406" s="285">
        <v>2022</v>
      </c>
      <c r="M406" s="285">
        <v>2023</v>
      </c>
      <c r="N406" s="839"/>
      <c r="O406" s="285">
        <v>2014</v>
      </c>
      <c r="P406" s="285">
        <v>2015</v>
      </c>
      <c r="Q406" s="285">
        <v>2016</v>
      </c>
      <c r="R406" s="285">
        <v>2017</v>
      </c>
      <c r="S406" s="285">
        <v>2018</v>
      </c>
      <c r="T406" s="285">
        <v>2019</v>
      </c>
      <c r="U406" s="285">
        <v>2020</v>
      </c>
      <c r="V406" s="285">
        <v>2021</v>
      </c>
      <c r="W406" s="285">
        <v>2022</v>
      </c>
      <c r="X406" s="285">
        <v>2023</v>
      </c>
      <c r="Y406" s="285" t="str">
        <f>'1.  LRAMVA Summary'!D50</f>
        <v>Residential</v>
      </c>
      <c r="Z406" s="285" t="str">
        <f>'1.  LRAMVA Summary'!E50</f>
        <v>GS&lt;50 kW</v>
      </c>
      <c r="AA406" s="285" t="str">
        <f>'1.  LRAMVA Summary'!F50</f>
        <v>GS 50 TO 4,999 KW</v>
      </c>
      <c r="AB406" s="285" t="str">
        <f>'1.  LRAMVA Summary'!G50</f>
        <v>Street Lighting</v>
      </c>
      <c r="AC406" s="285" t="str">
        <f>'1.  LRAMVA Summary'!H50</f>
        <v/>
      </c>
      <c r="AD406" s="285" t="str">
        <f>'1.  LRAMVA Summary'!I50</f>
        <v/>
      </c>
      <c r="AE406" s="285" t="str">
        <f>'1.  LRAMVA Summary'!J50</f>
        <v/>
      </c>
      <c r="AF406" s="285" t="str">
        <f>'1.  LRAMVA Summary'!K50</f>
        <v/>
      </c>
      <c r="AG406" s="285" t="str">
        <f>'1.  LRAMVA Summary'!L50</f>
        <v/>
      </c>
      <c r="AH406" s="285" t="str">
        <f>'1.  LRAMVA Summary'!M50</f>
        <v/>
      </c>
      <c r="AI406" s="285" t="str">
        <f>'1.  LRAMVA Summary'!N50</f>
        <v/>
      </c>
      <c r="AJ406" s="285" t="str">
        <f>'1.  LRAMVA Summary'!O50</f>
        <v/>
      </c>
      <c r="AK406" s="285" t="str">
        <f>'1.  LRAMVA Summary'!P50</f>
        <v/>
      </c>
      <c r="AL406" s="285" t="str">
        <f>'1.  LRAMVA Summary'!Q50</f>
        <v/>
      </c>
      <c r="AM406" s="287" t="str">
        <f>'1.  LRAMVA Summary'!R50</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Summary'!D51</f>
        <v>kWh</v>
      </c>
      <c r="Z407" s="291" t="str">
        <f>'1.  LRAMVA Summary'!E51</f>
        <v>kWh</v>
      </c>
      <c r="AA407" s="291" t="str">
        <f>'1.  LRAMVA Summary'!F51</f>
        <v>kW</v>
      </c>
      <c r="AB407" s="291" t="str">
        <f>'1.  LRAMVA Summary'!G51</f>
        <v>kW</v>
      </c>
      <c r="AC407" s="291">
        <f>'1.  LRAMVA Summary'!H51</f>
        <v>0</v>
      </c>
      <c r="AD407" s="291">
        <f>'1.  LRAMVA Summary'!I51</f>
        <v>0</v>
      </c>
      <c r="AE407" s="291">
        <f>'1.  LRAMVA Summary'!J51</f>
        <v>0</v>
      </c>
      <c r="AF407" s="291">
        <f>'1.  LRAMVA Summary'!K51</f>
        <v>0</v>
      </c>
      <c r="AG407" s="291">
        <f>'1.  LRAMVA Summary'!L51</f>
        <v>0</v>
      </c>
      <c r="AH407" s="291">
        <f>'1.  LRAMVA Summary'!M51</f>
        <v>0</v>
      </c>
      <c r="AI407" s="291">
        <f>'1.  LRAMVA Summary'!N51</f>
        <v>0</v>
      </c>
      <c r="AJ407" s="291">
        <f>'1.  LRAMVA Summary'!O51</f>
        <v>0</v>
      </c>
      <c r="AK407" s="291">
        <f>'1.  LRAMVA Summary'!P51</f>
        <v>0</v>
      </c>
      <c r="AL407" s="291">
        <f>'1.  LRAMVA Summary'!Q51</f>
        <v>0</v>
      </c>
      <c r="AM407" s="292"/>
    </row>
    <row r="408" spans="1:40" ht="15" outlineLevel="1">
      <c r="A408" s="509">
        <v>1</v>
      </c>
      <c r="B408" s="294" t="s">
        <v>1</v>
      </c>
      <c r="C408" s="291" t="s">
        <v>25</v>
      </c>
      <c r="D408" s="295">
        <f>SUM('7.  Persistence Report'!AT72:AT75)</f>
        <v>37342.041219483806</v>
      </c>
      <c r="E408" s="295">
        <f>SUM('7.  Persistence Report'!AU72:AU75)</f>
        <v>37342.041219483806</v>
      </c>
      <c r="F408" s="295">
        <f>SUM('7.  Persistence Report'!AV72:AV75)</f>
        <v>37342.041219483806</v>
      </c>
      <c r="G408" s="295">
        <f>SUM('7.  Persistence Report'!AW72:AW75)</f>
        <v>37028.817079683809</v>
      </c>
      <c r="H408" s="295">
        <f>SUM('7.  Persistence Report'!AX72:AX75)</f>
        <v>20006.630932657823</v>
      </c>
      <c r="I408" s="295">
        <f>SUM('7.  Persistence Report'!AY72:AY75)</f>
        <v>0</v>
      </c>
      <c r="J408" s="295">
        <f>SUM('7.  Persistence Report'!AZ72:AZ75)</f>
        <v>0</v>
      </c>
      <c r="K408" s="295">
        <f>SUM('7.  Persistence Report'!BA72:BA75)</f>
        <v>0</v>
      </c>
      <c r="L408" s="295">
        <f>SUM('7.  Persistence Report'!BB72:BB75)</f>
        <v>0</v>
      </c>
      <c r="M408" s="295">
        <f>SUM('7.  Persistence Report'!BC72:BC75)</f>
        <v>0</v>
      </c>
      <c r="N408" s="291"/>
      <c r="O408" s="295">
        <f>SUM('7.  Persistence Report'!O72:O75)</f>
        <v>6.4418925143575763</v>
      </c>
      <c r="P408" s="295">
        <f>SUM('7.  Persistence Report'!P72:P75)</f>
        <v>6.4418925143575763</v>
      </c>
      <c r="Q408" s="295">
        <f>SUM('7.  Persistence Report'!Q72:Q75)</f>
        <v>6.4418925143575763</v>
      </c>
      <c r="R408" s="295">
        <f>SUM('7.  Persistence Report'!R72:R75)</f>
        <v>6.0916296223575763</v>
      </c>
      <c r="S408" s="295">
        <f>SUM('7.  Persistence Report'!S72:S75)</f>
        <v>2.9402575612207347</v>
      </c>
      <c r="T408" s="295">
        <f>SUM('7.  Persistence Report'!T72:T75)</f>
        <v>0</v>
      </c>
      <c r="U408" s="295">
        <f>SUM('7.  Persistence Report'!U72:U75)</f>
        <v>0</v>
      </c>
      <c r="V408" s="295">
        <f>SUM('7.  Persistence Report'!V72:V75)</f>
        <v>0</v>
      </c>
      <c r="W408" s="295">
        <f>SUM('7.  Persistence Report'!W72:W75)</f>
        <v>0</v>
      </c>
      <c r="X408" s="295">
        <f>SUM('7.  Persistence Report'!X72:X75)</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164</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164</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164</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164</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164</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164</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260</v>
      </c>
      <c r="C427" s="291" t="s">
        <v>164</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775">
        <v>1.8795861021960021E-2</v>
      </c>
      <c r="AA436" s="775">
        <v>0.96260000000000001</v>
      </c>
      <c r="AB436" s="775">
        <v>0.35200756415549134</v>
      </c>
      <c r="AC436" s="415"/>
      <c r="AD436" s="415"/>
      <c r="AE436" s="415"/>
      <c r="AF436" s="415"/>
      <c r="AG436" s="415"/>
      <c r="AH436" s="415"/>
      <c r="AI436" s="415"/>
      <c r="AJ436" s="415"/>
      <c r="AK436" s="415"/>
      <c r="AL436" s="415"/>
      <c r="AM436" s="296">
        <f>SUM(Y436:AL436)</f>
        <v>1.3334034251774514</v>
      </c>
    </row>
    <row r="437" spans="1:39" ht="15" outlineLevel="1">
      <c r="B437" s="294" t="s">
        <v>260</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L437" si="127">AA436</f>
        <v>0.96260000000000001</v>
      </c>
      <c r="AB437" s="411">
        <f t="shared" si="127"/>
        <v>0.35200756415549134</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260</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164</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260</v>
      </c>
      <c r="C452" s="291" t="s">
        <v>164</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164</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164</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164</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164</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164</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164</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260</v>
      </c>
      <c r="C474" s="291" t="s">
        <v>164</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260</v>
      </c>
      <c r="C478" s="291" t="s">
        <v>164</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164</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164</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164</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164</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164</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164</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164</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260</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1</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168</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1.47E-2</v>
      </c>
      <c r="Z516" s="341">
        <f>HLOOKUP(Z$20,'3.  Distribution Rates'!$C$122:$P$133,6,FALSE)</f>
        <v>9.1000000000000004E-3</v>
      </c>
      <c r="AA516" s="341">
        <f>HLOOKUP(AA$20,'3.  Distribution Rates'!$C$122:$P$133,6,FALSE)</f>
        <v>1.9189000000000001</v>
      </c>
      <c r="AB516" s="341">
        <f>HLOOKUP(AB$20,'3.  Distribution Rates'!$C$122:$P$133,6,FALSE)</f>
        <v>12.8993</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160</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2223.6798505229594</v>
      </c>
      <c r="Z517" s="378">
        <f t="shared" ref="Z517:AL517" si="151">Z137*Z516</f>
        <v>4178.6825270636054</v>
      </c>
      <c r="AA517" s="378">
        <f t="shared" si="151"/>
        <v>712.86611827393847</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7115.2284958605042</v>
      </c>
      <c r="AO517" s="283"/>
    </row>
    <row r="518" spans="2:41" ht="15">
      <c r="B518" s="324" t="s">
        <v>161</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1915.943410477036</v>
      </c>
      <c r="Z518" s="378">
        <f t="shared" ref="Z518:AL518" si="152">Z266*Z516</f>
        <v>2997.9072642153997</v>
      </c>
      <c r="AA518" s="378">
        <f t="shared" si="152"/>
        <v>2140.3207993620535</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7054.1714740544894</v>
      </c>
    </row>
    <row r="519" spans="2:41" ht="15">
      <c r="B519" s="324" t="s">
        <v>162</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2175.9942241911162</v>
      </c>
      <c r="Z519" s="378">
        <f t="shared" ref="Z519:AL519" si="153">Z395*Z516</f>
        <v>302.23312486578266</v>
      </c>
      <c r="AA519" s="378">
        <f t="shared" si="153"/>
        <v>348.01577559902006</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2826.2431246559186</v>
      </c>
    </row>
    <row r="520" spans="2:41" ht="15">
      <c r="B520" s="324" t="s">
        <v>163</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4340.0148174425412</v>
      </c>
      <c r="Z520" s="378">
        <f t="shared" ref="Z520:AK520" si="154">Z513*Z516</f>
        <v>2538.0813154498132</v>
      </c>
      <c r="AA520" s="378">
        <f t="shared" si="154"/>
        <v>864.63650097630932</v>
      </c>
      <c r="AB520" s="378">
        <f t="shared" si="154"/>
        <v>2125.462781627587</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9868.1954154962514</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10655.632302633652</v>
      </c>
      <c r="Z521" s="346">
        <f t="shared" ref="Z521:AK521" si="155">SUM(Z517:Z520)</f>
        <v>10016.904231594601</v>
      </c>
      <c r="AA521" s="346">
        <f t="shared" si="155"/>
        <v>4065.8391942113212</v>
      </c>
      <c r="AB521" s="346">
        <f t="shared" si="155"/>
        <v>2125.462781627587</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26863.838510067162</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7678.3244999999997</v>
      </c>
      <c r="Z522" s="347">
        <f t="shared" ref="Z522:AJ522" si="156">Z514*Z516</f>
        <v>2111.6186000000002</v>
      </c>
      <c r="AA522" s="347">
        <f>AA514*AA516</f>
        <v>1210.8259</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11000.769</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15863.069510067162</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202</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203</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204</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205</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206</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207</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0"/>
  <sheetViews>
    <sheetView topLeftCell="A46" zoomScale="90" zoomScaleNormal="90" workbookViewId="0">
      <pane xSplit="2" topLeftCell="V1" activePane="topRight" state="frozen"/>
      <selection pane="topRight" activeCell="Z60" sqref="Z60"/>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5" width="10.140625" style="427" customWidth="1" outlineLevel="1"/>
    <col min="6" max="12" width="10.140625" style="427" bestFit="1" customWidth="1" outlineLevel="1"/>
    <col min="13"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26" t="s">
        <v>172</v>
      </c>
      <c r="C14" s="257" t="s">
        <v>176</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6"/>
      <c r="C15" s="261" t="s">
        <v>173</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6"/>
      <c r="C16" s="823" t="s">
        <v>552</v>
      </c>
      <c r="D16" s="82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6" t="s">
        <v>506</v>
      </c>
      <c r="C18" s="827" t="s">
        <v>677</v>
      </c>
      <c r="D18" s="827"/>
      <c r="E18" s="827"/>
      <c r="F18" s="827"/>
      <c r="G18" s="827"/>
      <c r="H18" s="827"/>
      <c r="I18" s="827"/>
      <c r="J18" s="827"/>
      <c r="K18" s="827"/>
      <c r="L18" s="827"/>
      <c r="M18" s="827"/>
      <c r="N18" s="827"/>
      <c r="O18" s="827"/>
      <c r="P18" s="827"/>
      <c r="Q18" s="827"/>
      <c r="R18" s="827"/>
      <c r="S18" s="827"/>
      <c r="T18" s="827"/>
      <c r="U18" s="827"/>
      <c r="V18" s="827"/>
      <c r="W18" s="827"/>
      <c r="X18" s="827"/>
      <c r="Y18" s="606"/>
      <c r="Z18" s="606"/>
      <c r="AA18" s="606"/>
      <c r="AB18" s="606"/>
      <c r="AC18" s="606"/>
      <c r="AD18" s="606"/>
      <c r="AE18" s="270"/>
      <c r="AF18" s="265"/>
      <c r="AG18" s="265"/>
      <c r="AH18" s="265"/>
      <c r="AI18" s="265"/>
      <c r="AJ18" s="265"/>
      <c r="AK18" s="265"/>
      <c r="AL18" s="265"/>
      <c r="AM18" s="265"/>
    </row>
    <row r="19" spans="2:39" ht="45.75" customHeight="1">
      <c r="B19" s="826"/>
      <c r="C19" s="827" t="s">
        <v>576</v>
      </c>
      <c r="D19" s="827"/>
      <c r="E19" s="827"/>
      <c r="F19" s="827"/>
      <c r="G19" s="827"/>
      <c r="H19" s="827"/>
      <c r="I19" s="827"/>
      <c r="J19" s="827"/>
      <c r="K19" s="827"/>
      <c r="L19" s="827"/>
      <c r="M19" s="827"/>
      <c r="N19" s="827"/>
      <c r="O19" s="827"/>
      <c r="P19" s="827"/>
      <c r="Q19" s="827"/>
      <c r="R19" s="827"/>
      <c r="S19" s="827"/>
      <c r="T19" s="827"/>
      <c r="U19" s="827"/>
      <c r="V19" s="827"/>
      <c r="W19" s="827"/>
      <c r="X19" s="827"/>
      <c r="Y19" s="606"/>
      <c r="Z19" s="606"/>
      <c r="AA19" s="606"/>
      <c r="AB19" s="606"/>
      <c r="AC19" s="606"/>
      <c r="AD19" s="606"/>
      <c r="AE19" s="270"/>
      <c r="AF19" s="265"/>
      <c r="AG19" s="265"/>
      <c r="AH19" s="265"/>
      <c r="AI19" s="265"/>
      <c r="AJ19" s="265"/>
      <c r="AK19" s="265"/>
      <c r="AL19" s="265"/>
      <c r="AM19" s="265"/>
    </row>
    <row r="20" spans="2:39" ht="62.25" customHeight="1">
      <c r="B20" s="273"/>
      <c r="C20" s="827" t="s">
        <v>574</v>
      </c>
      <c r="D20" s="827"/>
      <c r="E20" s="827"/>
      <c r="F20" s="827"/>
      <c r="G20" s="827"/>
      <c r="H20" s="827"/>
      <c r="I20" s="827"/>
      <c r="J20" s="827"/>
      <c r="K20" s="827"/>
      <c r="L20" s="827"/>
      <c r="M20" s="827"/>
      <c r="N20" s="827"/>
      <c r="O20" s="827"/>
      <c r="P20" s="827"/>
      <c r="Q20" s="827"/>
      <c r="R20" s="827"/>
      <c r="S20" s="827"/>
      <c r="T20" s="827"/>
      <c r="U20" s="827"/>
      <c r="V20" s="827"/>
      <c r="W20" s="827"/>
      <c r="X20" s="827"/>
      <c r="Y20" s="606"/>
      <c r="Z20" s="606"/>
      <c r="AA20" s="606"/>
      <c r="AB20" s="606"/>
      <c r="AC20" s="606"/>
      <c r="AD20" s="606"/>
      <c r="AE20" s="428"/>
      <c r="AF20" s="265"/>
      <c r="AG20" s="265"/>
      <c r="AH20" s="265"/>
      <c r="AI20" s="265"/>
      <c r="AJ20" s="265"/>
      <c r="AK20" s="265"/>
      <c r="AL20" s="265"/>
      <c r="AM20" s="265"/>
    </row>
    <row r="21" spans="2:39" ht="37.5" customHeight="1">
      <c r="B21" s="273"/>
      <c r="C21" s="827" t="s">
        <v>644</v>
      </c>
      <c r="D21" s="827"/>
      <c r="E21" s="827"/>
      <c r="F21" s="827"/>
      <c r="G21" s="827"/>
      <c r="H21" s="827"/>
      <c r="I21" s="827"/>
      <c r="J21" s="827"/>
      <c r="K21" s="827"/>
      <c r="L21" s="827"/>
      <c r="M21" s="827"/>
      <c r="N21" s="827"/>
      <c r="O21" s="827"/>
      <c r="P21" s="827"/>
      <c r="Q21" s="827"/>
      <c r="R21" s="827"/>
      <c r="S21" s="827"/>
      <c r="T21" s="827"/>
      <c r="U21" s="827"/>
      <c r="V21" s="827"/>
      <c r="W21" s="827"/>
      <c r="X21" s="827"/>
      <c r="Y21" s="606"/>
      <c r="Z21" s="606"/>
      <c r="AA21" s="606"/>
      <c r="AB21" s="606"/>
      <c r="AC21" s="606"/>
      <c r="AD21" s="606"/>
      <c r="AE21" s="276"/>
      <c r="AF21" s="265"/>
      <c r="AG21" s="265"/>
      <c r="AH21" s="265"/>
      <c r="AI21" s="265"/>
      <c r="AJ21" s="265"/>
      <c r="AK21" s="265"/>
      <c r="AL21" s="265"/>
      <c r="AM21" s="265"/>
    </row>
    <row r="22" spans="2:39" ht="54.75" customHeight="1">
      <c r="B22" s="273"/>
      <c r="C22" s="827" t="s">
        <v>626</v>
      </c>
      <c r="D22" s="827"/>
      <c r="E22" s="827"/>
      <c r="F22" s="827"/>
      <c r="G22" s="827"/>
      <c r="H22" s="827"/>
      <c r="I22" s="827"/>
      <c r="J22" s="827"/>
      <c r="K22" s="827"/>
      <c r="L22" s="827"/>
      <c r="M22" s="827"/>
      <c r="N22" s="827"/>
      <c r="O22" s="827"/>
      <c r="P22" s="827"/>
      <c r="Q22" s="827"/>
      <c r="R22" s="827"/>
      <c r="S22" s="827"/>
      <c r="T22" s="827"/>
      <c r="U22" s="827"/>
      <c r="V22" s="827"/>
      <c r="W22" s="827"/>
      <c r="X22" s="827"/>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6"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6"/>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8" t="s">
        <v>212</v>
      </c>
      <c r="C34" s="830" t="s">
        <v>33</v>
      </c>
      <c r="D34" s="284" t="s">
        <v>423</v>
      </c>
      <c r="E34" s="832" t="s">
        <v>210</v>
      </c>
      <c r="F34" s="833"/>
      <c r="G34" s="833"/>
      <c r="H34" s="833"/>
      <c r="I34" s="833"/>
      <c r="J34" s="833"/>
      <c r="K34" s="833"/>
      <c r="L34" s="833"/>
      <c r="M34" s="834"/>
      <c r="N34" s="838" t="s">
        <v>214</v>
      </c>
      <c r="O34" s="284" t="s">
        <v>424</v>
      </c>
      <c r="P34" s="832" t="s">
        <v>213</v>
      </c>
      <c r="Q34" s="833"/>
      <c r="R34" s="833"/>
      <c r="S34" s="833"/>
      <c r="T34" s="833"/>
      <c r="U34" s="833"/>
      <c r="V34" s="833"/>
      <c r="W34" s="833"/>
      <c r="X34" s="834"/>
      <c r="Y34" s="835" t="s">
        <v>244</v>
      </c>
      <c r="Z34" s="836"/>
      <c r="AA34" s="836"/>
      <c r="AB34" s="836"/>
      <c r="AC34" s="836"/>
      <c r="AD34" s="836"/>
      <c r="AE34" s="836"/>
      <c r="AF34" s="836"/>
      <c r="AG34" s="836"/>
      <c r="AH34" s="836"/>
      <c r="AI34" s="836"/>
      <c r="AJ34" s="836"/>
      <c r="AK34" s="836"/>
      <c r="AL34" s="836"/>
      <c r="AM34" s="837"/>
    </row>
    <row r="35" spans="1:39" ht="65.25" customHeight="1">
      <c r="B35" s="829"/>
      <c r="C35" s="831"/>
      <c r="D35" s="285">
        <v>2015</v>
      </c>
      <c r="E35" s="285">
        <v>2016</v>
      </c>
      <c r="F35" s="285">
        <v>2017</v>
      </c>
      <c r="G35" s="285">
        <v>2018</v>
      </c>
      <c r="H35" s="285">
        <v>2019</v>
      </c>
      <c r="I35" s="285">
        <v>2020</v>
      </c>
      <c r="J35" s="285">
        <v>2021</v>
      </c>
      <c r="K35" s="285">
        <v>2022</v>
      </c>
      <c r="L35" s="285">
        <v>2023</v>
      </c>
      <c r="M35" s="429">
        <v>2024</v>
      </c>
      <c r="N35" s="839"/>
      <c r="O35" s="285">
        <v>2015</v>
      </c>
      <c r="P35" s="285">
        <v>2016</v>
      </c>
      <c r="Q35" s="285">
        <v>2017</v>
      </c>
      <c r="R35" s="285">
        <v>2018</v>
      </c>
      <c r="S35" s="285">
        <v>2019</v>
      </c>
      <c r="T35" s="285">
        <v>2020</v>
      </c>
      <c r="U35" s="285">
        <v>2021</v>
      </c>
      <c r="V35" s="285">
        <v>2022</v>
      </c>
      <c r="W35" s="285">
        <v>2023</v>
      </c>
      <c r="X35" s="429">
        <v>2024</v>
      </c>
      <c r="Y35" s="285" t="str">
        <f>'1.  LRAMVA Summary'!D50</f>
        <v>Residential</v>
      </c>
      <c r="Z35" s="285" t="str">
        <f>'1.  LRAMVA Summary'!E50</f>
        <v>GS&lt;50 kW</v>
      </c>
      <c r="AA35" s="285" t="str">
        <f>'1.  LRAMVA Summary'!F50</f>
        <v>GS 50 TO 4,999 KW</v>
      </c>
      <c r="AB35" s="285" t="str">
        <f>'1.  LRAMVA Summary'!G50</f>
        <v>Street Lighting</v>
      </c>
      <c r="AC35" s="285" t="str">
        <f>'1.  LRAMVA Summary'!H50</f>
        <v/>
      </c>
      <c r="AD35" s="285" t="str">
        <f>'1.  LRAMVA Summary'!I50</f>
        <v/>
      </c>
      <c r="AE35" s="285" t="str">
        <f>'1.  LRAMVA Summary'!J50</f>
        <v/>
      </c>
      <c r="AF35" s="285" t="str">
        <f>'1.  LRAMVA Summary'!K50</f>
        <v/>
      </c>
      <c r="AG35" s="285" t="str">
        <f>'1.  LRAMVA Summary'!L50</f>
        <v/>
      </c>
      <c r="AH35" s="285" t="str">
        <f>'1.  LRAMVA Summary'!M50</f>
        <v/>
      </c>
      <c r="AI35" s="285" t="str">
        <f>'1.  LRAMVA Summary'!N50</f>
        <v/>
      </c>
      <c r="AJ35" s="285" t="str">
        <f>'1.  LRAMVA Summary'!O50</f>
        <v/>
      </c>
      <c r="AK35" s="285" t="str">
        <f>'1.  LRAMVA Summary'!P50</f>
        <v/>
      </c>
      <c r="AL35" s="285" t="str">
        <f>'1.  LRAMVA Summary'!Q50</f>
        <v/>
      </c>
      <c r="AM35" s="287" t="str">
        <f>'1.  LRAMVA Summary'!R50</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Summary'!D51</f>
        <v>kWh</v>
      </c>
      <c r="Z36" s="291" t="str">
        <f>'1.  LRAMVA Summary'!E51</f>
        <v>kWh</v>
      </c>
      <c r="AA36" s="291" t="str">
        <f>'1.  LRAMVA Summary'!F51</f>
        <v>kW</v>
      </c>
      <c r="AB36" s="291" t="str">
        <f>'1.  LRAMVA Summary'!G51</f>
        <v>kW</v>
      </c>
      <c r="AC36" s="291">
        <f>'1.  LRAMVA Summary'!H51</f>
        <v>0</v>
      </c>
      <c r="AD36" s="291">
        <f>'1.  LRAMVA Summary'!I51</f>
        <v>0</v>
      </c>
      <c r="AE36" s="291">
        <f>'1.  LRAMVA Summary'!J51</f>
        <v>0</v>
      </c>
      <c r="AF36" s="291">
        <f>'1.  LRAMVA Summary'!K51</f>
        <v>0</v>
      </c>
      <c r="AG36" s="291">
        <f>'1.  LRAMVA Summary'!L51</f>
        <v>0</v>
      </c>
      <c r="AH36" s="291">
        <f>'1.  LRAMVA Summary'!M51</f>
        <v>0</v>
      </c>
      <c r="AI36" s="291">
        <f>'1.  LRAMVA Summary'!N51</f>
        <v>0</v>
      </c>
      <c r="AJ36" s="291">
        <f>'1.  LRAMVA Summary'!O51</f>
        <v>0</v>
      </c>
      <c r="AK36" s="291">
        <f>'1.  LRAMVA Summary'!P51</f>
        <v>0</v>
      </c>
      <c r="AL36" s="291">
        <f>'1.  LRAMVA Summary'!Q51</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164</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164</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268</v>
      </c>
      <c r="C45" s="291" t="s">
        <v>164</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98</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164</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99</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268</v>
      </c>
      <c r="C51" s="291" t="s">
        <v>164</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100</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268</v>
      </c>
      <c r="C55" s="291" t="s">
        <v>164</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101</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outlineLevel="1">
      <c r="B58" s="294" t="s">
        <v>268</v>
      </c>
      <c r="C58" s="291" t="s">
        <v>164</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0.21260388293628305</v>
      </c>
      <c r="AA58" s="411">
        <f t="shared" ref="AA58" si="66">AA57</f>
        <v>0.56033344911427574</v>
      </c>
      <c r="AB58" s="411">
        <f t="shared" ref="AB58" si="67">AB57</f>
        <v>0.29029264776103664</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102</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268</v>
      </c>
      <c r="C61" s="291" t="s">
        <v>164</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103</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268</v>
      </c>
      <c r="C64" s="291" t="s">
        <v>164</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104</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164</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105</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164</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106</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164</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107</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268</v>
      </c>
      <c r="C77" s="291" t="s">
        <v>164</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108</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109</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32">
        <v>1</v>
      </c>
      <c r="Z80" s="410"/>
      <c r="AA80" s="410"/>
      <c r="AB80" s="410"/>
      <c r="AC80" s="410"/>
      <c r="AD80" s="410"/>
      <c r="AE80" s="410"/>
      <c r="AF80" s="410"/>
      <c r="AG80" s="410"/>
      <c r="AH80" s="410"/>
      <c r="AI80" s="410"/>
      <c r="AJ80" s="410"/>
      <c r="AK80" s="410"/>
      <c r="AL80" s="410"/>
      <c r="AM80" s="296">
        <f>SUM(Y80:AL80)</f>
        <v>1</v>
      </c>
    </row>
    <row r="81" spans="1:40" outlineLevel="1">
      <c r="B81" s="294" t="s">
        <v>268</v>
      </c>
      <c r="C81" s="291" t="s">
        <v>164</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164</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164</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113</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164</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110</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164</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112</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164</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111</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164</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114</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164</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115</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164</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116</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164</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117</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164</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118</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164</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119</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268</v>
      </c>
      <c r="C122" s="291" t="s">
        <v>164</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120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164</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121</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164</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122</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164</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123</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164</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124</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164</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125</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164</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126</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164</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127</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164</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128</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164</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129</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164</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130</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164</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131</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164</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132</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164</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133</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164</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134</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164</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164</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136</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164</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137</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164</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138</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164</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139</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164</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140</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164</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141</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164</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142</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164</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1433296</v>
      </c>
      <c r="E195" s="329"/>
      <c r="F195" s="329"/>
      <c r="G195" s="329"/>
      <c r="H195" s="329"/>
      <c r="I195" s="329"/>
      <c r="J195" s="329"/>
      <c r="K195" s="329"/>
      <c r="L195" s="329"/>
      <c r="M195" s="329"/>
      <c r="N195" s="329"/>
      <c r="O195" s="329">
        <f>SUM(O38:O193)</f>
        <v>173</v>
      </c>
      <c r="P195" s="329"/>
      <c r="Q195" s="329"/>
      <c r="R195" s="329"/>
      <c r="S195" s="329"/>
      <c r="T195" s="329"/>
      <c r="U195" s="329"/>
      <c r="V195" s="329"/>
      <c r="W195" s="329"/>
      <c r="X195" s="329"/>
      <c r="Y195" s="329">
        <f>IF(Y36="kWh",SUMPRODUCT(D38:D193,Y38:Y193))</f>
        <v>249197</v>
      </c>
      <c r="Z195" s="329">
        <f>IF(Z36="kWh",SUMPRODUCT(D38:D193,Z38:Z193))</f>
        <v>340762.32231990679</v>
      </c>
      <c r="AA195" s="329">
        <f>IF(AA36="kw",SUMPRODUCT(N38:N193,O38:O193,AA38:AA193),SUMPRODUCT(D38:D193,AA38:AA193))</f>
        <v>712.74414727335875</v>
      </c>
      <c r="AB195" s="329">
        <f>IF(AB36="kw",SUMPRODUCT(N38:N193,O38:O193,AB38:AB193),SUMPRODUCT(D38:D193,AB38:AB193))</f>
        <v>369.2522479520386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169</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1.49E-2</v>
      </c>
      <c r="Z198" s="341">
        <f>HLOOKUP(Z$35,'3.  Distribution Rates'!$C$122:$P$133,7,FALSE)</f>
        <v>9.1999999999999998E-3</v>
      </c>
      <c r="AA198" s="341">
        <f>HLOOKUP(AA$35,'3.  Distribution Rates'!$C$122:$P$133,7,FALSE)</f>
        <v>1.9454</v>
      </c>
      <c r="AB198" s="341">
        <f>HLOOKUP(AB$35,'3.  Distribution Rates'!$C$122:$P$133,7,FALSE)</f>
        <v>13.0776</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150</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1980.3102707496073</v>
      </c>
      <c r="Z199" s="378">
        <f>'4.  2011-2014 LRAM'!Z138*Z198</f>
        <v>4224.6021152730918</v>
      </c>
      <c r="AA199" s="378">
        <f>'4.  2011-2014 LRAM'!AA138*AA198</f>
        <v>722.71079602382611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6927.6231820465255</v>
      </c>
    </row>
    <row r="200" spans="2:39">
      <c r="B200" s="324" t="s">
        <v>151</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1930.0651014937648</v>
      </c>
      <c r="Z200" s="378">
        <f>'4.  2011-2014 LRAM'!Z267*Z198</f>
        <v>2461.4795696633237</v>
      </c>
      <c r="AA200" s="378">
        <f>'4.  2011-2014 LRAM'!AA267*AA198</f>
        <v>2169.8786195627385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6561.4232907198275</v>
      </c>
    </row>
    <row r="201" spans="2:39">
      <c r="B201" s="324" t="s">
        <v>152</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2182.3425324370214</v>
      </c>
      <c r="Z201" s="378">
        <f>'4.  2011-2014 LRAM'!Z396*Z198</f>
        <v>305.55436799617581</v>
      </c>
      <c r="AA201" s="378">
        <f>'4.  2011-2014 LRAM'!AA396*AA198</f>
        <v>352.82187182778341</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2840.7187722609806</v>
      </c>
    </row>
    <row r="202" spans="2:39">
      <c r="B202" s="324" t="s">
        <v>153</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4094.5753638910187</v>
      </c>
      <c r="Z202" s="378">
        <f>'4.  2011-2014 LRAM'!Z526*Z198</f>
        <v>2542.0956435562953</v>
      </c>
      <c r="AA202" s="378">
        <f>'4.  2011-2014 LRAM'!AA526*AA198</f>
        <v>876.57712699948524</v>
      </c>
      <c r="AB202" s="378">
        <f>'4.  2011-2014 LRAM'!AB526*AB198</f>
        <v>2154.8418963054532</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9668.0900307522534</v>
      </c>
    </row>
    <row r="203" spans="2:39">
      <c r="B203" s="324" t="s">
        <v>154</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3713.0353</v>
      </c>
      <c r="Z203" s="378">
        <f t="shared" ref="Z203:AL203" si="553">Z195*Z198</f>
        <v>3135.0133653431426</v>
      </c>
      <c r="AA203" s="378">
        <f t="shared" si="553"/>
        <v>1386.5724641055922</v>
      </c>
      <c r="AB203" s="378">
        <f t="shared" si="553"/>
        <v>4828.9331978175805</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13063.554327266316</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13900.328568571413</v>
      </c>
      <c r="Z204" s="346">
        <f>SUM(Z199:Z203)</f>
        <v>12668.745061832029</v>
      </c>
      <c r="AA204" s="346">
        <f t="shared" ref="AA204:AE204" si="554">SUM(AA199:AA203)</f>
        <v>5508.5608785194254</v>
      </c>
      <c r="AB204" s="346">
        <f t="shared" si="554"/>
        <v>6983.7750941230333</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39061.409603045904</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7782.7915000000003</v>
      </c>
      <c r="Z205" s="347">
        <f t="shared" ref="Z205:AE205" si="556">Z196*Z198</f>
        <v>2134.8231999999998</v>
      </c>
      <c r="AA205" s="347">
        <f t="shared" si="556"/>
        <v>1227.5473999999999</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11145.1621</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27916.247503045903</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145</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246372</v>
      </c>
      <c r="Z208" s="291">
        <f>SUMPRODUCT(E38:E193,Z38:Z193)</f>
        <v>304727.32231990679</v>
      </c>
      <c r="AA208" s="291">
        <f>IF(AA36="kw",SUMPRODUCT(N38:N193,P38:P193,AA38:AA193),SUMPRODUCT(E38:E193,AA38:AA193))</f>
        <v>712.74414727335875</v>
      </c>
      <c r="AB208" s="291">
        <f>IF(AB36="kw",SUMPRODUCT(N38:N193,P38:P193,AB38:AB193),SUMPRODUCT(E38:E193,AB38:AB193))</f>
        <v>369.2522479520386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146</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246296</v>
      </c>
      <c r="Z209" s="291">
        <f>SUMPRODUCT(F38:F193,Z38:Z193)</f>
        <v>293358.87702520657</v>
      </c>
      <c r="AA209" s="291">
        <f>IF(AA36="kw",SUMPRODUCT(N38:N193,Q38:Q193,AA38:AA193),SUMPRODUCT(F38:F193,AA38:AA193))</f>
        <v>712.74414727335875</v>
      </c>
      <c r="AB209" s="291">
        <f>IF(AB36="kw",SUMPRODUCT(N38:N193,Q38:Q193,AB38:AB193),SUMPRODUCT(F38:F193,AB38:AB193))</f>
        <v>369.2522479520386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147</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246115</v>
      </c>
      <c r="Z210" s="291">
        <f>SUMPRODUCT(G38:G193,Z38:Z193)</f>
        <v>293358.87702520657</v>
      </c>
      <c r="AA210" s="291">
        <f>IF(AA36="kw",SUMPRODUCT(N38:N193,R38:R193,AA38:AA193),SUMPRODUCT(G38:G193,AA38:AA193))</f>
        <v>712.74414727335875</v>
      </c>
      <c r="AB210" s="291">
        <f>IF(AB36="kw",SUMPRODUCT(N38:N193,R38:R193,AB38:AB193),SUMPRODUCT(G38:G193,AB38:AB193))</f>
        <v>369.2522479520386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148</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232827</v>
      </c>
      <c r="Z211" s="291">
        <f>SUMPRODUCT(H38:H193,Z38:Z193)</f>
        <v>293358.87702520657</v>
      </c>
      <c r="AA211" s="291">
        <f>IF(AA36="kw",SUMPRODUCT(N38:N193,S38:S193,AA38:AA193),SUMPRODUCT(H38:H193,AA38:AA193))</f>
        <v>712.74414727335875</v>
      </c>
      <c r="AB211" s="291">
        <f>IF(AB36="kw",SUMPRODUCT(N38:N193,S38:S193,AB38:AB193),SUMPRODUCT(H38:H193,AB38:AB193))</f>
        <v>369.2522479520386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149</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217769</v>
      </c>
      <c r="Z212" s="326">
        <f>SUMPRODUCT(I38:I193,Z38:Z193)</f>
        <v>293358.87702520657</v>
      </c>
      <c r="AA212" s="326">
        <f>IF(AA36="kw",SUMPRODUCT(N38:N193,T38:T193,AA38:AA193),SUMPRODUCT(I38:I193,AA38:AA193))</f>
        <v>712.74414727335875</v>
      </c>
      <c r="AB212" s="326">
        <f>IF(AB36="kw",SUMPRODUCT(N38:N193,T38:T193,AB38:AB193),SUMPRODUCT(I38:I193,AB38:AB193))</f>
        <v>369.2522479520386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8" t="s">
        <v>212</v>
      </c>
      <c r="C217" s="830" t="s">
        <v>33</v>
      </c>
      <c r="D217" s="284" t="s">
        <v>423</v>
      </c>
      <c r="E217" s="832" t="s">
        <v>210</v>
      </c>
      <c r="F217" s="833"/>
      <c r="G217" s="833"/>
      <c r="H217" s="833"/>
      <c r="I217" s="833"/>
      <c r="J217" s="833"/>
      <c r="K217" s="833"/>
      <c r="L217" s="833"/>
      <c r="M217" s="834"/>
      <c r="N217" s="838" t="s">
        <v>214</v>
      </c>
      <c r="O217" s="284" t="s">
        <v>424</v>
      </c>
      <c r="P217" s="832" t="s">
        <v>213</v>
      </c>
      <c r="Q217" s="833"/>
      <c r="R217" s="833"/>
      <c r="S217" s="833"/>
      <c r="T217" s="833"/>
      <c r="U217" s="833"/>
      <c r="V217" s="833"/>
      <c r="W217" s="833"/>
      <c r="X217" s="834"/>
      <c r="Y217" s="835" t="s">
        <v>244</v>
      </c>
      <c r="Z217" s="836"/>
      <c r="AA217" s="836"/>
      <c r="AB217" s="836"/>
      <c r="AC217" s="836"/>
      <c r="AD217" s="836"/>
      <c r="AE217" s="836"/>
      <c r="AF217" s="836"/>
      <c r="AG217" s="836"/>
      <c r="AH217" s="836"/>
      <c r="AI217" s="836"/>
      <c r="AJ217" s="836"/>
      <c r="AK217" s="836"/>
      <c r="AL217" s="836"/>
      <c r="AM217" s="837"/>
    </row>
    <row r="218" spans="1:39" ht="60.75" customHeight="1">
      <c r="B218" s="829"/>
      <c r="C218" s="831"/>
      <c r="D218" s="285">
        <v>2016</v>
      </c>
      <c r="E218" s="285">
        <v>2017</v>
      </c>
      <c r="F218" s="285">
        <v>2018</v>
      </c>
      <c r="G218" s="285">
        <v>2019</v>
      </c>
      <c r="H218" s="285">
        <v>2020</v>
      </c>
      <c r="I218" s="285">
        <v>2021</v>
      </c>
      <c r="J218" s="285">
        <v>2022</v>
      </c>
      <c r="K218" s="285">
        <v>2023</v>
      </c>
      <c r="L218" s="285">
        <v>2024</v>
      </c>
      <c r="M218" s="285">
        <v>2025</v>
      </c>
      <c r="N218" s="839"/>
      <c r="O218" s="285">
        <v>2016</v>
      </c>
      <c r="P218" s="285">
        <v>2017</v>
      </c>
      <c r="Q218" s="285">
        <v>2018</v>
      </c>
      <c r="R218" s="285">
        <v>2019</v>
      </c>
      <c r="S218" s="285">
        <v>2020</v>
      </c>
      <c r="T218" s="285">
        <v>2021</v>
      </c>
      <c r="U218" s="285">
        <v>2022</v>
      </c>
      <c r="V218" s="285">
        <v>2023</v>
      </c>
      <c r="W218" s="285">
        <v>2024</v>
      </c>
      <c r="X218" s="285">
        <v>2025</v>
      </c>
      <c r="Y218" s="285" t="str">
        <f>'1.  LRAMVA Summary'!D50</f>
        <v>Residential</v>
      </c>
      <c r="Z218" s="285" t="str">
        <f>'1.  LRAMVA Summary'!E50</f>
        <v>GS&lt;50 kW</v>
      </c>
      <c r="AA218" s="285" t="str">
        <f>'1.  LRAMVA Summary'!F50</f>
        <v>GS 50 TO 4,999 KW</v>
      </c>
      <c r="AB218" s="285" t="str">
        <f>'1.  LRAMVA Summary'!G50</f>
        <v>Street Lighting</v>
      </c>
      <c r="AC218" s="285" t="str">
        <f>'1.  LRAMVA Summary'!H50</f>
        <v/>
      </c>
      <c r="AD218" s="285" t="str">
        <f>'1.  LRAMVA Summary'!I50</f>
        <v/>
      </c>
      <c r="AE218" s="285" t="str">
        <f>'1.  LRAMVA Summary'!J50</f>
        <v/>
      </c>
      <c r="AF218" s="285" t="str">
        <f>'1.  LRAMVA Summary'!K50</f>
        <v/>
      </c>
      <c r="AG218" s="285" t="str">
        <f>'1.  LRAMVA Summary'!L50</f>
        <v/>
      </c>
      <c r="AH218" s="285" t="str">
        <f>'1.  LRAMVA Summary'!M50</f>
        <v/>
      </c>
      <c r="AI218" s="285" t="str">
        <f>'1.  LRAMVA Summary'!N50</f>
        <v/>
      </c>
      <c r="AJ218" s="285" t="str">
        <f>'1.  LRAMVA Summary'!O50</f>
        <v/>
      </c>
      <c r="AK218" s="285" t="str">
        <f>'1.  LRAMVA Summary'!P50</f>
        <v/>
      </c>
      <c r="AL218" s="285" t="str">
        <f>'1.  LRAMVA Summary'!Q50</f>
        <v/>
      </c>
      <c r="AM218" s="287" t="str">
        <f>'1.  LRAMVA Summary'!R50</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Summary'!D51</f>
        <v>kWh</v>
      </c>
      <c r="Z219" s="291" t="str">
        <f>'1.  LRAMVA Summary'!E51</f>
        <v>kWh</v>
      </c>
      <c r="AA219" s="291" t="str">
        <f>'1.  LRAMVA Summary'!F51</f>
        <v>kW</v>
      </c>
      <c r="AB219" s="291" t="str">
        <f>'1.  LRAMVA Summary'!G51</f>
        <v>kW</v>
      </c>
      <c r="AC219" s="291">
        <f>'1.  LRAMVA Summary'!H51</f>
        <v>0</v>
      </c>
      <c r="AD219" s="291">
        <f>'1.  LRAMVA Summary'!I51</f>
        <v>0</v>
      </c>
      <c r="AE219" s="291">
        <f>'1.  LRAMVA Summary'!J51</f>
        <v>0</v>
      </c>
      <c r="AF219" s="291">
        <f>'1.  LRAMVA Summary'!K51</f>
        <v>0</v>
      </c>
      <c r="AG219" s="291">
        <f>'1.  LRAMVA Summary'!L51</f>
        <v>0</v>
      </c>
      <c r="AH219" s="291">
        <f>'1.  LRAMVA Summary'!M51</f>
        <v>0</v>
      </c>
      <c r="AI219" s="291">
        <f>'1.  LRAMVA Summary'!N51</f>
        <v>0</v>
      </c>
      <c r="AJ219" s="291">
        <f>'1.  LRAMVA Summary'!O51</f>
        <v>0</v>
      </c>
      <c r="AK219" s="291">
        <f>'1.  LRAMVA Summary'!P51</f>
        <v>0</v>
      </c>
      <c r="AL219" s="291">
        <f>'1.  LRAMVA Summary'!Q51</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164</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164</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164</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98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164</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99</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164</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100</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164</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101</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164</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102</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164</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103</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164</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104</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164</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105</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164</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106</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164</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107</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164</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108</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109</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164</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164</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164</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113</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164</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110</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164</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112</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164</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111</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164</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290</v>
      </c>
      <c r="C289" s="291" t="s">
        <v>164</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290</v>
      </c>
      <c r="C292" s="291" t="s">
        <v>164</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164</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117</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290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118</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164</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119</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290</v>
      </c>
      <c r="C305" s="291" t="s">
        <v>164</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120</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290</v>
      </c>
      <c r="C308" s="291" t="s">
        <v>164</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122</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123</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125</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164</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126</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164</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127</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164</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128</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164</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129</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164</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130</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164</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131</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164</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132</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164</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133</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164</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134</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164</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135</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164</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136</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164</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137</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164</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138</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164</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139</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164</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140</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164</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141</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164</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6420.6391888303515</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6222.942914742327</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2710.0221907295022</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8790.3171149092104</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3695.58</v>
      </c>
      <c r="Z386" s="378">
        <f t="shared" si="1124"/>
        <v>2803.4913653431422</v>
      </c>
      <c r="AA386" s="378">
        <f t="shared" si="1124"/>
        <v>1392.5595149426883</v>
      </c>
      <c r="AB386" s="378">
        <f t="shared" si="1124"/>
        <v>4849.6851741524852</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12741.316054438315</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12720.474364544367</v>
      </c>
      <c r="Z388" s="346">
        <f t="shared" ref="Z388:AE388" si="1126">SUM(Z382:Z387)</f>
        <v>11622.79113243203</v>
      </c>
      <c r="AA388" s="346">
        <f t="shared" si="1126"/>
        <v>5528.184625632668</v>
      </c>
      <c r="AB388" s="346">
        <f t="shared" si="1126"/>
        <v>7013.7873410406428</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36885.237463649704</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36885.237463649704</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8" t="s">
        <v>212</v>
      </c>
      <c r="C400" s="830" t="s">
        <v>33</v>
      </c>
      <c r="D400" s="284" t="s">
        <v>423</v>
      </c>
      <c r="E400" s="832" t="s">
        <v>210</v>
      </c>
      <c r="F400" s="833"/>
      <c r="G400" s="833"/>
      <c r="H400" s="833"/>
      <c r="I400" s="833"/>
      <c r="J400" s="833"/>
      <c r="K400" s="833"/>
      <c r="L400" s="833"/>
      <c r="M400" s="834"/>
      <c r="N400" s="838" t="s">
        <v>214</v>
      </c>
      <c r="O400" s="284" t="s">
        <v>424</v>
      </c>
      <c r="P400" s="832" t="s">
        <v>213</v>
      </c>
      <c r="Q400" s="833"/>
      <c r="R400" s="833"/>
      <c r="S400" s="833"/>
      <c r="T400" s="833"/>
      <c r="U400" s="833"/>
      <c r="V400" s="833"/>
      <c r="W400" s="833"/>
      <c r="X400" s="834"/>
      <c r="Y400" s="835" t="s">
        <v>244</v>
      </c>
      <c r="Z400" s="836"/>
      <c r="AA400" s="836"/>
      <c r="AB400" s="836"/>
      <c r="AC400" s="836"/>
      <c r="AD400" s="836"/>
      <c r="AE400" s="836"/>
      <c r="AF400" s="836"/>
      <c r="AG400" s="836"/>
      <c r="AH400" s="836"/>
      <c r="AI400" s="836"/>
      <c r="AJ400" s="836"/>
      <c r="AK400" s="836"/>
      <c r="AL400" s="836"/>
      <c r="AM400" s="837"/>
    </row>
    <row r="401" spans="1:39" ht="61.5" customHeight="1">
      <c r="B401" s="829"/>
      <c r="C401" s="831"/>
      <c r="D401" s="285">
        <v>2017</v>
      </c>
      <c r="E401" s="285">
        <v>2018</v>
      </c>
      <c r="F401" s="285">
        <v>2019</v>
      </c>
      <c r="G401" s="285">
        <v>2020</v>
      </c>
      <c r="H401" s="285">
        <v>2021</v>
      </c>
      <c r="I401" s="285">
        <v>2022</v>
      </c>
      <c r="J401" s="285">
        <v>2023</v>
      </c>
      <c r="K401" s="285">
        <v>2024</v>
      </c>
      <c r="L401" s="285">
        <v>2025</v>
      </c>
      <c r="M401" s="285">
        <v>2026</v>
      </c>
      <c r="N401" s="839"/>
      <c r="O401" s="285">
        <v>2017</v>
      </c>
      <c r="P401" s="285">
        <v>2018</v>
      </c>
      <c r="Q401" s="285">
        <v>2019</v>
      </c>
      <c r="R401" s="285">
        <v>2020</v>
      </c>
      <c r="S401" s="285">
        <v>2021</v>
      </c>
      <c r="T401" s="285">
        <v>2022</v>
      </c>
      <c r="U401" s="285">
        <v>2023</v>
      </c>
      <c r="V401" s="285">
        <v>2024</v>
      </c>
      <c r="W401" s="285">
        <v>2025</v>
      </c>
      <c r="X401" s="285">
        <v>2026</v>
      </c>
      <c r="Y401" s="285" t="str">
        <f>'1.  LRAMVA Summary'!D50</f>
        <v>Residential</v>
      </c>
      <c r="Z401" s="285" t="str">
        <f>'1.  LRAMVA Summary'!E50</f>
        <v>GS&lt;50 kW</v>
      </c>
      <c r="AA401" s="285" t="str">
        <f>'1.  LRAMVA Summary'!F50</f>
        <v>GS 50 TO 4,999 KW</v>
      </c>
      <c r="AB401" s="285" t="str">
        <f>'1.  LRAMVA Summary'!G50</f>
        <v>Street Lighting</v>
      </c>
      <c r="AC401" s="285" t="str">
        <f>'1.  LRAMVA Summary'!H50</f>
        <v/>
      </c>
      <c r="AD401" s="285" t="str">
        <f>'1.  LRAMVA Summary'!I50</f>
        <v/>
      </c>
      <c r="AE401" s="285" t="str">
        <f>'1.  LRAMVA Summary'!J50</f>
        <v/>
      </c>
      <c r="AF401" s="285" t="str">
        <f>'1.  LRAMVA Summary'!K50</f>
        <v/>
      </c>
      <c r="AG401" s="285" t="str">
        <f>'1.  LRAMVA Summary'!L50</f>
        <v/>
      </c>
      <c r="AH401" s="285" t="str">
        <f>'1.  LRAMVA Summary'!M50</f>
        <v/>
      </c>
      <c r="AI401" s="285" t="str">
        <f>'1.  LRAMVA Summary'!N50</f>
        <v/>
      </c>
      <c r="AJ401" s="285" t="str">
        <f>'1.  LRAMVA Summary'!O50</f>
        <v/>
      </c>
      <c r="AK401" s="285" t="str">
        <f>'1.  LRAMVA Summary'!P50</f>
        <v/>
      </c>
      <c r="AL401" s="285" t="str">
        <f>'1.  LRAMVA Summary'!Q50</f>
        <v/>
      </c>
      <c r="AM401" s="287" t="str">
        <f>'1.  LRAMVA Summary'!R50</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Summary'!D51</f>
        <v>kWh</v>
      </c>
      <c r="Z402" s="291" t="str">
        <f>'1.  LRAMVA Summary'!E51</f>
        <v>kWh</v>
      </c>
      <c r="AA402" s="291" t="str">
        <f>'1.  LRAMVA Summary'!F51</f>
        <v>kW</v>
      </c>
      <c r="AB402" s="291" t="str">
        <f>'1.  LRAMVA Summary'!G51</f>
        <v>kW</v>
      </c>
      <c r="AC402" s="291">
        <f>'1.  LRAMVA Summary'!H51</f>
        <v>0</v>
      </c>
      <c r="AD402" s="291">
        <f>'1.  LRAMVA Summary'!I51</f>
        <v>0</v>
      </c>
      <c r="AE402" s="291">
        <f>'1.  LRAMVA Summary'!J51</f>
        <v>0</v>
      </c>
      <c r="AF402" s="291">
        <f>'1.  LRAMVA Summary'!K51</f>
        <v>0</v>
      </c>
      <c r="AG402" s="291">
        <f>'1.  LRAMVA Summary'!L51</f>
        <v>0</v>
      </c>
      <c r="AH402" s="291">
        <f>'1.  LRAMVA Summary'!M51</f>
        <v>0</v>
      </c>
      <c r="AI402" s="291">
        <f>'1.  LRAMVA Summary'!N51</f>
        <v>0</v>
      </c>
      <c r="AJ402" s="291">
        <f>'1.  LRAMVA Summary'!O51</f>
        <v>0</v>
      </c>
      <c r="AK402" s="291">
        <f>'1.  LRAMVA Summary'!P51</f>
        <v>0</v>
      </c>
      <c r="AL402" s="291">
        <f>'1.  LRAMVA Summary'!Q51</f>
        <v>0</v>
      </c>
      <c r="AM402" s="292"/>
    </row>
    <row r="403" spans="1:39" ht="15.75" hidden="1"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309</v>
      </c>
      <c r="C405" s="291" t="s">
        <v>164</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309</v>
      </c>
      <c r="C408" s="291" t="s">
        <v>164</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309</v>
      </c>
      <c r="C411" s="291" t="s">
        <v>164</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428" t="s">
        <v>98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309</v>
      </c>
      <c r="C414" s="291" t="s">
        <v>164</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309</v>
      </c>
      <c r="C417" s="291" t="s">
        <v>164</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100</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309</v>
      </c>
      <c r="C421" s="291" t="s">
        <v>164</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101</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309</v>
      </c>
      <c r="C424" s="291" t="s">
        <v>164</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102</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309</v>
      </c>
      <c r="C427" s="291" t="s">
        <v>164</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103</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309</v>
      </c>
      <c r="C430" s="291" t="s">
        <v>164</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104</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309</v>
      </c>
      <c r="C433" s="291" t="s">
        <v>164</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105</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309</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106</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309</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107</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309</v>
      </c>
      <c r="C443" s="291" t="s">
        <v>164</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108</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109</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309</v>
      </c>
      <c r="C447" s="291" t="s">
        <v>164</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309</v>
      </c>
      <c r="C451" s="291" t="s">
        <v>164</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309</v>
      </c>
      <c r="C454" s="291" t="s">
        <v>164</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113</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309</v>
      </c>
      <c r="C458" s="291" t="s">
        <v>164</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110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309</v>
      </c>
      <c r="C461" s="291" t="s">
        <v>164</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112</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309</v>
      </c>
      <c r="C464" s="291" t="s">
        <v>164</v>
      </c>
      <c r="D464" s="295"/>
      <c r="E464" s="295"/>
      <c r="F464" s="295"/>
      <c r="G464" s="295"/>
      <c r="H464" s="295"/>
      <c r="I464" s="295"/>
      <c r="J464" s="295"/>
      <c r="K464" s="295"/>
      <c r="L464" s="295"/>
      <c r="M464" s="295"/>
      <c r="N464" s="295">
        <f>N463</f>
        <v>0</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111</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309</v>
      </c>
      <c r="C467" s="291" t="s">
        <v>164</v>
      </c>
      <c r="D467" s="295"/>
      <c r="E467" s="295"/>
      <c r="F467" s="295"/>
      <c r="G467" s="295"/>
      <c r="H467" s="295"/>
      <c r="I467" s="295"/>
      <c r="J467" s="295"/>
      <c r="K467" s="295"/>
      <c r="L467" s="295"/>
      <c r="M467" s="295"/>
      <c r="N467" s="295">
        <f>N466</f>
        <v>0</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114</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hidden="1" outlineLevel="1">
      <c r="A472" s="532"/>
      <c r="B472" s="431" t="s">
        <v>309</v>
      </c>
      <c r="C472" s="291" t="s">
        <v>164</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115</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hidden="1" outlineLevel="1">
      <c r="A475" s="532"/>
      <c r="B475" s="431" t="s">
        <v>309</v>
      </c>
      <c r="C475" s="291" t="s">
        <v>164</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116</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309</v>
      </c>
      <c r="C478" s="291" t="s">
        <v>164</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117</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idden="1" outlineLevel="1">
      <c r="A481" s="532"/>
      <c r="B481" s="431" t="s">
        <v>309</v>
      </c>
      <c r="C481" s="291" t="s">
        <v>164</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118</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309</v>
      </c>
      <c r="C485" s="291" t="s">
        <v>164</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119</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idden="1" outlineLevel="1">
      <c r="A488" s="532"/>
      <c r="B488" s="431" t="s">
        <v>309</v>
      </c>
      <c r="C488" s="291" t="s">
        <v>164</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120</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idden="1" outlineLevel="1">
      <c r="A491" s="532"/>
      <c r="B491" s="431" t="s">
        <v>309</v>
      </c>
      <c r="C491" s="291" t="s">
        <v>164</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121</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idden="1" outlineLevel="1">
      <c r="A494" s="532"/>
      <c r="B494" s="431" t="s">
        <v>309</v>
      </c>
      <c r="C494" s="291" t="s">
        <v>164</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122</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309</v>
      </c>
      <c r="C497" s="291" t="s">
        <v>164</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123</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309</v>
      </c>
      <c r="C500" s="291" t="s">
        <v>164</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124</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309</v>
      </c>
      <c r="C503" s="291" t="s">
        <v>164</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125</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idden="1" outlineLevel="1">
      <c r="A506" s="532"/>
      <c r="B506" s="431" t="s">
        <v>309</v>
      </c>
      <c r="C506" s="291" t="s">
        <v>164</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126</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309</v>
      </c>
      <c r="C510" s="291" t="s">
        <v>164</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127</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309</v>
      </c>
      <c r="C513" s="291" t="s">
        <v>164</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128</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idden="1" outlineLevel="1">
      <c r="A516" s="532"/>
      <c r="B516" s="431" t="s">
        <v>309</v>
      </c>
      <c r="C516" s="291" t="s">
        <v>164</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129</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idden="1" outlineLevel="1">
      <c r="A520" s="532"/>
      <c r="B520" s="431" t="s">
        <v>309</v>
      </c>
      <c r="C520" s="291" t="s">
        <v>164</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130</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309</v>
      </c>
      <c r="C523" s="291" t="s">
        <v>164</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131</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309</v>
      </c>
      <c r="C526" s="291" t="s">
        <v>164</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132</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309</v>
      </c>
      <c r="C529" s="291" t="s">
        <v>164</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133</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309</v>
      </c>
      <c r="C532" s="291" t="s">
        <v>164</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134</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309</v>
      </c>
      <c r="C535" s="291" t="s">
        <v>164</v>
      </c>
      <c r="D535" s="295"/>
      <c r="E535" s="295"/>
      <c r="F535" s="295"/>
      <c r="G535" s="295"/>
      <c r="H535" s="295"/>
      <c r="I535" s="295"/>
      <c r="J535" s="295"/>
      <c r="K535" s="295"/>
      <c r="L535" s="295"/>
      <c r="M535" s="295"/>
      <c r="N535" s="295">
        <f>N534</f>
        <v>0</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135</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309</v>
      </c>
      <c r="C538" s="291" t="s">
        <v>164</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136</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309</v>
      </c>
      <c r="C541" s="291" t="s">
        <v>164</v>
      </c>
      <c r="D541" s="295"/>
      <c r="E541" s="295"/>
      <c r="F541" s="295"/>
      <c r="G541" s="295"/>
      <c r="H541" s="295"/>
      <c r="I541" s="295"/>
      <c r="J541" s="295"/>
      <c r="K541" s="295"/>
      <c r="L541" s="295"/>
      <c r="M541" s="295"/>
      <c r="N541" s="295">
        <f>N540</f>
        <v>0</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137</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309</v>
      </c>
      <c r="C544" s="291" t="s">
        <v>164</v>
      </c>
      <c r="D544" s="295"/>
      <c r="E544" s="295"/>
      <c r="F544" s="295"/>
      <c r="G544" s="295"/>
      <c r="H544" s="295"/>
      <c r="I544" s="295"/>
      <c r="J544" s="295"/>
      <c r="K544" s="295"/>
      <c r="L544" s="295"/>
      <c r="M544" s="295"/>
      <c r="N544" s="295">
        <f>N543</f>
        <v>0</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138</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309</v>
      </c>
      <c r="C547" s="291" t="s">
        <v>164</v>
      </c>
      <c r="D547" s="295"/>
      <c r="E547" s="295"/>
      <c r="F547" s="295"/>
      <c r="G547" s="295"/>
      <c r="H547" s="295"/>
      <c r="I547" s="295"/>
      <c r="J547" s="295"/>
      <c r="K547" s="295"/>
      <c r="L547" s="295"/>
      <c r="M547" s="295"/>
      <c r="N547" s="295">
        <f>N546</f>
        <v>0</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139</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309</v>
      </c>
      <c r="C550" s="291" t="s">
        <v>164</v>
      </c>
      <c r="D550" s="295"/>
      <c r="E550" s="295"/>
      <c r="F550" s="295"/>
      <c r="G550" s="295"/>
      <c r="H550" s="295"/>
      <c r="I550" s="295"/>
      <c r="J550" s="295"/>
      <c r="K550" s="295"/>
      <c r="L550" s="295"/>
      <c r="M550" s="295"/>
      <c r="N550" s="295">
        <f>N549</f>
        <v>0</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140</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309</v>
      </c>
      <c r="C553" s="291" t="s">
        <v>164</v>
      </c>
      <c r="D553" s="295"/>
      <c r="E553" s="295"/>
      <c r="F553" s="295"/>
      <c r="G553" s="295"/>
      <c r="H553" s="295"/>
      <c r="I553" s="295"/>
      <c r="J553" s="295"/>
      <c r="K553" s="295"/>
      <c r="L553" s="295"/>
      <c r="M553" s="295"/>
      <c r="N553" s="295">
        <f>N552</f>
        <v>0</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141</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309</v>
      </c>
      <c r="C556" s="291" t="s">
        <v>164</v>
      </c>
      <c r="D556" s="295"/>
      <c r="E556" s="295"/>
      <c r="F556" s="295"/>
      <c r="G556" s="295"/>
      <c r="H556" s="295"/>
      <c r="I556" s="295"/>
      <c r="J556" s="295"/>
      <c r="K556" s="295"/>
      <c r="L556" s="295"/>
      <c r="M556" s="295"/>
      <c r="N556" s="295">
        <f>N555</f>
        <v>0</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142</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309</v>
      </c>
      <c r="C559" s="291" t="s">
        <v>164</v>
      </c>
      <c r="D559" s="295"/>
      <c r="E559" s="295"/>
      <c r="F559" s="295"/>
      <c r="G559" s="295"/>
      <c r="H559" s="295"/>
      <c r="I559" s="295"/>
      <c r="J559" s="295"/>
      <c r="K559" s="295"/>
      <c r="L559" s="295"/>
      <c r="M559" s="295"/>
      <c r="N559" s="295">
        <f>N558</f>
        <v>0</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293</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 t="shared" si="1700"/>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1">Y392*Y564</f>
        <v>0</v>
      </c>
      <c r="Z570" s="378">
        <f t="shared" si="1701"/>
        <v>0</v>
      </c>
      <c r="AA570" s="378">
        <f t="shared" si="1701"/>
        <v>0</v>
      </c>
      <c r="AB570" s="378">
        <f t="shared" si="1701"/>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 t="shared" si="1703"/>
        <v>0</v>
      </c>
      <c r="AE572" s="346">
        <f t="shared" si="1703"/>
        <v>0</v>
      </c>
      <c r="AF572" s="346">
        <f>SUM(AF565:AF571)</f>
        <v>0</v>
      </c>
      <c r="AG572" s="346">
        <f>SUM(AG565:AG571)</f>
        <v>0</v>
      </c>
      <c r="AH572" s="346">
        <f t="shared" ref="AH572:AL572" si="1704">SUM(AH565:AH571)</f>
        <v>0</v>
      </c>
      <c r="AI572" s="346">
        <f t="shared" si="1704"/>
        <v>0</v>
      </c>
      <c r="AJ572" s="346">
        <f t="shared" si="1704"/>
        <v>0</v>
      </c>
      <c r="AK572" s="346">
        <f t="shared" si="1704"/>
        <v>0</v>
      </c>
      <c r="AL572" s="346">
        <f t="shared" si="1704"/>
        <v>0</v>
      </c>
      <c r="AM572" s="407">
        <f>SUM(AM565:AM571)</f>
        <v>0</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 t="shared" si="1705"/>
        <v>0</v>
      </c>
      <c r="AE573" s="347">
        <f t="shared" si="1705"/>
        <v>0</v>
      </c>
      <c r="AF573" s="347">
        <f>AF562*AF564</f>
        <v>0</v>
      </c>
      <c r="AG573" s="347">
        <f t="shared" ref="AG573:AL573" si="1706">AG562*AG564</f>
        <v>0</v>
      </c>
      <c r="AH573" s="347">
        <f t="shared" si="1706"/>
        <v>0</v>
      </c>
      <c r="AI573" s="347">
        <f t="shared" si="1706"/>
        <v>0</v>
      </c>
      <c r="AJ573" s="347">
        <f t="shared" si="1706"/>
        <v>0</v>
      </c>
      <c r="AK573" s="347">
        <f t="shared" si="1706"/>
        <v>0</v>
      </c>
      <c r="AL573" s="347">
        <f t="shared" si="1706"/>
        <v>0</v>
      </c>
      <c r="AM573" s="407">
        <f>SUM(Y573:AL573)</f>
        <v>0</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 t="shared" ref="AA576:AL576" si="1707">IF(AA402="kw",SUMPRODUCT($N$404:$N$559,$P$404:$P$559,AA404:AA559),SUMPRODUCT($E$404:$E$559,AA404:AA559))</f>
        <v>0</v>
      </c>
      <c r="AB576" s="291">
        <f t="shared" si="1707"/>
        <v>0</v>
      </c>
      <c r="AC576" s="291">
        <f t="shared" si="1707"/>
        <v>0</v>
      </c>
      <c r="AD576" s="291">
        <f t="shared" si="1707"/>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 t="shared" si="1708"/>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 t="shared" si="1709"/>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8" t="s">
        <v>212</v>
      </c>
      <c r="C583" s="830" t="s">
        <v>33</v>
      </c>
      <c r="D583" s="284" t="s">
        <v>423</v>
      </c>
      <c r="E583" s="832" t="s">
        <v>210</v>
      </c>
      <c r="F583" s="833"/>
      <c r="G583" s="833"/>
      <c r="H583" s="833"/>
      <c r="I583" s="833"/>
      <c r="J583" s="833"/>
      <c r="K583" s="833"/>
      <c r="L583" s="833"/>
      <c r="M583" s="834"/>
      <c r="N583" s="838" t="s">
        <v>214</v>
      </c>
      <c r="O583" s="284" t="s">
        <v>424</v>
      </c>
      <c r="P583" s="832" t="s">
        <v>213</v>
      </c>
      <c r="Q583" s="833"/>
      <c r="R583" s="833"/>
      <c r="S583" s="833"/>
      <c r="T583" s="833"/>
      <c r="U583" s="833"/>
      <c r="V583" s="833"/>
      <c r="W583" s="833"/>
      <c r="X583" s="834"/>
      <c r="Y583" s="835" t="s">
        <v>244</v>
      </c>
      <c r="Z583" s="836"/>
      <c r="AA583" s="836"/>
      <c r="AB583" s="836"/>
      <c r="AC583" s="836"/>
      <c r="AD583" s="836"/>
      <c r="AE583" s="836"/>
      <c r="AF583" s="836"/>
      <c r="AG583" s="836"/>
      <c r="AH583" s="836"/>
      <c r="AI583" s="836"/>
      <c r="AJ583" s="836"/>
      <c r="AK583" s="836"/>
      <c r="AL583" s="836"/>
      <c r="AM583" s="837"/>
    </row>
    <row r="584" spans="1:39" ht="68.25" customHeight="1">
      <c r="B584" s="829"/>
      <c r="C584" s="831"/>
      <c r="D584" s="285">
        <v>2018</v>
      </c>
      <c r="E584" s="285">
        <v>2019</v>
      </c>
      <c r="F584" s="285">
        <v>2020</v>
      </c>
      <c r="G584" s="285">
        <v>2021</v>
      </c>
      <c r="H584" s="285">
        <v>2022</v>
      </c>
      <c r="I584" s="285">
        <v>2023</v>
      </c>
      <c r="J584" s="285">
        <v>2024</v>
      </c>
      <c r="K584" s="285">
        <v>2025</v>
      </c>
      <c r="L584" s="285">
        <v>2026</v>
      </c>
      <c r="M584" s="285">
        <v>2027</v>
      </c>
      <c r="N584" s="839"/>
      <c r="O584" s="285">
        <v>2018</v>
      </c>
      <c r="P584" s="285">
        <v>2019</v>
      </c>
      <c r="Q584" s="285">
        <v>2020</v>
      </c>
      <c r="R584" s="285">
        <v>2021</v>
      </c>
      <c r="S584" s="285">
        <v>2022</v>
      </c>
      <c r="T584" s="285">
        <v>2023</v>
      </c>
      <c r="U584" s="285">
        <v>2024</v>
      </c>
      <c r="V584" s="285">
        <v>2025</v>
      </c>
      <c r="W584" s="285">
        <v>2026</v>
      </c>
      <c r="X584" s="285">
        <v>2027</v>
      </c>
      <c r="Y584" s="285" t="str">
        <f>'1.  LRAMVA Summary'!D50</f>
        <v>Residential</v>
      </c>
      <c r="Z584" s="285" t="str">
        <f>'1.  LRAMVA Summary'!E50</f>
        <v>GS&lt;50 kW</v>
      </c>
      <c r="AA584" s="285" t="str">
        <f>'1.  LRAMVA Summary'!F50</f>
        <v>GS 50 TO 4,999 KW</v>
      </c>
      <c r="AB584" s="285" t="str">
        <f>'1.  LRAMVA Summary'!G50</f>
        <v>Street Lighting</v>
      </c>
      <c r="AC584" s="285" t="str">
        <f>'1.  LRAMVA Summary'!H50</f>
        <v/>
      </c>
      <c r="AD584" s="285" t="str">
        <f>'1.  LRAMVA Summary'!I50</f>
        <v/>
      </c>
      <c r="AE584" s="285" t="str">
        <f>'1.  LRAMVA Summary'!J50</f>
        <v/>
      </c>
      <c r="AF584" s="285" t="str">
        <f>'1.  LRAMVA Summary'!K50</f>
        <v/>
      </c>
      <c r="AG584" s="285" t="str">
        <f>'1.  LRAMVA Summary'!L50</f>
        <v/>
      </c>
      <c r="AH584" s="285" t="str">
        <f>'1.  LRAMVA Summary'!M50</f>
        <v/>
      </c>
      <c r="AI584" s="285" t="str">
        <f>'1.  LRAMVA Summary'!N50</f>
        <v/>
      </c>
      <c r="AJ584" s="285" t="str">
        <f>'1.  LRAMVA Summary'!O50</f>
        <v/>
      </c>
      <c r="AK584" s="285" t="str">
        <f>'1.  LRAMVA Summary'!P50</f>
        <v/>
      </c>
      <c r="AL584" s="285" t="str">
        <f>'1.  LRAMVA Summary'!Q50</f>
        <v/>
      </c>
      <c r="AM584" s="287" t="str">
        <f>'1.  LRAMVA Summary'!R50</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Summary'!D51</f>
        <v>kWh</v>
      </c>
      <c r="Z585" s="291" t="str">
        <f>'1.  LRAMVA Summary'!E51</f>
        <v>kWh</v>
      </c>
      <c r="AA585" s="291" t="str">
        <f>'1.  LRAMVA Summary'!F51</f>
        <v>kW</v>
      </c>
      <c r="AB585" s="291" t="str">
        <f>'1.  LRAMVA Summary'!G51</f>
        <v>kW</v>
      </c>
      <c r="AC585" s="291">
        <f>'1.  LRAMVA Summary'!H51</f>
        <v>0</v>
      </c>
      <c r="AD585" s="291">
        <f>'1.  LRAMVA Summary'!I51</f>
        <v>0</v>
      </c>
      <c r="AE585" s="291">
        <f>'1.  LRAMVA Summary'!J51</f>
        <v>0</v>
      </c>
      <c r="AF585" s="291">
        <f>'1.  LRAMVA Summary'!K51</f>
        <v>0</v>
      </c>
      <c r="AG585" s="291">
        <f>'1.  LRAMVA Summary'!L51</f>
        <v>0</v>
      </c>
      <c r="AH585" s="291">
        <f>'1.  LRAMVA Summary'!M51</f>
        <v>0</v>
      </c>
      <c r="AI585" s="291">
        <f>'1.  LRAMVA Summary'!N51</f>
        <v>0</v>
      </c>
      <c r="AJ585" s="291">
        <f>'1.  LRAMVA Summary'!O51</f>
        <v>0</v>
      </c>
      <c r="AK585" s="291">
        <f>'1.  LRAMVA Summary'!P51</f>
        <v>0</v>
      </c>
      <c r="AL585" s="291">
        <f>'1.  LRAMVA Summary'!Q51</f>
        <v>0</v>
      </c>
      <c r="AM585" s="292"/>
    </row>
    <row r="586" spans="1:39" ht="15.75" hidden="1"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311</v>
      </c>
      <c r="C588" s="291" t="s">
        <v>164</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311</v>
      </c>
      <c r="C591" s="291" t="s">
        <v>164</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311</v>
      </c>
      <c r="C594" s="291" t="s">
        <v>164</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428" t="s">
        <v>98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311</v>
      </c>
      <c r="C597" s="291" t="s">
        <v>164</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99</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311</v>
      </c>
      <c r="C600" s="291" t="s">
        <v>164</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100</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311</v>
      </c>
      <c r="C604" s="291" t="s">
        <v>164</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101</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311</v>
      </c>
      <c r="C607" s="291" t="s">
        <v>164</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102</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311</v>
      </c>
      <c r="C610" s="291" t="s">
        <v>164</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103</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311</v>
      </c>
      <c r="C613" s="291" t="s">
        <v>164</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104</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311</v>
      </c>
      <c r="C616" s="291" t="s">
        <v>164</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105</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311</v>
      </c>
      <c r="C620" s="291" t="s">
        <v>164</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106</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311</v>
      </c>
      <c r="C623" s="291" t="s">
        <v>164</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107</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311</v>
      </c>
      <c r="C626" s="291" t="s">
        <v>164</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108</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109</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311</v>
      </c>
      <c r="C630" s="291" t="s">
        <v>164</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311</v>
      </c>
      <c r="C634" s="291" t="s">
        <v>164</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311</v>
      </c>
      <c r="C637" s="291" t="s">
        <v>164</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113</v>
      </c>
      <c r="C640" s="291" t="s">
        <v>25</v>
      </c>
      <c r="D640" s="295"/>
      <c r="E640" s="295"/>
      <c r="F640" s="295"/>
      <c r="G640" s="295"/>
      <c r="H640" s="295"/>
      <c r="I640" s="295"/>
      <c r="J640" s="295"/>
      <c r="K640" s="295"/>
      <c r="L640" s="295"/>
      <c r="M640" s="295"/>
      <c r="N640" s="295">
        <v>0</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311</v>
      </c>
      <c r="C641" s="291" t="s">
        <v>164</v>
      </c>
      <c r="D641" s="295"/>
      <c r="E641" s="295"/>
      <c r="F641" s="295"/>
      <c r="G641" s="295"/>
      <c r="H641" s="295"/>
      <c r="I641" s="295"/>
      <c r="J641" s="295"/>
      <c r="K641" s="295"/>
      <c r="L641" s="295"/>
      <c r="M641" s="295"/>
      <c r="N641" s="295">
        <f>N640</f>
        <v>0</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110</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311</v>
      </c>
      <c r="C644" s="291" t="s">
        <v>164</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112</v>
      </c>
      <c r="C646" s="291" t="s">
        <v>25</v>
      </c>
      <c r="D646" s="295"/>
      <c r="E646" s="295"/>
      <c r="F646" s="295"/>
      <c r="G646" s="295"/>
      <c r="H646" s="295"/>
      <c r="I646" s="295"/>
      <c r="J646" s="295"/>
      <c r="K646" s="295"/>
      <c r="L646" s="295"/>
      <c r="M646" s="295"/>
      <c r="N646" s="295">
        <v>0</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311</v>
      </c>
      <c r="C647" s="291" t="s">
        <v>164</v>
      </c>
      <c r="D647" s="295"/>
      <c r="E647" s="295"/>
      <c r="F647" s="295"/>
      <c r="G647" s="295"/>
      <c r="H647" s="295"/>
      <c r="I647" s="295"/>
      <c r="J647" s="295"/>
      <c r="K647" s="295"/>
      <c r="L647" s="295"/>
      <c r="M647" s="295"/>
      <c r="N647" s="295">
        <f>N646</f>
        <v>0</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111</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311</v>
      </c>
      <c r="C650" s="291" t="s">
        <v>164</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114</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311</v>
      </c>
      <c r="C655" s="291" t="s">
        <v>164</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115</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311</v>
      </c>
      <c r="C658" s="291" t="s">
        <v>164</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116</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311</v>
      </c>
      <c r="C661" s="291" t="s">
        <v>164</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117</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311</v>
      </c>
      <c r="C664" s="291" t="s">
        <v>164</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118</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311</v>
      </c>
      <c r="C668" s="291" t="s">
        <v>164</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119</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311</v>
      </c>
      <c r="C671" s="291" t="s">
        <v>164</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120</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311</v>
      </c>
      <c r="C674" s="291" t="s">
        <v>164</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121</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311</v>
      </c>
      <c r="C677" s="291" t="s">
        <v>164</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122</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311</v>
      </c>
      <c r="C680" s="291" t="s">
        <v>164</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123</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311</v>
      </c>
      <c r="C683" s="291" t="s">
        <v>164</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124</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311</v>
      </c>
      <c r="C686" s="291" t="s">
        <v>164</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125</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311</v>
      </c>
      <c r="C689" s="291" t="s">
        <v>164</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126</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311</v>
      </c>
      <c r="C693" s="291" t="s">
        <v>164</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127</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311</v>
      </c>
      <c r="C696" s="291" t="s">
        <v>164</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128</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311</v>
      </c>
      <c r="C699" s="291" t="s">
        <v>164</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129</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311</v>
      </c>
      <c r="C703" s="291" t="s">
        <v>164</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130</v>
      </c>
      <c r="C705" s="291" t="s">
        <v>25</v>
      </c>
      <c r="D705" s="295"/>
      <c r="E705" s="295"/>
      <c r="F705" s="295"/>
      <c r="G705" s="295"/>
      <c r="H705" s="295"/>
      <c r="I705" s="295"/>
      <c r="J705" s="295"/>
      <c r="K705" s="295"/>
      <c r="L705" s="295"/>
      <c r="M705" s="295"/>
      <c r="N705" s="295">
        <v>0</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311</v>
      </c>
      <c r="C706" s="291" t="s">
        <v>164</v>
      </c>
      <c r="D706" s="295"/>
      <c r="E706" s="295"/>
      <c r="F706" s="295"/>
      <c r="G706" s="295"/>
      <c r="H706" s="295"/>
      <c r="I706" s="295"/>
      <c r="J706" s="295"/>
      <c r="K706" s="295"/>
      <c r="L706" s="295"/>
      <c r="M706" s="295"/>
      <c r="N706" s="295">
        <f>N705</f>
        <v>0</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131</v>
      </c>
      <c r="C708" s="291" t="s">
        <v>25</v>
      </c>
      <c r="D708" s="295"/>
      <c r="E708" s="295"/>
      <c r="F708" s="295"/>
      <c r="G708" s="295"/>
      <c r="H708" s="295"/>
      <c r="I708" s="295"/>
      <c r="J708" s="295"/>
      <c r="K708" s="295"/>
      <c r="L708" s="295"/>
      <c r="M708" s="295"/>
      <c r="N708" s="295">
        <v>0</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311</v>
      </c>
      <c r="C709" s="291" t="s">
        <v>164</v>
      </c>
      <c r="D709" s="295"/>
      <c r="E709" s="295"/>
      <c r="F709" s="295"/>
      <c r="G709" s="295"/>
      <c r="H709" s="295"/>
      <c r="I709" s="295"/>
      <c r="J709" s="295"/>
      <c r="K709" s="295"/>
      <c r="L709" s="295"/>
      <c r="M709" s="295"/>
      <c r="N709" s="295">
        <f>N708</f>
        <v>0</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132</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311</v>
      </c>
      <c r="C712" s="291" t="s">
        <v>164</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133</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311</v>
      </c>
      <c r="C715" s="291" t="s">
        <v>164</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134</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311</v>
      </c>
      <c r="C718" s="291" t="s">
        <v>164</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135</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311</v>
      </c>
      <c r="C721" s="291" t="s">
        <v>164</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136</v>
      </c>
      <c r="C723" s="291" t="s">
        <v>25</v>
      </c>
      <c r="D723" s="295"/>
      <c r="E723" s="295"/>
      <c r="F723" s="295"/>
      <c r="G723" s="295"/>
      <c r="H723" s="295"/>
      <c r="I723" s="295"/>
      <c r="J723" s="295"/>
      <c r="K723" s="295"/>
      <c r="L723" s="295"/>
      <c r="M723" s="295"/>
      <c r="N723" s="295">
        <v>0</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311</v>
      </c>
      <c r="C724" s="291" t="s">
        <v>164</v>
      </c>
      <c r="D724" s="295"/>
      <c r="E724" s="295"/>
      <c r="F724" s="295"/>
      <c r="G724" s="295"/>
      <c r="H724" s="295"/>
      <c r="I724" s="295"/>
      <c r="J724" s="295"/>
      <c r="K724" s="295"/>
      <c r="L724" s="295"/>
      <c r="M724" s="295"/>
      <c r="N724" s="295">
        <f>N723</f>
        <v>0</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137</v>
      </c>
      <c r="C726" s="291" t="s">
        <v>25</v>
      </c>
      <c r="D726" s="295"/>
      <c r="E726" s="295"/>
      <c r="F726" s="295"/>
      <c r="G726" s="295"/>
      <c r="H726" s="295"/>
      <c r="I726" s="295"/>
      <c r="J726" s="295"/>
      <c r="K726" s="295"/>
      <c r="L726" s="295"/>
      <c r="M726" s="295"/>
      <c r="N726" s="295">
        <v>0</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311</v>
      </c>
      <c r="C727" s="291" t="s">
        <v>164</v>
      </c>
      <c r="D727" s="295"/>
      <c r="E727" s="295"/>
      <c r="F727" s="295"/>
      <c r="G727" s="295"/>
      <c r="H727" s="295"/>
      <c r="I727" s="295"/>
      <c r="J727" s="295"/>
      <c r="K727" s="295"/>
      <c r="L727" s="295"/>
      <c r="M727" s="295"/>
      <c r="N727" s="295">
        <f>N726</f>
        <v>0</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138</v>
      </c>
      <c r="C729" s="291" t="s">
        <v>25</v>
      </c>
      <c r="D729" s="295"/>
      <c r="E729" s="295"/>
      <c r="F729" s="295"/>
      <c r="G729" s="295"/>
      <c r="H729" s="295"/>
      <c r="I729" s="295"/>
      <c r="J729" s="295"/>
      <c r="K729" s="295"/>
      <c r="L729" s="295"/>
      <c r="M729" s="295"/>
      <c r="N729" s="295">
        <v>0</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311</v>
      </c>
      <c r="C730" s="291" t="s">
        <v>164</v>
      </c>
      <c r="D730" s="295"/>
      <c r="E730" s="295"/>
      <c r="F730" s="295"/>
      <c r="G730" s="295"/>
      <c r="H730" s="295"/>
      <c r="I730" s="295"/>
      <c r="J730" s="295"/>
      <c r="K730" s="295"/>
      <c r="L730" s="295"/>
      <c r="M730" s="295"/>
      <c r="N730" s="295">
        <f>N729</f>
        <v>0</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139</v>
      </c>
      <c r="C732" s="291" t="s">
        <v>25</v>
      </c>
      <c r="D732" s="295"/>
      <c r="E732" s="295"/>
      <c r="F732" s="295"/>
      <c r="G732" s="295"/>
      <c r="H732" s="295"/>
      <c r="I732" s="295"/>
      <c r="J732" s="295"/>
      <c r="K732" s="295"/>
      <c r="L732" s="295"/>
      <c r="M732" s="295"/>
      <c r="N732" s="295">
        <v>0</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311</v>
      </c>
      <c r="C733" s="291" t="s">
        <v>164</v>
      </c>
      <c r="D733" s="295"/>
      <c r="E733" s="295"/>
      <c r="F733" s="295"/>
      <c r="G733" s="295"/>
      <c r="H733" s="295"/>
      <c r="I733" s="295"/>
      <c r="J733" s="295"/>
      <c r="K733" s="295"/>
      <c r="L733" s="295"/>
      <c r="M733" s="295"/>
      <c r="N733" s="295">
        <f>N732</f>
        <v>0</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140</v>
      </c>
      <c r="C735" s="291" t="s">
        <v>25</v>
      </c>
      <c r="D735" s="295"/>
      <c r="E735" s="295"/>
      <c r="F735" s="295"/>
      <c r="G735" s="295"/>
      <c r="H735" s="295"/>
      <c r="I735" s="295"/>
      <c r="J735" s="295"/>
      <c r="K735" s="295"/>
      <c r="L735" s="295"/>
      <c r="M735" s="295"/>
      <c r="N735" s="295">
        <v>0</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311</v>
      </c>
      <c r="C736" s="291" t="s">
        <v>164</v>
      </c>
      <c r="D736" s="295"/>
      <c r="E736" s="295"/>
      <c r="F736" s="295"/>
      <c r="G736" s="295"/>
      <c r="H736" s="295"/>
      <c r="I736" s="295"/>
      <c r="J736" s="295"/>
      <c r="K736" s="295"/>
      <c r="L736" s="295"/>
      <c r="M736" s="295"/>
      <c r="N736" s="295">
        <f>N735</f>
        <v>0</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141</v>
      </c>
      <c r="C738" s="291" t="s">
        <v>25</v>
      </c>
      <c r="D738" s="295"/>
      <c r="E738" s="295"/>
      <c r="F738" s="295"/>
      <c r="G738" s="295"/>
      <c r="H738" s="295"/>
      <c r="I738" s="295"/>
      <c r="J738" s="295"/>
      <c r="K738" s="295"/>
      <c r="L738" s="295"/>
      <c r="M738" s="295"/>
      <c r="N738" s="295">
        <v>0</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311</v>
      </c>
      <c r="C739" s="291" t="s">
        <v>164</v>
      </c>
      <c r="D739" s="295"/>
      <c r="E739" s="295"/>
      <c r="F739" s="295"/>
      <c r="G739" s="295"/>
      <c r="H739" s="295"/>
      <c r="I739" s="295"/>
      <c r="J739" s="295"/>
      <c r="K739" s="295"/>
      <c r="L739" s="295"/>
      <c r="M739" s="295"/>
      <c r="N739" s="295">
        <f>N738</f>
        <v>0</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142</v>
      </c>
      <c r="C741" s="291" t="s">
        <v>25</v>
      </c>
      <c r="D741" s="295"/>
      <c r="E741" s="295"/>
      <c r="F741" s="295"/>
      <c r="G741" s="295"/>
      <c r="H741" s="295"/>
      <c r="I741" s="295"/>
      <c r="J741" s="295"/>
      <c r="K741" s="295"/>
      <c r="L741" s="295"/>
      <c r="M741" s="295"/>
      <c r="N741" s="295">
        <v>0</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311</v>
      </c>
      <c r="C742" s="291" t="s">
        <v>164</v>
      </c>
      <c r="D742" s="295"/>
      <c r="E742" s="295"/>
      <c r="F742" s="295"/>
      <c r="G742" s="295"/>
      <c r="H742" s="295"/>
      <c r="I742" s="295"/>
      <c r="J742" s="295"/>
      <c r="K742" s="295"/>
      <c r="L742" s="295"/>
      <c r="M742" s="295"/>
      <c r="N742" s="295">
        <f>N741</f>
        <v>0</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8" t="s">
        <v>212</v>
      </c>
      <c r="C766" s="830" t="s">
        <v>33</v>
      </c>
      <c r="D766" s="284" t="s">
        <v>423</v>
      </c>
      <c r="E766" s="832" t="s">
        <v>210</v>
      </c>
      <c r="F766" s="833"/>
      <c r="G766" s="833"/>
      <c r="H766" s="833"/>
      <c r="I766" s="833"/>
      <c r="J766" s="833"/>
      <c r="K766" s="833"/>
      <c r="L766" s="833"/>
      <c r="M766" s="834"/>
      <c r="N766" s="838" t="s">
        <v>214</v>
      </c>
      <c r="O766" s="284" t="s">
        <v>424</v>
      </c>
      <c r="P766" s="832" t="s">
        <v>213</v>
      </c>
      <c r="Q766" s="833"/>
      <c r="R766" s="833"/>
      <c r="S766" s="833"/>
      <c r="T766" s="833"/>
      <c r="U766" s="833"/>
      <c r="V766" s="833"/>
      <c r="W766" s="833"/>
      <c r="X766" s="834"/>
      <c r="Y766" s="835" t="s">
        <v>244</v>
      </c>
      <c r="Z766" s="836"/>
      <c r="AA766" s="836"/>
      <c r="AB766" s="836"/>
      <c r="AC766" s="836"/>
      <c r="AD766" s="836"/>
      <c r="AE766" s="836"/>
      <c r="AF766" s="836"/>
      <c r="AG766" s="836"/>
      <c r="AH766" s="836"/>
      <c r="AI766" s="836"/>
      <c r="AJ766" s="836"/>
      <c r="AK766" s="836"/>
      <c r="AL766" s="836"/>
      <c r="AM766" s="837"/>
    </row>
    <row r="767" spans="1:40" ht="65.25" customHeight="1">
      <c r="B767" s="829"/>
      <c r="C767" s="831"/>
      <c r="D767" s="285">
        <v>2019</v>
      </c>
      <c r="E767" s="285">
        <v>2020</v>
      </c>
      <c r="F767" s="285">
        <v>2021</v>
      </c>
      <c r="G767" s="285">
        <v>2022</v>
      </c>
      <c r="H767" s="285">
        <v>2023</v>
      </c>
      <c r="I767" s="285">
        <v>2024</v>
      </c>
      <c r="J767" s="285">
        <v>2025</v>
      </c>
      <c r="K767" s="285">
        <v>2026</v>
      </c>
      <c r="L767" s="285">
        <v>2027</v>
      </c>
      <c r="M767" s="285">
        <v>2028</v>
      </c>
      <c r="N767" s="839"/>
      <c r="O767" s="285">
        <v>2019</v>
      </c>
      <c r="P767" s="285">
        <v>2020</v>
      </c>
      <c r="Q767" s="285">
        <v>2021</v>
      </c>
      <c r="R767" s="285">
        <v>2022</v>
      </c>
      <c r="S767" s="285">
        <v>2023</v>
      </c>
      <c r="T767" s="285">
        <v>2024</v>
      </c>
      <c r="U767" s="285">
        <v>2025</v>
      </c>
      <c r="V767" s="285">
        <v>2026</v>
      </c>
      <c r="W767" s="285">
        <v>2027</v>
      </c>
      <c r="X767" s="285">
        <v>2028</v>
      </c>
      <c r="Y767" s="285" t="str">
        <f>'1.  LRAMVA Summary'!D50</f>
        <v>Residential</v>
      </c>
      <c r="Z767" s="285" t="str">
        <f>'1.  LRAMVA Summary'!E50</f>
        <v>GS&lt;50 kW</v>
      </c>
      <c r="AA767" s="285" t="str">
        <f>'1.  LRAMVA Summary'!F50</f>
        <v>GS 50 TO 4,999 KW</v>
      </c>
      <c r="AB767" s="285" t="str">
        <f>'1.  LRAMVA Summary'!G50</f>
        <v>Street Lighting</v>
      </c>
      <c r="AC767" s="285" t="str">
        <f>'1.  LRAMVA Summary'!H50</f>
        <v/>
      </c>
      <c r="AD767" s="285" t="str">
        <f>'1.  LRAMVA Summary'!I50</f>
        <v/>
      </c>
      <c r="AE767" s="285" t="str">
        <f>'1.  LRAMVA Summary'!J50</f>
        <v/>
      </c>
      <c r="AF767" s="285" t="str">
        <f>'1.  LRAMVA Summary'!K50</f>
        <v/>
      </c>
      <c r="AG767" s="285" t="str">
        <f>'1.  LRAMVA Summary'!L50</f>
        <v/>
      </c>
      <c r="AH767" s="285" t="str">
        <f>'1.  LRAMVA Summary'!M50</f>
        <v/>
      </c>
      <c r="AI767" s="285" t="str">
        <f>'1.  LRAMVA Summary'!N50</f>
        <v/>
      </c>
      <c r="AJ767" s="285" t="str">
        <f>'1.  LRAMVA Summary'!O50</f>
        <v/>
      </c>
      <c r="AK767" s="285" t="str">
        <f>'1.  LRAMVA Summary'!P50</f>
        <v/>
      </c>
      <c r="AL767" s="285" t="str">
        <f>'1.  LRAMVA Summary'!Q50</f>
        <v/>
      </c>
      <c r="AM767" s="287" t="str">
        <f>'1.  LRAMVA Summary'!R50</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Summary'!D51</f>
        <v>kWh</v>
      </c>
      <c r="Z768" s="291" t="str">
        <f>'1.  LRAMVA Summary'!E51</f>
        <v>kWh</v>
      </c>
      <c r="AA768" s="291" t="str">
        <f>'1.  LRAMVA Summary'!F51</f>
        <v>kW</v>
      </c>
      <c r="AB768" s="291" t="str">
        <f>'1.  LRAMVA Summary'!G51</f>
        <v>kW</v>
      </c>
      <c r="AC768" s="291">
        <f>'1.  LRAMVA Summary'!H51</f>
        <v>0</v>
      </c>
      <c r="AD768" s="291">
        <f>'1.  LRAMVA Summary'!I51</f>
        <v>0</v>
      </c>
      <c r="AE768" s="291">
        <f>'1.  LRAMVA Summary'!J51</f>
        <v>0</v>
      </c>
      <c r="AF768" s="291">
        <f>'1.  LRAMVA Summary'!K51</f>
        <v>0</v>
      </c>
      <c r="AG768" s="291">
        <f>'1.  LRAMVA Summary'!L51</f>
        <v>0</v>
      </c>
      <c r="AH768" s="291">
        <f>'1.  LRAMVA Summary'!M51</f>
        <v>0</v>
      </c>
      <c r="AI768" s="291">
        <f>'1.  LRAMVA Summary'!N51</f>
        <v>0</v>
      </c>
      <c r="AJ768" s="291">
        <f>'1.  LRAMVA Summary'!O51</f>
        <v>0</v>
      </c>
      <c r="AK768" s="291">
        <f>'1.  LRAMVA Summary'!P51</f>
        <v>0</v>
      </c>
      <c r="AL768" s="291">
        <f>'1.  LRAMVA Summary'!Q51</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164</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164</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164</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428" t="s">
        <v>98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164</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99</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164</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100</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164</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101</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164</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102</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164</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103</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164</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104</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164</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105</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164</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106</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164</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107</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164</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108</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109</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164</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164</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164</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113</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164</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110</v>
      </c>
      <c r="C826" s="291" t="s">
        <v>25</v>
      </c>
      <c r="D826" s="295"/>
      <c r="E826" s="295"/>
      <c r="F826" s="295"/>
      <c r="G826" s="295"/>
      <c r="H826" s="295"/>
      <c r="I826" s="295"/>
      <c r="J826" s="295"/>
      <c r="K826" s="295"/>
      <c r="L826" s="295"/>
      <c r="M826" s="295"/>
      <c r="N826" s="295">
        <v>0</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164</v>
      </c>
      <c r="D827" s="295"/>
      <c r="E827" s="295"/>
      <c r="F827" s="295"/>
      <c r="G827" s="295"/>
      <c r="H827" s="295"/>
      <c r="I827" s="295"/>
      <c r="J827" s="295"/>
      <c r="K827" s="295"/>
      <c r="L827" s="295"/>
      <c r="M827" s="295"/>
      <c r="N827" s="295">
        <f>N826</f>
        <v>0</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112</v>
      </c>
      <c r="C829" s="291" t="s">
        <v>25</v>
      </c>
      <c r="D829" s="295"/>
      <c r="E829" s="295"/>
      <c r="F829" s="295"/>
      <c r="G829" s="295"/>
      <c r="H829" s="295"/>
      <c r="I829" s="295"/>
      <c r="J829" s="295"/>
      <c r="K829" s="295"/>
      <c r="L829" s="295"/>
      <c r="M829" s="295"/>
      <c r="N829" s="295">
        <v>0</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164</v>
      </c>
      <c r="D830" s="295"/>
      <c r="E830" s="295"/>
      <c r="F830" s="295"/>
      <c r="G830" s="295"/>
      <c r="H830" s="295"/>
      <c r="I830" s="295"/>
      <c r="J830" s="295"/>
      <c r="K830" s="295"/>
      <c r="L830" s="295"/>
      <c r="M830" s="295"/>
      <c r="N830" s="295">
        <f>N829</f>
        <v>0</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111</v>
      </c>
      <c r="C832" s="291" t="s">
        <v>25</v>
      </c>
      <c r="D832" s="295"/>
      <c r="E832" s="295"/>
      <c r="F832" s="295"/>
      <c r="G832" s="295"/>
      <c r="H832" s="295"/>
      <c r="I832" s="295"/>
      <c r="J832" s="295"/>
      <c r="K832" s="295"/>
      <c r="L832" s="295"/>
      <c r="M832" s="295"/>
      <c r="N832" s="295">
        <v>0</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164</v>
      </c>
      <c r="D833" s="295"/>
      <c r="E833" s="295"/>
      <c r="F833" s="295"/>
      <c r="G833" s="295"/>
      <c r="H833" s="295"/>
      <c r="I833" s="295"/>
      <c r="J833" s="295"/>
      <c r="K833" s="295"/>
      <c r="L833" s="295"/>
      <c r="M833" s="295"/>
      <c r="N833" s="295">
        <f>N832</f>
        <v>0</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114</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164</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115</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164</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116</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164</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117</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164</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118</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164</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164</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120</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164</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121</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164</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122</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164</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123</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164</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124</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164</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125</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164</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126</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164</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127</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164</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128</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164</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129</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164</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130</v>
      </c>
      <c r="C888" s="291" t="s">
        <v>25</v>
      </c>
      <c r="D888" s="295"/>
      <c r="E888" s="295"/>
      <c r="F888" s="295"/>
      <c r="G888" s="295"/>
      <c r="H888" s="295"/>
      <c r="I888" s="295"/>
      <c r="J888" s="295"/>
      <c r="K888" s="295"/>
      <c r="L888" s="295"/>
      <c r="M888" s="295"/>
      <c r="N888" s="295">
        <v>0</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164</v>
      </c>
      <c r="D889" s="295"/>
      <c r="E889" s="295"/>
      <c r="F889" s="295"/>
      <c r="G889" s="295"/>
      <c r="H889" s="295"/>
      <c r="I889" s="295"/>
      <c r="J889" s="295"/>
      <c r="K889" s="295"/>
      <c r="L889" s="295"/>
      <c r="M889" s="295"/>
      <c r="N889" s="295">
        <f>N888</f>
        <v>0</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131</v>
      </c>
      <c r="C891" s="291" t="s">
        <v>25</v>
      </c>
      <c r="D891" s="295"/>
      <c r="E891" s="295"/>
      <c r="F891" s="295"/>
      <c r="G891" s="295"/>
      <c r="H891" s="295"/>
      <c r="I891" s="295"/>
      <c r="J891" s="295"/>
      <c r="K891" s="295"/>
      <c r="L891" s="295"/>
      <c r="M891" s="295"/>
      <c r="N891" s="295">
        <v>0</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164</v>
      </c>
      <c r="D892" s="295"/>
      <c r="E892" s="295"/>
      <c r="F892" s="295"/>
      <c r="G892" s="295"/>
      <c r="H892" s="295"/>
      <c r="I892" s="295"/>
      <c r="J892" s="295"/>
      <c r="K892" s="295"/>
      <c r="L892" s="295"/>
      <c r="M892" s="295"/>
      <c r="N892" s="295">
        <f>N891</f>
        <v>0</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132</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164</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133</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164</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134</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164</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135</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164</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136</v>
      </c>
      <c r="C906" s="291" t="s">
        <v>25</v>
      </c>
      <c r="D906" s="295"/>
      <c r="E906" s="295"/>
      <c r="F906" s="295"/>
      <c r="G906" s="295"/>
      <c r="H906" s="295"/>
      <c r="I906" s="295"/>
      <c r="J906" s="295"/>
      <c r="K906" s="295"/>
      <c r="L906" s="295"/>
      <c r="M906" s="295"/>
      <c r="N906" s="295">
        <v>0</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164</v>
      </c>
      <c r="D907" s="295"/>
      <c r="E907" s="295"/>
      <c r="F907" s="295"/>
      <c r="G907" s="295"/>
      <c r="H907" s="295"/>
      <c r="I907" s="295"/>
      <c r="J907" s="295"/>
      <c r="K907" s="295"/>
      <c r="L907" s="295"/>
      <c r="M907" s="295"/>
      <c r="N907" s="295">
        <f>N906</f>
        <v>0</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137</v>
      </c>
      <c r="C909" s="291" t="s">
        <v>25</v>
      </c>
      <c r="D909" s="295"/>
      <c r="E909" s="295"/>
      <c r="F909" s="295"/>
      <c r="G909" s="295"/>
      <c r="H909" s="295"/>
      <c r="I909" s="295"/>
      <c r="J909" s="295"/>
      <c r="K909" s="295"/>
      <c r="L909" s="295"/>
      <c r="M909" s="295"/>
      <c r="N909" s="295">
        <v>0</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164</v>
      </c>
      <c r="D910" s="295"/>
      <c r="E910" s="295"/>
      <c r="F910" s="295"/>
      <c r="G910" s="295"/>
      <c r="H910" s="295"/>
      <c r="I910" s="295"/>
      <c r="J910" s="295"/>
      <c r="K910" s="295"/>
      <c r="L910" s="295"/>
      <c r="M910" s="295"/>
      <c r="N910" s="295">
        <f>N909</f>
        <v>0</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138</v>
      </c>
      <c r="C912" s="291" t="s">
        <v>25</v>
      </c>
      <c r="D912" s="295"/>
      <c r="E912" s="295"/>
      <c r="F912" s="295"/>
      <c r="G912" s="295"/>
      <c r="H912" s="295"/>
      <c r="I912" s="295"/>
      <c r="J912" s="295"/>
      <c r="K912" s="295"/>
      <c r="L912" s="295"/>
      <c r="M912" s="295"/>
      <c r="N912" s="295">
        <v>0</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164</v>
      </c>
      <c r="D913" s="295"/>
      <c r="E913" s="295"/>
      <c r="F913" s="295"/>
      <c r="G913" s="295"/>
      <c r="H913" s="295"/>
      <c r="I913" s="295"/>
      <c r="J913" s="295"/>
      <c r="K913" s="295"/>
      <c r="L913" s="295"/>
      <c r="M913" s="295"/>
      <c r="N913" s="295">
        <f>N912</f>
        <v>0</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139</v>
      </c>
      <c r="C915" s="291" t="s">
        <v>25</v>
      </c>
      <c r="D915" s="295"/>
      <c r="E915" s="295"/>
      <c r="F915" s="295"/>
      <c r="G915" s="295"/>
      <c r="H915" s="295"/>
      <c r="I915" s="295"/>
      <c r="J915" s="295"/>
      <c r="K915" s="295"/>
      <c r="L915" s="295"/>
      <c r="M915" s="295"/>
      <c r="N915" s="295">
        <v>0</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164</v>
      </c>
      <c r="D916" s="295"/>
      <c r="E916" s="295"/>
      <c r="F916" s="295"/>
      <c r="G916" s="295"/>
      <c r="H916" s="295"/>
      <c r="I916" s="295"/>
      <c r="J916" s="295"/>
      <c r="K916" s="295"/>
      <c r="L916" s="295"/>
      <c r="M916" s="295"/>
      <c r="N916" s="295">
        <f>N915</f>
        <v>0</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140</v>
      </c>
      <c r="C918" s="291" t="s">
        <v>25</v>
      </c>
      <c r="D918" s="295"/>
      <c r="E918" s="295"/>
      <c r="F918" s="295"/>
      <c r="G918" s="295"/>
      <c r="H918" s="295"/>
      <c r="I918" s="295"/>
      <c r="J918" s="295"/>
      <c r="K918" s="295"/>
      <c r="L918" s="295"/>
      <c r="M918" s="295"/>
      <c r="N918" s="295">
        <v>0</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164</v>
      </c>
      <c r="D919" s="295"/>
      <c r="E919" s="295"/>
      <c r="F919" s="295"/>
      <c r="G919" s="295"/>
      <c r="H919" s="295"/>
      <c r="I919" s="295"/>
      <c r="J919" s="295"/>
      <c r="K919" s="295"/>
      <c r="L919" s="295"/>
      <c r="M919" s="295"/>
      <c r="N919" s="295">
        <f>N918</f>
        <v>0</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141</v>
      </c>
      <c r="C921" s="291" t="s">
        <v>25</v>
      </c>
      <c r="D921" s="295"/>
      <c r="E921" s="295"/>
      <c r="F921" s="295"/>
      <c r="G921" s="295"/>
      <c r="H921" s="295"/>
      <c r="I921" s="295"/>
      <c r="J921" s="295"/>
      <c r="K921" s="295"/>
      <c r="L921" s="295"/>
      <c r="M921" s="295"/>
      <c r="N921" s="295">
        <v>0</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164</v>
      </c>
      <c r="D922" s="295"/>
      <c r="E922" s="295"/>
      <c r="F922" s="295"/>
      <c r="G922" s="295"/>
      <c r="H922" s="295"/>
      <c r="I922" s="295"/>
      <c r="J922" s="295"/>
      <c r="K922" s="295"/>
      <c r="L922" s="295"/>
      <c r="M922" s="295"/>
      <c r="N922" s="295">
        <f>N921</f>
        <v>0</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142</v>
      </c>
      <c r="C924" s="291" t="s">
        <v>25</v>
      </c>
      <c r="D924" s="295"/>
      <c r="E924" s="295"/>
      <c r="F924" s="295"/>
      <c r="G924" s="295"/>
      <c r="H924" s="295"/>
      <c r="I924" s="295"/>
      <c r="J924" s="295"/>
      <c r="K924" s="295"/>
      <c r="L924" s="295"/>
      <c r="M924" s="295"/>
      <c r="N924" s="295">
        <v>0</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164</v>
      </c>
      <c r="D925" s="295"/>
      <c r="E925" s="295"/>
      <c r="F925" s="295"/>
      <c r="G925" s="295"/>
      <c r="H925" s="295"/>
      <c r="I925" s="295"/>
      <c r="J925" s="295"/>
      <c r="K925" s="295"/>
      <c r="L925" s="295"/>
      <c r="M925" s="295"/>
      <c r="N925" s="295">
        <f>N924</f>
        <v>0</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8" t="s">
        <v>212</v>
      </c>
      <c r="C949" s="830" t="s">
        <v>33</v>
      </c>
      <c r="D949" s="284" t="s">
        <v>423</v>
      </c>
      <c r="E949" s="832" t="s">
        <v>210</v>
      </c>
      <c r="F949" s="833"/>
      <c r="G949" s="833"/>
      <c r="H949" s="833"/>
      <c r="I949" s="833"/>
      <c r="J949" s="833"/>
      <c r="K949" s="833"/>
      <c r="L949" s="833"/>
      <c r="M949" s="834"/>
      <c r="N949" s="838" t="s">
        <v>214</v>
      </c>
      <c r="O949" s="284" t="s">
        <v>424</v>
      </c>
      <c r="P949" s="832" t="s">
        <v>213</v>
      </c>
      <c r="Q949" s="833"/>
      <c r="R949" s="833"/>
      <c r="S949" s="833"/>
      <c r="T949" s="833"/>
      <c r="U949" s="833"/>
      <c r="V949" s="833"/>
      <c r="W949" s="833"/>
      <c r="X949" s="834"/>
      <c r="Y949" s="835" t="s">
        <v>244</v>
      </c>
      <c r="Z949" s="836"/>
      <c r="AA949" s="836"/>
      <c r="AB949" s="836"/>
      <c r="AC949" s="836"/>
      <c r="AD949" s="836"/>
      <c r="AE949" s="836"/>
      <c r="AF949" s="836"/>
      <c r="AG949" s="836"/>
      <c r="AH949" s="836"/>
      <c r="AI949" s="836"/>
      <c r="AJ949" s="836"/>
      <c r="AK949" s="836"/>
      <c r="AL949" s="836"/>
      <c r="AM949" s="837"/>
    </row>
    <row r="950" spans="1:39" ht="65.25" customHeight="1">
      <c r="B950" s="829"/>
      <c r="C950" s="831"/>
      <c r="D950" s="285">
        <v>2020</v>
      </c>
      <c r="E950" s="285">
        <v>2021</v>
      </c>
      <c r="F950" s="285">
        <v>2022</v>
      </c>
      <c r="G950" s="285">
        <v>2023</v>
      </c>
      <c r="H950" s="285">
        <v>2024</v>
      </c>
      <c r="I950" s="285">
        <v>2025</v>
      </c>
      <c r="J950" s="285">
        <v>2026</v>
      </c>
      <c r="K950" s="285">
        <v>2027</v>
      </c>
      <c r="L950" s="285">
        <v>2028</v>
      </c>
      <c r="M950" s="285">
        <v>2029</v>
      </c>
      <c r="N950" s="839"/>
      <c r="O950" s="285">
        <v>2020</v>
      </c>
      <c r="P950" s="285">
        <v>2021</v>
      </c>
      <c r="Q950" s="285">
        <v>2022</v>
      </c>
      <c r="R950" s="285">
        <v>2023</v>
      </c>
      <c r="S950" s="285">
        <v>2024</v>
      </c>
      <c r="T950" s="285">
        <v>2025</v>
      </c>
      <c r="U950" s="285">
        <v>2026</v>
      </c>
      <c r="V950" s="285">
        <v>2027</v>
      </c>
      <c r="W950" s="285">
        <v>2028</v>
      </c>
      <c r="X950" s="285">
        <v>2029</v>
      </c>
      <c r="Y950" s="285" t="str">
        <f>'1.  LRAMVA Summary'!D50</f>
        <v>Residential</v>
      </c>
      <c r="Z950" s="285" t="str">
        <f>'1.  LRAMVA Summary'!E50</f>
        <v>GS&lt;50 kW</v>
      </c>
      <c r="AA950" s="285" t="str">
        <f>'1.  LRAMVA Summary'!F50</f>
        <v>GS 50 TO 4,999 KW</v>
      </c>
      <c r="AB950" s="285" t="str">
        <f>'1.  LRAMVA Summary'!G50</f>
        <v>Street Lighting</v>
      </c>
      <c r="AC950" s="285" t="str">
        <f>'1.  LRAMVA Summary'!H50</f>
        <v/>
      </c>
      <c r="AD950" s="285" t="str">
        <f>'1.  LRAMVA Summary'!I50</f>
        <v/>
      </c>
      <c r="AE950" s="285" t="str">
        <f>'1.  LRAMVA Summary'!J50</f>
        <v/>
      </c>
      <c r="AF950" s="285" t="str">
        <f>'1.  LRAMVA Summary'!K50</f>
        <v/>
      </c>
      <c r="AG950" s="285" t="str">
        <f>'1.  LRAMVA Summary'!L50</f>
        <v/>
      </c>
      <c r="AH950" s="285" t="str">
        <f>'1.  LRAMVA Summary'!M50</f>
        <v/>
      </c>
      <c r="AI950" s="285" t="str">
        <f>'1.  LRAMVA Summary'!N50</f>
        <v/>
      </c>
      <c r="AJ950" s="285" t="str">
        <f>'1.  LRAMVA Summary'!O50</f>
        <v/>
      </c>
      <c r="AK950" s="285" t="str">
        <f>'1.  LRAMVA Summary'!P50</f>
        <v/>
      </c>
      <c r="AL950" s="285" t="str">
        <f>'1.  LRAMVA Summary'!Q50</f>
        <v/>
      </c>
      <c r="AM950" s="287" t="str">
        <f>'1.  LRAMVA Summary'!R50</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Summary'!D51</f>
        <v>kWh</v>
      </c>
      <c r="Z951" s="291" t="str">
        <f>'1.  LRAMVA Summary'!E51</f>
        <v>kWh</v>
      </c>
      <c r="AA951" s="291" t="str">
        <f>'1.  LRAMVA Summary'!F51</f>
        <v>kW</v>
      </c>
      <c r="AB951" s="291" t="str">
        <f>'1.  LRAMVA Summary'!G51</f>
        <v>kW</v>
      </c>
      <c r="AC951" s="291">
        <f>'1.  LRAMVA Summary'!H51</f>
        <v>0</v>
      </c>
      <c r="AD951" s="291">
        <f>'1.  LRAMVA Summary'!I51</f>
        <v>0</v>
      </c>
      <c r="AE951" s="291">
        <f>'1.  LRAMVA Summary'!J51</f>
        <v>0</v>
      </c>
      <c r="AF951" s="291">
        <f>'1.  LRAMVA Summary'!K51</f>
        <v>0</v>
      </c>
      <c r="AG951" s="291">
        <f>'1.  LRAMVA Summary'!L51</f>
        <v>0</v>
      </c>
      <c r="AH951" s="291">
        <f>'1.  LRAMVA Summary'!M51</f>
        <v>0</v>
      </c>
      <c r="AI951" s="291">
        <f>'1.  LRAMVA Summary'!N51</f>
        <v>0</v>
      </c>
      <c r="AJ951" s="291">
        <f>'1.  LRAMVA Summary'!O51</f>
        <v>0</v>
      </c>
      <c r="AK951" s="291">
        <f>'1.  LRAMVA Summary'!P51</f>
        <v>0</v>
      </c>
      <c r="AL951" s="291">
        <f>'1.  LRAMVA Summary'!Q51</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164</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164</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164</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428" t="s">
        <v>98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164</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99</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164</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100</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164</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101</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164</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102</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164</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103</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164</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104</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164</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105</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164</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106</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164</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107</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164</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108</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109</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164</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164</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164</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113</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164</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110</v>
      </c>
      <c r="C1009" s="291" t="s">
        <v>25</v>
      </c>
      <c r="D1009" s="295"/>
      <c r="E1009" s="295"/>
      <c r="F1009" s="295"/>
      <c r="G1009" s="295"/>
      <c r="H1009" s="295"/>
      <c r="I1009" s="295"/>
      <c r="J1009" s="295"/>
      <c r="K1009" s="295"/>
      <c r="L1009" s="295"/>
      <c r="M1009" s="295"/>
      <c r="N1009" s="295">
        <v>0</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164</v>
      </c>
      <c r="D1010" s="295"/>
      <c r="E1010" s="295"/>
      <c r="F1010" s="295"/>
      <c r="G1010" s="295"/>
      <c r="H1010" s="295"/>
      <c r="I1010" s="295"/>
      <c r="J1010" s="295"/>
      <c r="K1010" s="295"/>
      <c r="L1010" s="295"/>
      <c r="M1010" s="295"/>
      <c r="N1010" s="295">
        <f>N1009</f>
        <v>0</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112</v>
      </c>
      <c r="C1012" s="291" t="s">
        <v>25</v>
      </c>
      <c r="D1012" s="295"/>
      <c r="E1012" s="295"/>
      <c r="F1012" s="295"/>
      <c r="G1012" s="295"/>
      <c r="H1012" s="295"/>
      <c r="I1012" s="295"/>
      <c r="J1012" s="295"/>
      <c r="K1012" s="295"/>
      <c r="L1012" s="295"/>
      <c r="M1012" s="295"/>
      <c r="N1012" s="295">
        <v>0</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164</v>
      </c>
      <c r="D1013" s="295"/>
      <c r="E1013" s="295"/>
      <c r="F1013" s="295"/>
      <c r="G1013" s="295"/>
      <c r="H1013" s="295"/>
      <c r="I1013" s="295"/>
      <c r="J1013" s="295"/>
      <c r="K1013" s="295"/>
      <c r="L1013" s="295"/>
      <c r="M1013" s="295"/>
      <c r="N1013" s="295">
        <f>N1012</f>
        <v>0</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111</v>
      </c>
      <c r="C1015" s="291" t="s">
        <v>25</v>
      </c>
      <c r="D1015" s="295"/>
      <c r="E1015" s="295"/>
      <c r="F1015" s="295"/>
      <c r="G1015" s="295"/>
      <c r="H1015" s="295"/>
      <c r="I1015" s="295"/>
      <c r="J1015" s="295"/>
      <c r="K1015" s="295"/>
      <c r="L1015" s="295"/>
      <c r="M1015" s="295"/>
      <c r="N1015" s="295">
        <v>0</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164</v>
      </c>
      <c r="D1016" s="295"/>
      <c r="E1016" s="295"/>
      <c r="F1016" s="295"/>
      <c r="G1016" s="295"/>
      <c r="H1016" s="295"/>
      <c r="I1016" s="295"/>
      <c r="J1016" s="295"/>
      <c r="K1016" s="295"/>
      <c r="L1016" s="295"/>
      <c r="M1016" s="295"/>
      <c r="N1016" s="295">
        <f>N1015</f>
        <v>0</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114</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164</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115</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164</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116</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164</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117</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164</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118</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164</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164</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120</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164</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121</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164</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122</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164</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123</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164</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124</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164</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125</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164</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126</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164</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127</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164</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128</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164</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129</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164</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130</v>
      </c>
      <c r="C1071" s="291" t="s">
        <v>25</v>
      </c>
      <c r="D1071" s="295"/>
      <c r="E1071" s="295"/>
      <c r="F1071" s="295"/>
      <c r="G1071" s="295"/>
      <c r="H1071" s="295"/>
      <c r="I1071" s="295"/>
      <c r="J1071" s="295"/>
      <c r="K1071" s="295"/>
      <c r="L1071" s="295"/>
      <c r="M1071" s="295"/>
      <c r="N1071" s="295">
        <v>0</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164</v>
      </c>
      <c r="D1072" s="295"/>
      <c r="E1072" s="295"/>
      <c r="F1072" s="295"/>
      <c r="G1072" s="295"/>
      <c r="H1072" s="295"/>
      <c r="I1072" s="295"/>
      <c r="J1072" s="295"/>
      <c r="K1072" s="295"/>
      <c r="L1072" s="295"/>
      <c r="M1072" s="295"/>
      <c r="N1072" s="295">
        <f>N1071</f>
        <v>0</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131</v>
      </c>
      <c r="C1074" s="291" t="s">
        <v>25</v>
      </c>
      <c r="D1074" s="295"/>
      <c r="E1074" s="295"/>
      <c r="F1074" s="295"/>
      <c r="G1074" s="295"/>
      <c r="H1074" s="295"/>
      <c r="I1074" s="295"/>
      <c r="J1074" s="295"/>
      <c r="K1074" s="295"/>
      <c r="L1074" s="295"/>
      <c r="M1074" s="295"/>
      <c r="N1074" s="295">
        <v>0</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164</v>
      </c>
      <c r="D1075" s="295"/>
      <c r="E1075" s="295"/>
      <c r="F1075" s="295"/>
      <c r="G1075" s="295"/>
      <c r="H1075" s="295"/>
      <c r="I1075" s="295"/>
      <c r="J1075" s="295"/>
      <c r="K1075" s="295"/>
      <c r="L1075" s="295"/>
      <c r="M1075" s="295"/>
      <c r="N1075" s="295">
        <f>N1074</f>
        <v>0</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132</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164</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133</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164</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134</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164</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135</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164</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136</v>
      </c>
      <c r="C1089" s="291" t="s">
        <v>25</v>
      </c>
      <c r="D1089" s="295"/>
      <c r="E1089" s="295"/>
      <c r="F1089" s="295"/>
      <c r="G1089" s="295"/>
      <c r="H1089" s="295"/>
      <c r="I1089" s="295"/>
      <c r="J1089" s="295"/>
      <c r="K1089" s="295"/>
      <c r="L1089" s="295"/>
      <c r="M1089" s="295"/>
      <c r="N1089" s="295">
        <v>0</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164</v>
      </c>
      <c r="D1090" s="295"/>
      <c r="E1090" s="295"/>
      <c r="F1090" s="295"/>
      <c r="G1090" s="295"/>
      <c r="H1090" s="295"/>
      <c r="I1090" s="295"/>
      <c r="J1090" s="295"/>
      <c r="K1090" s="295"/>
      <c r="L1090" s="295"/>
      <c r="M1090" s="295"/>
      <c r="N1090" s="295">
        <f>N1089</f>
        <v>0</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137</v>
      </c>
      <c r="C1092" s="291" t="s">
        <v>25</v>
      </c>
      <c r="D1092" s="295"/>
      <c r="E1092" s="295"/>
      <c r="F1092" s="295"/>
      <c r="G1092" s="295"/>
      <c r="H1092" s="295"/>
      <c r="I1092" s="295"/>
      <c r="J1092" s="295"/>
      <c r="K1092" s="295"/>
      <c r="L1092" s="295"/>
      <c r="M1092" s="295"/>
      <c r="N1092" s="295">
        <v>0</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164</v>
      </c>
      <c r="D1093" s="295"/>
      <c r="E1093" s="295"/>
      <c r="F1093" s="295"/>
      <c r="G1093" s="295"/>
      <c r="H1093" s="295"/>
      <c r="I1093" s="295"/>
      <c r="J1093" s="295"/>
      <c r="K1093" s="295"/>
      <c r="L1093" s="295"/>
      <c r="M1093" s="295"/>
      <c r="N1093" s="295">
        <f>N1092</f>
        <v>0</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15" hidden="1" customHeight="1" outlineLevel="1">
      <c r="A1095" s="532">
        <v>45</v>
      </c>
      <c r="B1095" s="428" t="s">
        <v>138</v>
      </c>
      <c r="C1095" s="291" t="s">
        <v>25</v>
      </c>
      <c r="D1095" s="295"/>
      <c r="E1095" s="295"/>
      <c r="F1095" s="295"/>
      <c r="G1095" s="295"/>
      <c r="H1095" s="295"/>
      <c r="I1095" s="295"/>
      <c r="J1095" s="295"/>
      <c r="K1095" s="295"/>
      <c r="L1095" s="295"/>
      <c r="M1095" s="295"/>
      <c r="N1095" s="295">
        <v>0</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164</v>
      </c>
      <c r="D1096" s="295"/>
      <c r="E1096" s="295"/>
      <c r="F1096" s="295"/>
      <c r="G1096" s="295"/>
      <c r="H1096" s="295"/>
      <c r="I1096" s="295"/>
      <c r="J1096" s="295"/>
      <c r="K1096" s="295"/>
      <c r="L1096" s="295"/>
      <c r="M1096" s="295"/>
      <c r="N1096" s="295">
        <f>N1095</f>
        <v>0</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46</v>
      </c>
      <c r="B1098" s="428" t="s">
        <v>139</v>
      </c>
      <c r="C1098" s="291" t="s">
        <v>25</v>
      </c>
      <c r="D1098" s="295"/>
      <c r="E1098" s="295"/>
      <c r="F1098" s="295"/>
      <c r="G1098" s="295"/>
      <c r="H1098" s="295"/>
      <c r="I1098" s="295"/>
      <c r="J1098" s="295"/>
      <c r="K1098" s="295"/>
      <c r="L1098" s="295"/>
      <c r="M1098" s="295"/>
      <c r="N1098" s="295">
        <v>0</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v>0.1</v>
      </c>
      <c r="AJ1098" s="415"/>
      <c r="AK1098" s="415"/>
      <c r="AL1098" s="415"/>
      <c r="AM1098" s="296">
        <f>SUM(Y1098:AL1098)</f>
        <v>0.1</v>
      </c>
    </row>
    <row r="1099" spans="1:39" ht="15" hidden="1" customHeight="1" outlineLevel="1">
      <c r="A1099" s="532"/>
      <c r="B1099" s="294" t="s">
        <v>347</v>
      </c>
      <c r="C1099" s="291" t="s">
        <v>164</v>
      </c>
      <c r="D1099" s="295"/>
      <c r="E1099" s="295"/>
      <c r="F1099" s="295"/>
      <c r="G1099" s="295"/>
      <c r="H1099" s="295"/>
      <c r="I1099" s="295"/>
      <c r="J1099" s="295"/>
      <c r="K1099" s="295"/>
      <c r="L1099" s="295"/>
      <c r="M1099" s="295"/>
      <c r="N1099" s="295">
        <f>N1098</f>
        <v>0</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0.1</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28.5" hidden="1" customHeight="1" outlineLevel="1">
      <c r="A1101" s="532">
        <v>47</v>
      </c>
      <c r="B1101" s="428" t="s">
        <v>140</v>
      </c>
      <c r="C1101" s="291" t="s">
        <v>25</v>
      </c>
      <c r="D1101" s="295"/>
      <c r="E1101" s="295"/>
      <c r="F1101" s="295"/>
      <c r="G1101" s="295"/>
      <c r="H1101" s="295"/>
      <c r="I1101" s="295"/>
      <c r="J1101" s="295"/>
      <c r="K1101" s="295"/>
      <c r="L1101" s="295"/>
      <c r="M1101" s="295"/>
      <c r="N1101" s="295">
        <v>0</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164</v>
      </c>
      <c r="D1102" s="295"/>
      <c r="E1102" s="295"/>
      <c r="F1102" s="295"/>
      <c r="G1102" s="295"/>
      <c r="H1102" s="295"/>
      <c r="I1102" s="295"/>
      <c r="J1102" s="295"/>
      <c r="K1102" s="295"/>
      <c r="L1102" s="295"/>
      <c r="M1102" s="295"/>
      <c r="N1102" s="295">
        <f>N1101</f>
        <v>0</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28.5" hidden="1" customHeight="1" outlineLevel="1">
      <c r="A1104" s="532">
        <v>48</v>
      </c>
      <c r="B1104" s="428" t="s">
        <v>141</v>
      </c>
      <c r="C1104" s="291" t="s">
        <v>25</v>
      </c>
      <c r="D1104" s="295"/>
      <c r="E1104" s="295"/>
      <c r="F1104" s="295"/>
      <c r="G1104" s="295"/>
      <c r="H1104" s="295"/>
      <c r="I1104" s="295"/>
      <c r="J1104" s="295"/>
      <c r="K1104" s="295"/>
      <c r="L1104" s="295"/>
      <c r="M1104" s="295"/>
      <c r="N1104" s="295">
        <v>0</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164</v>
      </c>
      <c r="D1105" s="295"/>
      <c r="E1105" s="295"/>
      <c r="F1105" s="295"/>
      <c r="G1105" s="295"/>
      <c r="H1105" s="295"/>
      <c r="I1105" s="295"/>
      <c r="J1105" s="295"/>
      <c r="K1105" s="295"/>
      <c r="L1105" s="295"/>
      <c r="M1105" s="295"/>
      <c r="N1105" s="295">
        <f>N1104</f>
        <v>0</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32">
        <v>49</v>
      </c>
      <c r="B1107" s="428" t="s">
        <v>142</v>
      </c>
      <c r="C1107" s="291" t="s">
        <v>25</v>
      </c>
      <c r="D1107" s="295"/>
      <c r="E1107" s="295"/>
      <c r="F1107" s="295"/>
      <c r="G1107" s="295"/>
      <c r="H1107" s="295"/>
      <c r="I1107" s="295"/>
      <c r="J1107" s="295"/>
      <c r="K1107" s="295"/>
      <c r="L1107" s="295"/>
      <c r="M1107" s="295"/>
      <c r="N1107" s="295">
        <v>0</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164</v>
      </c>
      <c r="D1108" s="295"/>
      <c r="E1108" s="295"/>
      <c r="F1108" s="295"/>
      <c r="G1108" s="295"/>
      <c r="H1108" s="295"/>
      <c r="I1108" s="295"/>
      <c r="J1108" s="295"/>
      <c r="K1108" s="295"/>
      <c r="L1108" s="295"/>
      <c r="M1108" s="295"/>
      <c r="N1108" s="295">
        <f>N1107</f>
        <v>0</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22"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L115" zoomScale="90" zoomScaleNormal="90" workbookViewId="0">
      <selection activeCell="W134" sqref="W134"/>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9"/>
      <c r="C5" s="131" t="s">
        <v>173</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90"/>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18.75" customHeight="1">
      <c r="B7" s="90"/>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8" t="s">
        <v>506</v>
      </c>
      <c r="C8" s="841" t="s">
        <v>678</v>
      </c>
      <c r="D8" s="841"/>
      <c r="E8" s="841"/>
      <c r="F8" s="841"/>
      <c r="G8" s="841"/>
      <c r="H8" s="841"/>
      <c r="I8" s="841"/>
      <c r="J8" s="841"/>
      <c r="K8" s="841"/>
      <c r="L8" s="841"/>
      <c r="M8" s="841"/>
      <c r="N8" s="841"/>
      <c r="O8" s="841"/>
      <c r="P8" s="841"/>
      <c r="Q8" s="841"/>
      <c r="R8" s="841"/>
      <c r="S8" s="841"/>
      <c r="T8" s="107"/>
      <c r="U8" s="107"/>
      <c r="V8" s="107"/>
      <c r="W8" s="107"/>
    </row>
    <row r="9" spans="1:28" s="9" customFormat="1" ht="45" customHeight="1">
      <c r="B9" s="57"/>
      <c r="C9" s="841" t="s">
        <v>565</v>
      </c>
      <c r="D9" s="841"/>
      <c r="E9" s="841"/>
      <c r="F9" s="841"/>
      <c r="G9" s="841"/>
      <c r="H9" s="841"/>
      <c r="I9" s="841"/>
      <c r="J9" s="841"/>
      <c r="K9" s="841"/>
      <c r="L9" s="841"/>
      <c r="M9" s="841"/>
      <c r="N9" s="841"/>
      <c r="O9" s="841"/>
      <c r="P9" s="841"/>
      <c r="Q9" s="841"/>
      <c r="R9" s="841"/>
      <c r="S9" s="841"/>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40" t="s">
        <v>236</v>
      </c>
      <c r="C12" s="840"/>
      <c r="D12" s="181"/>
      <c r="E12" s="182"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Summary'!D50</f>
        <v>Residential</v>
      </c>
      <c r="J14" s="204" t="str">
        <f>'1.  LRAMVA Summary'!E50</f>
        <v>GS&lt;50 kW</v>
      </c>
      <c r="K14" s="204" t="str">
        <f>'1.  LRAMVA Summary'!F50</f>
        <v>GS 50 TO 4,999 KW</v>
      </c>
      <c r="L14" s="204" t="str">
        <f>'1.  LRAMVA Summary'!G50</f>
        <v>Street Lighting</v>
      </c>
      <c r="M14" s="204" t="str">
        <f>'1.  LRAMVA Summary'!H50</f>
        <v/>
      </c>
      <c r="N14" s="204" t="str">
        <f>'1.  LRAMVA Summary'!I50</f>
        <v/>
      </c>
      <c r="O14" s="204" t="str">
        <f>'1.  LRAMVA Summary'!J50</f>
        <v/>
      </c>
      <c r="P14" s="204" t="str">
        <f>'1.  LRAMVA Summary'!K50</f>
        <v/>
      </c>
      <c r="Q14" s="204" t="str">
        <f>'1.  LRAMVA Summary'!L50</f>
        <v/>
      </c>
      <c r="R14" s="204" t="str">
        <f>'1.  LRAMVA Summary'!M50</f>
        <v/>
      </c>
      <c r="S14" s="204" t="str">
        <f>'1.  LRAMVA Summary'!N50</f>
        <v/>
      </c>
      <c r="T14" s="204" t="str">
        <f>'1.  LRAMVA Summary'!O50</f>
        <v/>
      </c>
      <c r="U14" s="204" t="str">
        <f>'1.  LRAMVA Summary'!P50</f>
        <v/>
      </c>
      <c r="V14" s="204" t="str">
        <f>'1.  LRAMVA Summary'!Q50</f>
        <v/>
      </c>
      <c r="W14" s="204" t="str">
        <f>'1.  LRAMVA Summary'!R50</f>
        <v>Total</v>
      </c>
    </row>
    <row r="15" spans="1:28" s="9" customFormat="1">
      <c r="B15" s="205" t="s">
        <v>44</v>
      </c>
      <c r="C15" s="205">
        <v>1.47E-2</v>
      </c>
      <c r="D15" s="206"/>
      <c r="E15" s="207">
        <v>40544</v>
      </c>
      <c r="F15" s="208">
        <v>2011</v>
      </c>
      <c r="G15" s="209" t="s">
        <v>65</v>
      </c>
      <c r="H15" s="210">
        <f>C$15/12</f>
        <v>1.225E-3</v>
      </c>
      <c r="I15" s="211">
        <f>SUM('1.  LRAMVA Summary'!D$52:D$53)*(MONTH($E15)-1)/12*$H15</f>
        <v>0</v>
      </c>
      <c r="J15" s="211">
        <f>SUM('1.  LRAMVA Summary'!E$52:E$53)*(MONTH($E15)-1)/12*$H15</f>
        <v>0</v>
      </c>
      <c r="K15" s="211">
        <f>SUM('1.  LRAMVA Summary'!F$52:F$53)*(MONTH($E15)-1)/12*$H15</f>
        <v>0</v>
      </c>
      <c r="L15" s="211">
        <f>SUM('1.  LRAMVA Summary'!G$52:G$53)*(MONTH($E15)-1)/12*$H15</f>
        <v>0</v>
      </c>
      <c r="M15" s="211">
        <f>SUM('1.  LRAMVA Summary'!H$52:H$53)*(MONTH($E15)-1)/12*$H15</f>
        <v>0</v>
      </c>
      <c r="N15" s="211">
        <f>SUM('1.  LRAMVA Summary'!I$52:I$53)*(MONTH($E15)-1)/12*$H15</f>
        <v>0</v>
      </c>
      <c r="O15" s="211">
        <f>SUM('1.  LRAMVA Summary'!J$52:J$53)*(MONTH($E15)-1)/12*$H15</f>
        <v>0</v>
      </c>
      <c r="P15" s="211">
        <f>SUM('1.  LRAMVA Summary'!K$52:K$53)*(MONTH($E15)-1)/12*$H15</f>
        <v>0</v>
      </c>
      <c r="Q15" s="211">
        <f>SUM('1.  LRAMVA Summary'!L$52:L$53)*(MONTH($E15)-1)/12*$H15</f>
        <v>0</v>
      </c>
      <c r="R15" s="211">
        <f>SUM('1.  LRAMVA Summary'!M$52:M$53)*(MONTH($E15)-1)/12*$H15</f>
        <v>0</v>
      </c>
      <c r="S15" s="211">
        <f>SUM('1.  LRAMVA Summary'!N$52:N$53)*(MONTH($E15)-1)/12*$H15</f>
        <v>0</v>
      </c>
      <c r="T15" s="211">
        <f>SUM('1.  LRAMVA Summary'!O$52:O$53)*(MONTH($E15)-1)/12*$H15</f>
        <v>0</v>
      </c>
      <c r="U15" s="211">
        <f>SUM('1.  LRAMVA Summary'!P$52:P$53)*(MONTH($E15)-1)/12*$H15</f>
        <v>0</v>
      </c>
      <c r="V15" s="211">
        <f>SUM('1.  LRAMVA Summary'!Q$52:Q$53)*(MONTH($E15)-1)/12*$H15</f>
        <v>0</v>
      </c>
      <c r="W15" s="212">
        <f>SUM(I15:V15)</f>
        <v>0</v>
      </c>
    </row>
    <row r="16" spans="1:28" s="9" customFormat="1">
      <c r="B16" s="213" t="s">
        <v>45</v>
      </c>
      <c r="C16" s="213">
        <v>1.47E-2</v>
      </c>
      <c r="D16" s="206"/>
      <c r="E16" s="207">
        <v>40575</v>
      </c>
      <c r="F16" s="208">
        <v>2011</v>
      </c>
      <c r="G16" s="209" t="s">
        <v>65</v>
      </c>
      <c r="H16" s="210">
        <f>C$15/12</f>
        <v>1.225E-3</v>
      </c>
      <c r="I16" s="211">
        <f>SUM('1.  LRAMVA Summary'!D$52:D$53)*(MONTH($E16)-1)/12*$H16</f>
        <v>0</v>
      </c>
      <c r="J16" s="211">
        <f>SUM('1.  LRAMVA Summary'!E$52:E$53)*(MONTH($E16)-1)/12*$H16</f>
        <v>0</v>
      </c>
      <c r="K16" s="211">
        <f>SUM('1.  LRAMVA Summary'!F$52:F$53)*(MONTH($E16)-1)/12*$H16</f>
        <v>0</v>
      </c>
      <c r="L16" s="211">
        <f>SUM('1.  LRAMVA Summary'!G$52:G$53)*(MONTH($E16)-1)/12*$H16</f>
        <v>0</v>
      </c>
      <c r="M16" s="211">
        <f>SUM('1.  LRAMVA Summary'!H$52:H$53)*(MONTH($E16)-1)/12*$H16</f>
        <v>0</v>
      </c>
      <c r="N16" s="211">
        <f>SUM('1.  LRAMVA Summary'!I$52:I$53)*(MONTH($E16)-1)/12*$H16</f>
        <v>0</v>
      </c>
      <c r="O16" s="211">
        <f>SUM('1.  LRAMVA Summary'!J$52:J$53)*(MONTH($E16)-1)/12*$H16</f>
        <v>0</v>
      </c>
      <c r="P16" s="211">
        <f>SUM('1.  LRAMVA Summary'!K$52:K$53)*(MONTH($E16)-1)/12*$H16</f>
        <v>0</v>
      </c>
      <c r="Q16" s="211">
        <f>SUM('1.  LRAMVA Summary'!L$52:L$53)*(MONTH($E16)-1)/12*$H16</f>
        <v>0</v>
      </c>
      <c r="R16" s="211">
        <f>SUM('1.  LRAMVA Summary'!M$52:M$53)*(MONTH($E16)-1)/12*$H16</f>
        <v>0</v>
      </c>
      <c r="S16" s="211">
        <f>SUM('1.  LRAMVA Summary'!N$52:N$53)*(MONTH($E16)-1)/12*$H16</f>
        <v>0</v>
      </c>
      <c r="T16" s="211">
        <f>SUM('1.  LRAMVA Summary'!O$52:O$53)*(MONTH($E16)-1)/12*$H16</f>
        <v>0</v>
      </c>
      <c r="U16" s="211">
        <f>SUM('1.  LRAMVA Summary'!P$52:P$53)*(MONTH($E16)-1)/12*$H16</f>
        <v>0</v>
      </c>
      <c r="V16" s="211">
        <f>SUM('1.  LRAMVA Summary'!Q$52:Q$53)*(MONTH($E16)-1)/12*$H16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Summary'!D$52:D$53)*(MONTH($E17)-1)/12*$H17</f>
        <v>0</v>
      </c>
      <c r="J17" s="211">
        <f>SUM('1.  LRAMVA Summary'!E$52:E$53)*(MONTH($E17)-1)/12*$H17</f>
        <v>0</v>
      </c>
      <c r="K17" s="211">
        <f>SUM('1.  LRAMVA Summary'!F$52:F$53)*(MONTH($E17)-1)/12*$H17</f>
        <v>0</v>
      </c>
      <c r="L17" s="211">
        <f>SUM('1.  LRAMVA Summary'!G$52:G$53)*(MONTH($E17)-1)/12*$H17</f>
        <v>0</v>
      </c>
      <c r="M17" s="211">
        <f>SUM('1.  LRAMVA Summary'!H$52:H$53)*(MONTH($E17)-1)/12*$H17</f>
        <v>0</v>
      </c>
      <c r="N17" s="211">
        <f>SUM('1.  LRAMVA Summary'!I$52:I$53)*(MONTH($E17)-1)/12*$H17</f>
        <v>0</v>
      </c>
      <c r="O17" s="211">
        <f>SUM('1.  LRAMVA Summary'!J$52:J$53)*(MONTH($E17)-1)/12*$H17</f>
        <v>0</v>
      </c>
      <c r="P17" s="211">
        <f>SUM('1.  LRAMVA Summary'!K$52:K$53)*(MONTH($E17)-1)/12*$H17</f>
        <v>0</v>
      </c>
      <c r="Q17" s="211">
        <f>SUM('1.  LRAMVA Summary'!L$52:L$53)*(MONTH($E17)-1)/12*$H17</f>
        <v>0</v>
      </c>
      <c r="R17" s="211">
        <f>SUM('1.  LRAMVA Summary'!M$52:M$53)*(MONTH($E17)-1)/12*$H17</f>
        <v>0</v>
      </c>
      <c r="S17" s="211">
        <f>SUM('1.  LRAMVA Summary'!N$52:N$53)*(MONTH($E17)-1)/12*$H17</f>
        <v>0</v>
      </c>
      <c r="T17" s="211">
        <f>SUM('1.  LRAMVA Summary'!O$52:O$53)*(MONTH($E17)-1)/12*$H17</f>
        <v>0</v>
      </c>
      <c r="U17" s="211">
        <f>SUM('1.  LRAMVA Summary'!P$52:P$53)*(MONTH($E17)-1)/12*$H17</f>
        <v>0</v>
      </c>
      <c r="V17" s="211">
        <f>SUM('1.  LRAMVA Summary'!Q$52:Q$53)*(MONTH($E17)-1)/12*$H17</f>
        <v>0</v>
      </c>
      <c r="W17" s="212">
        <f>SUM(I17:V17)</f>
        <v>0</v>
      </c>
    </row>
    <row r="18" spans="2:23" s="9" customFormat="1">
      <c r="B18" s="213" t="s">
        <v>47</v>
      </c>
      <c r="C18" s="213">
        <v>1.47E-2</v>
      </c>
      <c r="D18" s="206"/>
      <c r="E18" s="214">
        <v>40634</v>
      </c>
      <c r="F18" s="208">
        <v>2011</v>
      </c>
      <c r="G18" s="215" t="s">
        <v>66</v>
      </c>
      <c r="H18" s="210">
        <f>C$16/12</f>
        <v>1.225E-3</v>
      </c>
      <c r="I18" s="211">
        <f>SUM('1.  LRAMVA Summary'!D$52:D$53)*(MONTH($E18)-1)/12*$H18</f>
        <v>0</v>
      </c>
      <c r="J18" s="211">
        <f>SUM('1.  LRAMVA Summary'!E$52:E$53)*(MONTH($E18)-1)/12*$H18</f>
        <v>0</v>
      </c>
      <c r="K18" s="211">
        <f>SUM('1.  LRAMVA Summary'!F$52:F$53)*(MONTH($E18)-1)/12*$H18</f>
        <v>0</v>
      </c>
      <c r="L18" s="211">
        <f>SUM('1.  LRAMVA Summary'!G$52:G$53)*(MONTH($E18)-1)/12*$H18</f>
        <v>0</v>
      </c>
      <c r="M18" s="211">
        <f>SUM('1.  LRAMVA Summary'!H$52:H$53)*(MONTH($E18)-1)/12*$H18</f>
        <v>0</v>
      </c>
      <c r="N18" s="211">
        <f>SUM('1.  LRAMVA Summary'!I$52:I$53)*(MONTH($E18)-1)/12*$H18</f>
        <v>0</v>
      </c>
      <c r="O18" s="211">
        <f>SUM('1.  LRAMVA Summary'!J$52:J$53)*(MONTH($E18)-1)/12*$H18</f>
        <v>0</v>
      </c>
      <c r="P18" s="211">
        <f>SUM('1.  LRAMVA Summary'!K$52:K$53)*(MONTH($E18)-1)/12*$H18</f>
        <v>0</v>
      </c>
      <c r="Q18" s="211">
        <f>SUM('1.  LRAMVA Summary'!L$52:L$53)*(MONTH($E18)-1)/12*$H18</f>
        <v>0</v>
      </c>
      <c r="R18" s="211">
        <f>SUM('1.  LRAMVA Summary'!M$52:M$53)*(MONTH($E18)-1)/12*$H18</f>
        <v>0</v>
      </c>
      <c r="S18" s="211">
        <f>SUM('1.  LRAMVA Summary'!N$52:N$53)*(MONTH($E18)-1)/12*$H18</f>
        <v>0</v>
      </c>
      <c r="T18" s="211">
        <f>SUM('1.  LRAMVA Summary'!O$52:O$53)*(MONTH($E18)-1)/12*$H18</f>
        <v>0</v>
      </c>
      <c r="U18" s="211">
        <f>SUM('1.  LRAMVA Summary'!P$52:P$53)*(MONTH($E18)-1)/12*$H18</f>
        <v>0</v>
      </c>
      <c r="V18" s="211">
        <f>SUM('1.  LRAMVA Summary'!Q$52:Q$53)*(MONTH($E18)-1)/12*$H18</f>
        <v>0</v>
      </c>
      <c r="W18" s="212">
        <f>SUM(I18:V18)</f>
        <v>0</v>
      </c>
    </row>
    <row r="19" spans="2:23" s="9" customFormat="1">
      <c r="B19" s="213" t="s">
        <v>48</v>
      </c>
      <c r="C19" s="213">
        <v>1.47E-2</v>
      </c>
      <c r="D19" s="206"/>
      <c r="E19" s="214">
        <v>40664</v>
      </c>
      <c r="F19" s="208">
        <v>2011</v>
      </c>
      <c r="G19" s="215" t="s">
        <v>66</v>
      </c>
      <c r="H19" s="210">
        <f>C$16/12</f>
        <v>1.225E-3</v>
      </c>
      <c r="I19" s="211">
        <f>SUM('1.  LRAMVA Summary'!D$52:D$53)*(MONTH($E19)-1)/12*$H19</f>
        <v>0</v>
      </c>
      <c r="J19" s="211">
        <f>SUM('1.  LRAMVA Summary'!E$52:E$53)*(MONTH($E19)-1)/12*$H19</f>
        <v>0</v>
      </c>
      <c r="K19" s="211">
        <f>SUM('1.  LRAMVA Summary'!F$52:F$53)*(MONTH($E19)-1)/12*$H19</f>
        <v>0</v>
      </c>
      <c r="L19" s="211">
        <f>SUM('1.  LRAMVA Summary'!G$52:G$53)*(MONTH($E19)-1)/12*$H19</f>
        <v>0</v>
      </c>
      <c r="M19" s="211">
        <f>SUM('1.  LRAMVA Summary'!H$52:H$53)*(MONTH($E19)-1)/12*$H19</f>
        <v>0</v>
      </c>
      <c r="N19" s="211">
        <f>SUM('1.  LRAMVA Summary'!I$52:I$53)*(MONTH($E19)-1)/12*$H19</f>
        <v>0</v>
      </c>
      <c r="O19" s="211">
        <f>SUM('1.  LRAMVA Summary'!J$52:J$53)*(MONTH($E19)-1)/12*$H19</f>
        <v>0</v>
      </c>
      <c r="P19" s="211">
        <f>SUM('1.  LRAMVA Summary'!K$52:K$53)*(MONTH($E19)-1)/12*$H19</f>
        <v>0</v>
      </c>
      <c r="Q19" s="211">
        <f>SUM('1.  LRAMVA Summary'!L$52:L$53)*(MONTH($E19)-1)/12*$H19</f>
        <v>0</v>
      </c>
      <c r="R19" s="211">
        <f>SUM('1.  LRAMVA Summary'!M$52:M$53)*(MONTH($E19)-1)/12*$H19</f>
        <v>0</v>
      </c>
      <c r="S19" s="211">
        <f>SUM('1.  LRAMVA Summary'!N$52:N$53)*(MONTH($E19)-1)/12*$H19</f>
        <v>0</v>
      </c>
      <c r="T19" s="211">
        <f>SUM('1.  LRAMVA Summary'!O$52:O$53)*(MONTH($E19)-1)/12*$H19</f>
        <v>0</v>
      </c>
      <c r="U19" s="211">
        <f>SUM('1.  LRAMVA Summary'!P$52:P$53)*(MONTH($E19)-1)/12*$H19</f>
        <v>0</v>
      </c>
      <c r="V19" s="211">
        <f>SUM('1.  LRAMVA Summary'!Q$52:Q$53)*(MONTH($E19)-1)/12*$H19</f>
        <v>0</v>
      </c>
      <c r="W19" s="212">
        <f t="shared" si="0"/>
        <v>0</v>
      </c>
    </row>
    <row r="20" spans="2:23" s="9" customFormat="1">
      <c r="B20" s="213" t="s">
        <v>49</v>
      </c>
      <c r="C20" s="213">
        <v>1.47E-2</v>
      </c>
      <c r="D20" s="206"/>
      <c r="E20" s="214">
        <v>40695</v>
      </c>
      <c r="F20" s="208">
        <v>2011</v>
      </c>
      <c r="G20" s="215" t="s">
        <v>66</v>
      </c>
      <c r="H20" s="210">
        <f>C$16/12</f>
        <v>1.225E-3</v>
      </c>
      <c r="I20" s="211">
        <f>SUM('1.  LRAMVA Summary'!D$52:D$53)*(MONTH($E20)-1)/12*$H20</f>
        <v>0</v>
      </c>
      <c r="J20" s="211">
        <f>SUM('1.  LRAMVA Summary'!E$52:E$53)*(MONTH($E20)-1)/12*$H20</f>
        <v>0</v>
      </c>
      <c r="K20" s="211">
        <f>SUM('1.  LRAMVA Summary'!F$52:F$53)*(MONTH($E20)-1)/12*$H20</f>
        <v>0</v>
      </c>
      <c r="L20" s="211">
        <f>SUM('1.  LRAMVA Summary'!G$52:G$53)*(MONTH($E20)-1)/12*$H20</f>
        <v>0</v>
      </c>
      <c r="M20" s="211">
        <f>SUM('1.  LRAMVA Summary'!H$52:H$53)*(MONTH($E20)-1)/12*$H20</f>
        <v>0</v>
      </c>
      <c r="N20" s="211">
        <f>SUM('1.  LRAMVA Summary'!I$52:I$53)*(MONTH($E20)-1)/12*$H20</f>
        <v>0</v>
      </c>
      <c r="O20" s="211">
        <f>SUM('1.  LRAMVA Summary'!J$52:J$53)*(MONTH($E20)-1)/12*$H20</f>
        <v>0</v>
      </c>
      <c r="P20" s="211">
        <f>SUM('1.  LRAMVA Summary'!K$52:K$53)*(MONTH($E20)-1)/12*$H20</f>
        <v>0</v>
      </c>
      <c r="Q20" s="211">
        <f>SUM('1.  LRAMVA Summary'!L$52:L$53)*(MONTH($E20)-1)/12*$H20</f>
        <v>0</v>
      </c>
      <c r="R20" s="211">
        <f>SUM('1.  LRAMVA Summary'!M$52:M$53)*(MONTH($E20)-1)/12*$H20</f>
        <v>0</v>
      </c>
      <c r="S20" s="211">
        <f>SUM('1.  LRAMVA Summary'!N$52:N$53)*(MONTH($E20)-1)/12*$H20</f>
        <v>0</v>
      </c>
      <c r="T20" s="211">
        <f>SUM('1.  LRAMVA Summary'!O$52:O$53)*(MONTH($E20)-1)/12*$H20</f>
        <v>0</v>
      </c>
      <c r="U20" s="211">
        <f>SUM('1.  LRAMVA Summary'!P$52:P$53)*(MONTH($E20)-1)/12*$H20</f>
        <v>0</v>
      </c>
      <c r="V20" s="211">
        <f>SUM('1.  LRAMVA Summary'!Q$52:Q$53)*(MONTH($E20)-1)/12*$H20</f>
        <v>0</v>
      </c>
      <c r="W20" s="212">
        <f t="shared" si="0"/>
        <v>0</v>
      </c>
    </row>
    <row r="21" spans="2:23" s="9" customFormat="1">
      <c r="B21" s="213" t="s">
        <v>50</v>
      </c>
      <c r="C21" s="213">
        <v>1.47E-2</v>
      </c>
      <c r="D21" s="206"/>
      <c r="E21" s="214">
        <v>40725</v>
      </c>
      <c r="F21" s="208">
        <v>2011</v>
      </c>
      <c r="G21" s="215" t="s">
        <v>68</v>
      </c>
      <c r="H21" s="210">
        <f>C$17/12</f>
        <v>1.225E-3</v>
      </c>
      <c r="I21" s="211">
        <f>SUM('1.  LRAMVA Summary'!D$52:D$53)*(MONTH($E21)-1)/12*$H21</f>
        <v>0</v>
      </c>
      <c r="J21" s="211">
        <f>SUM('1.  LRAMVA Summary'!E$52:E$53)*(MONTH($E21)-1)/12*$H21</f>
        <v>0</v>
      </c>
      <c r="K21" s="211">
        <f>SUM('1.  LRAMVA Summary'!F$52:F$53)*(MONTH($E21)-1)/12*$H21</f>
        <v>0</v>
      </c>
      <c r="L21" s="211">
        <f>SUM('1.  LRAMVA Summary'!G$52:G$53)*(MONTH($E21)-1)/12*$H21</f>
        <v>0</v>
      </c>
      <c r="M21" s="211">
        <f>SUM('1.  LRAMVA Summary'!H$52:H$53)*(MONTH($E21)-1)/12*$H21</f>
        <v>0</v>
      </c>
      <c r="N21" s="211">
        <f>SUM('1.  LRAMVA Summary'!I$52:I$53)*(MONTH($E21)-1)/12*$H21</f>
        <v>0</v>
      </c>
      <c r="O21" s="211">
        <f>SUM('1.  LRAMVA Summary'!J$52:J$53)*(MONTH($E21)-1)/12*$H21</f>
        <v>0</v>
      </c>
      <c r="P21" s="211">
        <f>SUM('1.  LRAMVA Summary'!K$52:K$53)*(MONTH($E21)-1)/12*$H21</f>
        <v>0</v>
      </c>
      <c r="Q21" s="211">
        <f>SUM('1.  LRAMVA Summary'!L$52:L$53)*(MONTH($E21)-1)/12*$H21</f>
        <v>0</v>
      </c>
      <c r="R21" s="211">
        <f>SUM('1.  LRAMVA Summary'!M$52:M$53)*(MONTH($E21)-1)/12*$H21</f>
        <v>0</v>
      </c>
      <c r="S21" s="211">
        <f>SUM('1.  LRAMVA Summary'!N$52:N$53)*(MONTH($E21)-1)/12*$H21</f>
        <v>0</v>
      </c>
      <c r="T21" s="211">
        <f>SUM('1.  LRAMVA Summary'!O$52:O$53)*(MONTH($E21)-1)/12*$H21</f>
        <v>0</v>
      </c>
      <c r="U21" s="211">
        <f>SUM('1.  LRAMVA Summary'!P$52:P$53)*(MONTH($E21)-1)/12*$H21</f>
        <v>0</v>
      </c>
      <c r="V21" s="211">
        <f>SUM('1.  LRAMVA Summary'!Q$52:Q$53)*(MONTH($E21)-1)/12*$H21</f>
        <v>0</v>
      </c>
      <c r="W21" s="212">
        <f t="shared" si="0"/>
        <v>0</v>
      </c>
    </row>
    <row r="22" spans="2:23" s="9" customFormat="1">
      <c r="B22" s="213" t="s">
        <v>51</v>
      </c>
      <c r="C22" s="213">
        <v>1.47E-2</v>
      </c>
      <c r="D22" s="206"/>
      <c r="E22" s="214">
        <v>40756</v>
      </c>
      <c r="F22" s="208">
        <v>2011</v>
      </c>
      <c r="G22" s="215" t="s">
        <v>68</v>
      </c>
      <c r="H22" s="210">
        <f>C$17/12</f>
        <v>1.225E-3</v>
      </c>
      <c r="I22" s="211">
        <f>SUM('1.  LRAMVA Summary'!D$52:D$53)*(MONTH($E22)-1)/12*$H22</f>
        <v>0</v>
      </c>
      <c r="J22" s="211">
        <f>SUM('1.  LRAMVA Summary'!E$52:E$53)*(MONTH($E22)-1)/12*$H22</f>
        <v>0</v>
      </c>
      <c r="K22" s="211">
        <f>SUM('1.  LRAMVA Summary'!F$52:F$53)*(MONTH($E22)-1)/12*$H22</f>
        <v>0</v>
      </c>
      <c r="L22" s="211">
        <f>SUM('1.  LRAMVA Summary'!G$52:G$53)*(MONTH($E22)-1)/12*$H22</f>
        <v>0</v>
      </c>
      <c r="M22" s="211">
        <f>SUM('1.  LRAMVA Summary'!H$52:H$53)*(MONTH($E22)-1)/12*$H22</f>
        <v>0</v>
      </c>
      <c r="N22" s="211">
        <f>SUM('1.  LRAMVA Summary'!I$52:I$53)*(MONTH($E22)-1)/12*$H22</f>
        <v>0</v>
      </c>
      <c r="O22" s="211">
        <f>SUM('1.  LRAMVA Summary'!J$52:J$53)*(MONTH($E22)-1)/12*$H22</f>
        <v>0</v>
      </c>
      <c r="P22" s="211">
        <f>SUM('1.  LRAMVA Summary'!K$52:K$53)*(MONTH($E22)-1)/12*$H22</f>
        <v>0</v>
      </c>
      <c r="Q22" s="211">
        <f>SUM('1.  LRAMVA Summary'!L$52:L$53)*(MONTH($E22)-1)/12*$H22</f>
        <v>0</v>
      </c>
      <c r="R22" s="211">
        <f>SUM('1.  LRAMVA Summary'!M$52:M$53)*(MONTH($E22)-1)/12*$H22</f>
        <v>0</v>
      </c>
      <c r="S22" s="211">
        <f>SUM('1.  LRAMVA Summary'!N$52:N$53)*(MONTH($E22)-1)/12*$H22</f>
        <v>0</v>
      </c>
      <c r="T22" s="211">
        <f>SUM('1.  LRAMVA Summary'!O$52:O$53)*(MONTH($E22)-1)/12*$H22</f>
        <v>0</v>
      </c>
      <c r="U22" s="211">
        <f>SUM('1.  LRAMVA Summary'!P$52:P$53)*(MONTH($E22)-1)/12*$H22</f>
        <v>0</v>
      </c>
      <c r="V22" s="211">
        <f>SUM('1.  LRAMVA Summary'!Q$52:Q$53)*(MONTH($E22)-1)/12*$H22</f>
        <v>0</v>
      </c>
      <c r="W22" s="212">
        <f t="shared" si="0"/>
        <v>0</v>
      </c>
    </row>
    <row r="23" spans="2:23" s="9" customFormat="1">
      <c r="B23" s="213" t="s">
        <v>52</v>
      </c>
      <c r="C23" s="213">
        <v>1.47E-2</v>
      </c>
      <c r="D23" s="206"/>
      <c r="E23" s="214">
        <v>40787</v>
      </c>
      <c r="F23" s="208">
        <v>2011</v>
      </c>
      <c r="G23" s="215" t="s">
        <v>68</v>
      </c>
      <c r="H23" s="210">
        <f>C$17/12</f>
        <v>1.225E-3</v>
      </c>
      <c r="I23" s="211">
        <f>SUM('1.  LRAMVA Summary'!D$52:D$53)*(MONTH($E23)-1)/12*$H23</f>
        <v>0</v>
      </c>
      <c r="J23" s="211">
        <f>SUM('1.  LRAMVA Summary'!E$52:E$53)*(MONTH($E23)-1)/12*$H23</f>
        <v>0</v>
      </c>
      <c r="K23" s="211">
        <f>SUM('1.  LRAMVA Summary'!F$52:F$53)*(MONTH($E23)-1)/12*$H23</f>
        <v>0</v>
      </c>
      <c r="L23" s="211">
        <f>SUM('1.  LRAMVA Summary'!G$52:G$53)*(MONTH($E23)-1)/12*$H23</f>
        <v>0</v>
      </c>
      <c r="M23" s="211">
        <f>SUM('1.  LRAMVA Summary'!H$52:H$53)*(MONTH($E23)-1)/12*$H23</f>
        <v>0</v>
      </c>
      <c r="N23" s="211">
        <f>SUM('1.  LRAMVA Summary'!I$52:I$53)*(MONTH($E23)-1)/12*$H23</f>
        <v>0</v>
      </c>
      <c r="O23" s="211">
        <f>SUM('1.  LRAMVA Summary'!J$52:J$53)*(MONTH($E23)-1)/12*$H23</f>
        <v>0</v>
      </c>
      <c r="P23" s="211">
        <f>SUM('1.  LRAMVA Summary'!K$52:K$53)*(MONTH($E23)-1)/12*$H23</f>
        <v>0</v>
      </c>
      <c r="Q23" s="211">
        <f>SUM('1.  LRAMVA Summary'!L$52:L$53)*(MONTH($E23)-1)/12*$H23</f>
        <v>0</v>
      </c>
      <c r="R23" s="211">
        <f>SUM('1.  LRAMVA Summary'!M$52:M$53)*(MONTH($E23)-1)/12*$H23</f>
        <v>0</v>
      </c>
      <c r="S23" s="211">
        <f>SUM('1.  LRAMVA Summary'!N$52:N$53)*(MONTH($E23)-1)/12*$H23</f>
        <v>0</v>
      </c>
      <c r="T23" s="211">
        <f>SUM('1.  LRAMVA Summary'!O$52:O$53)*(MONTH($E23)-1)/12*$H23</f>
        <v>0</v>
      </c>
      <c r="U23" s="211">
        <f>SUM('1.  LRAMVA Summary'!P$52:P$53)*(MONTH($E23)-1)/12*$H23</f>
        <v>0</v>
      </c>
      <c r="V23" s="211">
        <f>SUM('1.  LRAMVA Summary'!Q$52:Q$53)*(MONTH($E23)-1)/12*$H23</f>
        <v>0</v>
      </c>
      <c r="W23" s="212">
        <f t="shared" si="0"/>
        <v>0</v>
      </c>
    </row>
    <row r="24" spans="2:23" s="9" customFormat="1">
      <c r="B24" s="213" t="s">
        <v>53</v>
      </c>
      <c r="C24" s="213">
        <v>1.47E-2</v>
      </c>
      <c r="D24" s="206"/>
      <c r="E24" s="214">
        <v>40817</v>
      </c>
      <c r="F24" s="208">
        <v>2011</v>
      </c>
      <c r="G24" s="215" t="s">
        <v>69</v>
      </c>
      <c r="H24" s="210">
        <f>C$18/12</f>
        <v>1.225E-3</v>
      </c>
      <c r="I24" s="211">
        <f>SUM('1.  LRAMVA Summary'!D$52:D$53)*(MONTH($E24)-1)/12*$H24</f>
        <v>0</v>
      </c>
      <c r="J24" s="211">
        <f>SUM('1.  LRAMVA Summary'!E$52:E$53)*(MONTH($E24)-1)/12*$H24</f>
        <v>0</v>
      </c>
      <c r="K24" s="211">
        <f>SUM('1.  LRAMVA Summary'!F$52:F$53)*(MONTH($E24)-1)/12*$H24</f>
        <v>0</v>
      </c>
      <c r="L24" s="211">
        <f>SUM('1.  LRAMVA Summary'!G$52:G$53)*(MONTH($E24)-1)/12*$H24</f>
        <v>0</v>
      </c>
      <c r="M24" s="211">
        <f>SUM('1.  LRAMVA Summary'!H$52:H$53)*(MONTH($E24)-1)/12*$H24</f>
        <v>0</v>
      </c>
      <c r="N24" s="211">
        <f>SUM('1.  LRAMVA Summary'!I$52:I$53)*(MONTH($E24)-1)/12*$H24</f>
        <v>0</v>
      </c>
      <c r="O24" s="211">
        <f>SUM('1.  LRAMVA Summary'!J$52:J$53)*(MONTH($E24)-1)/12*$H24</f>
        <v>0</v>
      </c>
      <c r="P24" s="211">
        <f>SUM('1.  LRAMVA Summary'!K$52:K$53)*(MONTH($E24)-1)/12*$H24</f>
        <v>0</v>
      </c>
      <c r="Q24" s="211">
        <f>SUM('1.  LRAMVA Summary'!L$52:L$53)*(MONTH($E24)-1)/12*$H24</f>
        <v>0</v>
      </c>
      <c r="R24" s="211">
        <f>SUM('1.  LRAMVA Summary'!M$52:M$53)*(MONTH($E24)-1)/12*$H24</f>
        <v>0</v>
      </c>
      <c r="S24" s="211">
        <f>SUM('1.  LRAMVA Summary'!N$52:N$53)*(MONTH($E24)-1)/12*$H24</f>
        <v>0</v>
      </c>
      <c r="T24" s="211">
        <f>SUM('1.  LRAMVA Summary'!O$52:O$53)*(MONTH($E24)-1)/12*$H24</f>
        <v>0</v>
      </c>
      <c r="U24" s="211">
        <f>SUM('1.  LRAMVA Summary'!P$52:P$53)*(MONTH($E24)-1)/12*$H24</f>
        <v>0</v>
      </c>
      <c r="V24" s="211">
        <f>SUM('1.  LRAMVA Summary'!Q$52:Q$53)*(MONTH($E24)-1)/12*$H24</f>
        <v>0</v>
      </c>
      <c r="W24" s="212">
        <f t="shared" si="0"/>
        <v>0</v>
      </c>
    </row>
    <row r="25" spans="2:23" s="9" customFormat="1">
      <c r="B25" s="213" t="s">
        <v>54</v>
      </c>
      <c r="C25" s="213">
        <v>1.47E-2</v>
      </c>
      <c r="D25" s="206"/>
      <c r="E25" s="214">
        <v>40848</v>
      </c>
      <c r="F25" s="208">
        <v>2011</v>
      </c>
      <c r="G25" s="215" t="s">
        <v>69</v>
      </c>
      <c r="H25" s="210">
        <f>C$18/12</f>
        <v>1.225E-3</v>
      </c>
      <c r="I25" s="211">
        <f>SUM('1.  LRAMVA Summary'!D$52:D$53)*(MONTH($E25)-1)/12*$H25</f>
        <v>0</v>
      </c>
      <c r="J25" s="211">
        <f>SUM('1.  LRAMVA Summary'!E$52:E$53)*(MONTH($E25)-1)/12*$H25</f>
        <v>0</v>
      </c>
      <c r="K25" s="211">
        <f>SUM('1.  LRAMVA Summary'!F$52:F$53)*(MONTH($E25)-1)/12*$H25</f>
        <v>0</v>
      </c>
      <c r="L25" s="211">
        <f>SUM('1.  LRAMVA Summary'!G$52:G$53)*(MONTH($E25)-1)/12*$H25</f>
        <v>0</v>
      </c>
      <c r="M25" s="211">
        <f>SUM('1.  LRAMVA Summary'!H$52:H$53)*(MONTH($E25)-1)/12*$H25</f>
        <v>0</v>
      </c>
      <c r="N25" s="211">
        <f>SUM('1.  LRAMVA Summary'!I$52:I$53)*(MONTH($E25)-1)/12*$H25</f>
        <v>0</v>
      </c>
      <c r="O25" s="211">
        <f>SUM('1.  LRAMVA Summary'!J$52:J$53)*(MONTH($E25)-1)/12*$H25</f>
        <v>0</v>
      </c>
      <c r="P25" s="211">
        <f>SUM('1.  LRAMVA Summary'!K$52:K$53)*(MONTH($E25)-1)/12*$H25</f>
        <v>0</v>
      </c>
      <c r="Q25" s="211">
        <f>SUM('1.  LRAMVA Summary'!L$52:L$53)*(MONTH($E25)-1)/12*$H25</f>
        <v>0</v>
      </c>
      <c r="R25" s="211">
        <f>SUM('1.  LRAMVA Summary'!M$52:M$53)*(MONTH($E25)-1)/12*$H25</f>
        <v>0</v>
      </c>
      <c r="S25" s="211">
        <f>SUM('1.  LRAMVA Summary'!N$52:N$53)*(MONTH($E25)-1)/12*$H25</f>
        <v>0</v>
      </c>
      <c r="T25" s="211">
        <f>SUM('1.  LRAMVA Summary'!O$52:O$53)*(MONTH($E25)-1)/12*$H25</f>
        <v>0</v>
      </c>
      <c r="U25" s="211">
        <f>SUM('1.  LRAMVA Summary'!P$52:P$53)*(MONTH($E25)-1)/12*$H25</f>
        <v>0</v>
      </c>
      <c r="V25" s="211">
        <f>SUM('1.  LRAMVA Summary'!Q$52:Q$53)*(MONTH($E25)-1)/12*$H25</f>
        <v>0</v>
      </c>
      <c r="W25" s="212">
        <f t="shared" si="0"/>
        <v>0</v>
      </c>
    </row>
    <row r="26" spans="2:23" s="9" customFormat="1">
      <c r="B26" s="213" t="s">
        <v>55</v>
      </c>
      <c r="C26" s="213">
        <v>1.47E-2</v>
      </c>
      <c r="D26" s="206"/>
      <c r="E26" s="214">
        <v>40878</v>
      </c>
      <c r="F26" s="208">
        <v>2011</v>
      </c>
      <c r="G26" s="215" t="s">
        <v>69</v>
      </c>
      <c r="H26" s="210">
        <f>C$18/12</f>
        <v>1.225E-3</v>
      </c>
      <c r="I26" s="211">
        <f>SUM('1.  LRAMVA Summary'!D$52:D$53)*(MONTH($E26)-1)/12*$H26</f>
        <v>0</v>
      </c>
      <c r="J26" s="211">
        <f>SUM('1.  LRAMVA Summary'!E$52:E$53)*(MONTH($E26)-1)/12*$H26</f>
        <v>0</v>
      </c>
      <c r="K26" s="211">
        <f>SUM('1.  LRAMVA Summary'!F$52:F$53)*(MONTH($E26)-1)/12*$H26</f>
        <v>0</v>
      </c>
      <c r="L26" s="211">
        <f>SUM('1.  LRAMVA Summary'!G$52:G$53)*(MONTH($E26)-1)/12*$H26</f>
        <v>0</v>
      </c>
      <c r="M26" s="211">
        <f>SUM('1.  LRAMVA Summary'!H$52:H$53)*(MONTH($E26)-1)/12*$H26</f>
        <v>0</v>
      </c>
      <c r="N26" s="211">
        <f>SUM('1.  LRAMVA Summary'!I$52:I$53)*(MONTH($E26)-1)/12*$H26</f>
        <v>0</v>
      </c>
      <c r="O26" s="211">
        <f>SUM('1.  LRAMVA Summary'!J$52:J$53)*(MONTH($E26)-1)/12*$H26</f>
        <v>0</v>
      </c>
      <c r="P26" s="211">
        <f>SUM('1.  LRAMVA Summary'!K$52:K$53)*(MONTH($E26)-1)/12*$H26</f>
        <v>0</v>
      </c>
      <c r="Q26" s="211">
        <f>SUM('1.  LRAMVA Summary'!L$52:L$53)*(MONTH($E26)-1)/12*$H26</f>
        <v>0</v>
      </c>
      <c r="R26" s="211">
        <f>SUM('1.  LRAMVA Summary'!M$52:M$53)*(MONTH($E26)-1)/12*$H26</f>
        <v>0</v>
      </c>
      <c r="S26" s="211">
        <f>SUM('1.  LRAMVA Summary'!N$52:N$53)*(MONTH($E26)-1)/12*$H26</f>
        <v>0</v>
      </c>
      <c r="T26" s="211">
        <f>SUM('1.  LRAMVA Summary'!O$52:O$53)*(MONTH($E26)-1)/12*$H26</f>
        <v>0</v>
      </c>
      <c r="U26" s="211">
        <f>SUM('1.  LRAMVA Summary'!P$52:P$53)*(MONTH($E26)-1)/12*$H26</f>
        <v>0</v>
      </c>
      <c r="V26" s="211">
        <f>SUM('1.  LRAMVA Summary'!Q$52:Q$53)*(MONTH($E26)-1)/12*$H26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179</v>
      </c>
      <c r="G30" s="215" t="s">
        <v>65</v>
      </c>
      <c r="H30" s="229">
        <f>C$19/12</f>
        <v>1.225E-3</v>
      </c>
      <c r="I30" s="230">
        <f>(SUM('1.  LRAMVA Summary'!D$52:D$54)+SUM('1.  LRAMVA Summary'!D$55:D$56)*(MONTH($E30)-1)/12)*$H30</f>
        <v>0</v>
      </c>
      <c r="J30" s="230">
        <f>(SUM('1.  LRAMVA Summary'!E$52:E$54)+SUM('1.  LRAMVA Summary'!E$55:E$56)*(MONTH($E30)-1)/12)*$H30</f>
        <v>0</v>
      </c>
      <c r="K30" s="230">
        <f>(SUM('1.  LRAMVA Summary'!F$52:F$54)+SUM('1.  LRAMVA Summary'!F$55:F$56)*(MONTH($E30)-1)/12)*$H30</f>
        <v>0</v>
      </c>
      <c r="L30" s="230">
        <f>(SUM('1.  LRAMVA Summary'!G$52:G$54)+SUM('1.  LRAMVA Summary'!G$55:G$56)*(MONTH($E30)-1)/12)*$H30</f>
        <v>0</v>
      </c>
      <c r="M30" s="230">
        <f>(SUM('1.  LRAMVA Summary'!H$52:H$54)+SUM('1.  LRAMVA Summary'!H$55:H$56)*(MONTH($E30)-1)/12)*$H30</f>
        <v>0</v>
      </c>
      <c r="N30" s="230">
        <f>(SUM('1.  LRAMVA Summary'!I$52:I$54)+SUM('1.  LRAMVA Summary'!I$55:I$56)*(MONTH($E30)-1)/12)*$H30</f>
        <v>0</v>
      </c>
      <c r="O30" s="230">
        <f>(SUM('1.  LRAMVA Summary'!J$52:J$54)+SUM('1.  LRAMVA Summary'!J$55:J$56)*(MONTH($E30)-1)/12)*$H30</f>
        <v>0</v>
      </c>
      <c r="P30" s="230">
        <f>(SUM('1.  LRAMVA Summary'!K$52:K$54)+SUM('1.  LRAMVA Summary'!K$55:K$56)*(MONTH($E30)-1)/12)*$H30</f>
        <v>0</v>
      </c>
      <c r="Q30" s="230">
        <f>(SUM('1.  LRAMVA Summary'!L$52:L$54)+SUM('1.  LRAMVA Summary'!L$55:L$56)*(MONTH($E30)-1)/12)*$H30</f>
        <v>0</v>
      </c>
      <c r="R30" s="230">
        <f>(SUM('1.  LRAMVA Summary'!M$52:M$54)+SUM('1.  LRAMVA Summary'!M$55:M$56)*(MONTH($E30)-1)/12)*$H30</f>
        <v>0</v>
      </c>
      <c r="S30" s="230">
        <f>(SUM('1.  LRAMVA Summary'!N$52:N$54)+SUM('1.  LRAMVA Summary'!N$55:N$56)*(MONTH($E30)-1)/12)*$H30</f>
        <v>0</v>
      </c>
      <c r="T30" s="230">
        <f>(SUM('1.  LRAMVA Summary'!O$52:O$54)+SUM('1.  LRAMVA Summary'!O$55:O$56)*(MONTH($E30)-1)/12)*$H30</f>
        <v>0</v>
      </c>
      <c r="U30" s="230">
        <f>(SUM('1.  LRAMVA Summary'!P$52:P$54)+SUM('1.  LRAMVA Summary'!P$55:P$56)*(MONTH($E30)-1)/12)*$H30</f>
        <v>0</v>
      </c>
      <c r="V30" s="230">
        <f>(SUM('1.  LRAMVA Summary'!Q$52:Q$54)+SUM('1.  LRAMVA Summary'!Q$55:Q$56)*(MONTH($E30)-1)/12)*$H30</f>
        <v>0</v>
      </c>
      <c r="W30" s="231">
        <f>SUM(I30:V30)</f>
        <v>0</v>
      </c>
    </row>
    <row r="31" spans="2:23" s="9" customFormat="1">
      <c r="B31" s="213" t="s">
        <v>60</v>
      </c>
      <c r="C31" s="213">
        <v>1.47E-2</v>
      </c>
      <c r="D31" s="206"/>
      <c r="E31" s="214">
        <v>40940</v>
      </c>
      <c r="F31" s="214" t="s">
        <v>179</v>
      </c>
      <c r="G31" s="215" t="s">
        <v>65</v>
      </c>
      <c r="H31" s="229">
        <f>C$19/12</f>
        <v>1.225E-3</v>
      </c>
      <c r="I31" s="230">
        <f>(SUM('1.  LRAMVA Summary'!D$52:D$54)+SUM('1.  LRAMVA Summary'!D$55:D$56)*(MONTH($E31)-1)/12)*$H31</f>
        <v>0</v>
      </c>
      <c r="J31" s="230">
        <f>(SUM('1.  LRAMVA Summary'!E$52:E$54)+SUM('1.  LRAMVA Summary'!E$55:E$56)*(MONTH($E31)-1)/12)*$H31</f>
        <v>0</v>
      </c>
      <c r="K31" s="230">
        <f>(SUM('1.  LRAMVA Summary'!F$52:F$54)+SUM('1.  LRAMVA Summary'!F$55:F$56)*(MONTH($E31)-1)/12)*$H31</f>
        <v>0</v>
      </c>
      <c r="L31" s="230">
        <f>(SUM('1.  LRAMVA Summary'!G$52:G$54)+SUM('1.  LRAMVA Summary'!G$55:G$56)*(MONTH($E31)-1)/12)*$H31</f>
        <v>0</v>
      </c>
      <c r="M31" s="230">
        <f>(SUM('1.  LRAMVA Summary'!H$52:H$54)+SUM('1.  LRAMVA Summary'!H$55:H$56)*(MONTH($E31)-1)/12)*$H31</f>
        <v>0</v>
      </c>
      <c r="N31" s="230">
        <f>(SUM('1.  LRAMVA Summary'!I$52:I$54)+SUM('1.  LRAMVA Summary'!I$55:I$56)*(MONTH($E31)-1)/12)*$H31</f>
        <v>0</v>
      </c>
      <c r="O31" s="230">
        <f>(SUM('1.  LRAMVA Summary'!J$52:J$54)+SUM('1.  LRAMVA Summary'!J$55:J$56)*(MONTH($E31)-1)/12)*$H31</f>
        <v>0</v>
      </c>
      <c r="P31" s="230">
        <f>(SUM('1.  LRAMVA Summary'!K$52:K$54)+SUM('1.  LRAMVA Summary'!K$55:K$56)*(MONTH($E31)-1)/12)*$H31</f>
        <v>0</v>
      </c>
      <c r="Q31" s="230">
        <f>(SUM('1.  LRAMVA Summary'!L$52:L$54)+SUM('1.  LRAMVA Summary'!L$55:L$56)*(MONTH($E31)-1)/12)*$H31</f>
        <v>0</v>
      </c>
      <c r="R31" s="230">
        <f>(SUM('1.  LRAMVA Summary'!M$52:M$54)+SUM('1.  LRAMVA Summary'!M$55:M$56)*(MONTH($E31)-1)/12)*$H31</f>
        <v>0</v>
      </c>
      <c r="S31" s="230">
        <f>(SUM('1.  LRAMVA Summary'!N$52:N$54)+SUM('1.  LRAMVA Summary'!N$55:N$56)*(MONTH($E31)-1)/12)*$H31</f>
        <v>0</v>
      </c>
      <c r="T31" s="230">
        <f>(SUM('1.  LRAMVA Summary'!O$52:O$54)+SUM('1.  LRAMVA Summary'!O$55:O$56)*(MONTH($E31)-1)/12)*$H31</f>
        <v>0</v>
      </c>
      <c r="U31" s="230">
        <f>(SUM('1.  LRAMVA Summary'!P$52:P$54)+SUM('1.  LRAMVA Summary'!P$55:P$56)*(MONTH($E31)-1)/12)*$H31</f>
        <v>0</v>
      </c>
      <c r="V31" s="230">
        <f>(SUM('1.  LRAMVA Summary'!Q$52:Q$54)+SUM('1.  LRAMVA Summary'!Q$55:Q$56)*(MONTH($E31)-1)/12)*$H31</f>
        <v>0</v>
      </c>
      <c r="W31" s="231">
        <f t="shared" ref="W31:W40" si="5">SUM(I31:V31)</f>
        <v>0</v>
      </c>
    </row>
    <row r="32" spans="2:23" s="9" customFormat="1">
      <c r="B32" s="213" t="s">
        <v>61</v>
      </c>
      <c r="C32" s="213">
        <v>1.0999999999999999E-2</v>
      </c>
      <c r="D32" s="206"/>
      <c r="E32" s="214">
        <v>40969</v>
      </c>
      <c r="F32" s="214" t="s">
        <v>179</v>
      </c>
      <c r="G32" s="215" t="s">
        <v>65</v>
      </c>
      <c r="H32" s="229">
        <f>C$19/12</f>
        <v>1.225E-3</v>
      </c>
      <c r="I32" s="230">
        <f>(SUM('1.  LRAMVA Summary'!D$52:D$54)+SUM('1.  LRAMVA Summary'!D$55:D$56)*(MONTH($E32)-1)/12)*$H32</f>
        <v>0</v>
      </c>
      <c r="J32" s="230">
        <f>(SUM('1.  LRAMVA Summary'!E$52:E$54)+SUM('1.  LRAMVA Summary'!E$55:E$56)*(MONTH($E32)-1)/12)*$H32</f>
        <v>0</v>
      </c>
      <c r="K32" s="230">
        <f>(SUM('1.  LRAMVA Summary'!F$52:F$54)+SUM('1.  LRAMVA Summary'!F$55:F$56)*(MONTH($E32)-1)/12)*$H32</f>
        <v>0</v>
      </c>
      <c r="L32" s="230">
        <f>(SUM('1.  LRAMVA Summary'!G$52:G$54)+SUM('1.  LRAMVA Summary'!G$55:G$56)*(MONTH($E32)-1)/12)*$H32</f>
        <v>0</v>
      </c>
      <c r="M32" s="230">
        <f>(SUM('1.  LRAMVA Summary'!H$52:H$54)+SUM('1.  LRAMVA Summary'!H$55:H$56)*(MONTH($E32)-1)/12)*$H32</f>
        <v>0</v>
      </c>
      <c r="N32" s="230">
        <f>(SUM('1.  LRAMVA Summary'!I$52:I$54)+SUM('1.  LRAMVA Summary'!I$55:I$56)*(MONTH($E32)-1)/12)*$H32</f>
        <v>0</v>
      </c>
      <c r="O32" s="230">
        <f>(SUM('1.  LRAMVA Summary'!J$52:J$54)+SUM('1.  LRAMVA Summary'!J$55:J$56)*(MONTH($E32)-1)/12)*$H32</f>
        <v>0</v>
      </c>
      <c r="P32" s="230">
        <f>(SUM('1.  LRAMVA Summary'!K$52:K$54)+SUM('1.  LRAMVA Summary'!K$55:K$56)*(MONTH($E32)-1)/12)*$H32</f>
        <v>0</v>
      </c>
      <c r="Q32" s="230">
        <f>(SUM('1.  LRAMVA Summary'!L$52:L$54)+SUM('1.  LRAMVA Summary'!L$55:L$56)*(MONTH($E32)-1)/12)*$H32</f>
        <v>0</v>
      </c>
      <c r="R32" s="230">
        <f>(SUM('1.  LRAMVA Summary'!M$52:M$54)+SUM('1.  LRAMVA Summary'!M$55:M$56)*(MONTH($E32)-1)/12)*$H32</f>
        <v>0</v>
      </c>
      <c r="S32" s="230">
        <f>(SUM('1.  LRAMVA Summary'!N$52:N$54)+SUM('1.  LRAMVA Summary'!N$55:N$56)*(MONTH($E32)-1)/12)*$H32</f>
        <v>0</v>
      </c>
      <c r="T32" s="230">
        <f>(SUM('1.  LRAMVA Summary'!O$52:O$54)+SUM('1.  LRAMVA Summary'!O$55:O$56)*(MONTH($E32)-1)/12)*$H32</f>
        <v>0</v>
      </c>
      <c r="U32" s="230">
        <f>(SUM('1.  LRAMVA Summary'!P$52:P$54)+SUM('1.  LRAMVA Summary'!P$55:P$56)*(MONTH($E32)-1)/12)*$H32</f>
        <v>0</v>
      </c>
      <c r="V32" s="230">
        <f>(SUM('1.  LRAMVA Summary'!Q$52:Q$54)+SUM('1.  LRAMVA Summary'!Q$55:Q$56)*(MONTH($E32)-1)/12)*$H32</f>
        <v>0</v>
      </c>
      <c r="W32" s="231">
        <f t="shared" si="5"/>
        <v>0</v>
      </c>
    </row>
    <row r="33" spans="2:23" s="9" customFormat="1">
      <c r="B33" s="213" t="s">
        <v>177</v>
      </c>
      <c r="C33" s="213">
        <v>1.0999999999999999E-2</v>
      </c>
      <c r="D33" s="206"/>
      <c r="E33" s="214">
        <v>41000</v>
      </c>
      <c r="F33" s="214" t="s">
        <v>179</v>
      </c>
      <c r="G33" s="215" t="s">
        <v>66</v>
      </c>
      <c r="H33" s="232">
        <f>C$20/12</f>
        <v>1.225E-3</v>
      </c>
      <c r="I33" s="230">
        <f>(SUM('1.  LRAMVA Summary'!D$52:D$54)+SUM('1.  LRAMVA Summary'!D$55:D$56)*(MONTH($E33)-1)/12)*$H33</f>
        <v>0</v>
      </c>
      <c r="J33" s="230">
        <f>(SUM('1.  LRAMVA Summary'!E$52:E$54)+SUM('1.  LRAMVA Summary'!E$55:E$56)*(MONTH($E33)-1)/12)*$H33</f>
        <v>0</v>
      </c>
      <c r="K33" s="230">
        <f>(SUM('1.  LRAMVA Summary'!F$52:F$54)+SUM('1.  LRAMVA Summary'!F$55:F$56)*(MONTH($E33)-1)/12)*$H33</f>
        <v>0</v>
      </c>
      <c r="L33" s="230">
        <f>(SUM('1.  LRAMVA Summary'!G$52:G$54)+SUM('1.  LRAMVA Summary'!G$55:G$56)*(MONTH($E33)-1)/12)*$H33</f>
        <v>0</v>
      </c>
      <c r="M33" s="230">
        <f>(SUM('1.  LRAMVA Summary'!H$52:H$54)+SUM('1.  LRAMVA Summary'!H$55:H$56)*(MONTH($E33)-1)/12)*$H33</f>
        <v>0</v>
      </c>
      <c r="N33" s="230">
        <f>(SUM('1.  LRAMVA Summary'!I$52:I$54)+SUM('1.  LRAMVA Summary'!I$55:I$56)*(MONTH($E33)-1)/12)*$H33</f>
        <v>0</v>
      </c>
      <c r="O33" s="230">
        <f>(SUM('1.  LRAMVA Summary'!J$52:J$54)+SUM('1.  LRAMVA Summary'!J$55:J$56)*(MONTH($E33)-1)/12)*$H33</f>
        <v>0</v>
      </c>
      <c r="P33" s="230">
        <f>(SUM('1.  LRAMVA Summary'!K$52:K$54)+SUM('1.  LRAMVA Summary'!K$55:K$56)*(MONTH($E33)-1)/12)*$H33</f>
        <v>0</v>
      </c>
      <c r="Q33" s="230">
        <f>(SUM('1.  LRAMVA Summary'!L$52:L$54)+SUM('1.  LRAMVA Summary'!L$55:L$56)*(MONTH($E33)-1)/12)*$H33</f>
        <v>0</v>
      </c>
      <c r="R33" s="230">
        <f>(SUM('1.  LRAMVA Summary'!M$52:M$54)+SUM('1.  LRAMVA Summary'!M$55:M$56)*(MONTH($E33)-1)/12)*$H33</f>
        <v>0</v>
      </c>
      <c r="S33" s="230">
        <f>(SUM('1.  LRAMVA Summary'!N$52:N$54)+SUM('1.  LRAMVA Summary'!N$55:N$56)*(MONTH($E33)-1)/12)*$H33</f>
        <v>0</v>
      </c>
      <c r="T33" s="230">
        <f>(SUM('1.  LRAMVA Summary'!O$52:O$54)+SUM('1.  LRAMVA Summary'!O$55:O$56)*(MONTH($E33)-1)/12)*$H33</f>
        <v>0</v>
      </c>
      <c r="U33" s="230">
        <f>(SUM('1.  LRAMVA Summary'!P$52:P$54)+SUM('1.  LRAMVA Summary'!P$55:P$56)*(MONTH($E33)-1)/12)*$H33</f>
        <v>0</v>
      </c>
      <c r="V33" s="230">
        <f>(SUM('1.  LRAMVA Summary'!Q$52:Q$54)+SUM('1.  LRAMVA Summary'!Q$55:Q$56)*(MONTH($E33)-1)/12)*$H33</f>
        <v>0</v>
      </c>
      <c r="W33" s="231">
        <f t="shared" si="5"/>
        <v>0</v>
      </c>
    </row>
    <row r="34" spans="2:23" s="9" customFormat="1">
      <c r="B34" s="213" t="s">
        <v>178</v>
      </c>
      <c r="C34" s="213">
        <v>1.0999999999999999E-2</v>
      </c>
      <c r="D34" s="206"/>
      <c r="E34" s="214">
        <v>41030</v>
      </c>
      <c r="F34" s="214" t="s">
        <v>179</v>
      </c>
      <c r="G34" s="215" t="s">
        <v>66</v>
      </c>
      <c r="H34" s="229">
        <f>C$20/12</f>
        <v>1.225E-3</v>
      </c>
      <c r="I34" s="230">
        <f>(SUM('1.  LRAMVA Summary'!D$52:D$54)+SUM('1.  LRAMVA Summary'!D$55:D$56)*(MONTH($E34)-1)/12)*$H34</f>
        <v>0</v>
      </c>
      <c r="J34" s="230">
        <f>(SUM('1.  LRAMVA Summary'!E$52:E$54)+SUM('1.  LRAMVA Summary'!E$55:E$56)*(MONTH($E34)-1)/12)*$H34</f>
        <v>0</v>
      </c>
      <c r="K34" s="230">
        <f>(SUM('1.  LRAMVA Summary'!F$52:F$54)+SUM('1.  LRAMVA Summary'!F$55:F$56)*(MONTH($E34)-1)/12)*$H34</f>
        <v>0</v>
      </c>
      <c r="L34" s="230">
        <f>(SUM('1.  LRAMVA Summary'!G$52:G$54)+SUM('1.  LRAMVA Summary'!G$55:G$56)*(MONTH($E34)-1)/12)*$H34</f>
        <v>0</v>
      </c>
      <c r="M34" s="230">
        <f>(SUM('1.  LRAMVA Summary'!H$52:H$54)+SUM('1.  LRAMVA Summary'!H$55:H$56)*(MONTH($E34)-1)/12)*$H34</f>
        <v>0</v>
      </c>
      <c r="N34" s="230">
        <f>(SUM('1.  LRAMVA Summary'!I$52:I$54)+SUM('1.  LRAMVA Summary'!I$55:I$56)*(MONTH($E34)-1)/12)*$H34</f>
        <v>0</v>
      </c>
      <c r="O34" s="230">
        <f>(SUM('1.  LRAMVA Summary'!J$52:J$54)+SUM('1.  LRAMVA Summary'!J$55:J$56)*(MONTH($E34)-1)/12)*$H34</f>
        <v>0</v>
      </c>
      <c r="P34" s="230">
        <f>(SUM('1.  LRAMVA Summary'!K$52:K$54)+SUM('1.  LRAMVA Summary'!K$55:K$56)*(MONTH($E34)-1)/12)*$H34</f>
        <v>0</v>
      </c>
      <c r="Q34" s="230">
        <f>(SUM('1.  LRAMVA Summary'!L$52:L$54)+SUM('1.  LRAMVA Summary'!L$55:L$56)*(MONTH($E34)-1)/12)*$H34</f>
        <v>0</v>
      </c>
      <c r="R34" s="230">
        <f>(SUM('1.  LRAMVA Summary'!M$52:M$54)+SUM('1.  LRAMVA Summary'!M$55:M$56)*(MONTH($E34)-1)/12)*$H34</f>
        <v>0</v>
      </c>
      <c r="S34" s="230">
        <f>(SUM('1.  LRAMVA Summary'!N$52:N$54)+SUM('1.  LRAMVA Summary'!N$55:N$56)*(MONTH($E34)-1)/12)*$H34</f>
        <v>0</v>
      </c>
      <c r="T34" s="230">
        <f>(SUM('1.  LRAMVA Summary'!O$52:O$54)+SUM('1.  LRAMVA Summary'!O$55:O$56)*(MONTH($E34)-1)/12)*$H34</f>
        <v>0</v>
      </c>
      <c r="U34" s="230">
        <f>(SUM('1.  LRAMVA Summary'!P$52:P$54)+SUM('1.  LRAMVA Summary'!P$55:P$56)*(MONTH($E34)-1)/12)*$H34</f>
        <v>0</v>
      </c>
      <c r="V34" s="230">
        <f>(SUM('1.  LRAMVA Summary'!Q$52:Q$54)+SUM('1.  LRAMVA Summary'!Q$55:Q$56)*(MONTH($E34)-1)/12)*$H34</f>
        <v>0</v>
      </c>
      <c r="W34" s="231">
        <f t="shared" si="5"/>
        <v>0</v>
      </c>
    </row>
    <row r="35" spans="2:23" s="9" customFormat="1">
      <c r="B35" s="213" t="s">
        <v>73</v>
      </c>
      <c r="C35" s="213">
        <v>1.0999999999999999E-2</v>
      </c>
      <c r="D35" s="206"/>
      <c r="E35" s="214">
        <v>41061</v>
      </c>
      <c r="F35" s="214" t="s">
        <v>179</v>
      </c>
      <c r="G35" s="215" t="s">
        <v>66</v>
      </c>
      <c r="H35" s="229">
        <f>C$20/12</f>
        <v>1.225E-3</v>
      </c>
      <c r="I35" s="230">
        <f>(SUM('1.  LRAMVA Summary'!D$52:D$54)+SUM('1.  LRAMVA Summary'!D$55:D$56)*(MONTH($E35)-1)/12)*$H35</f>
        <v>0</v>
      </c>
      <c r="J35" s="230">
        <f>(SUM('1.  LRAMVA Summary'!E$52:E$54)+SUM('1.  LRAMVA Summary'!E$55:E$56)*(MONTH($E35)-1)/12)*$H35</f>
        <v>0</v>
      </c>
      <c r="K35" s="230">
        <f>(SUM('1.  LRAMVA Summary'!F$52:F$54)+SUM('1.  LRAMVA Summary'!F$55:F$56)*(MONTH($E35)-1)/12)*$H35</f>
        <v>0</v>
      </c>
      <c r="L35" s="230">
        <f>(SUM('1.  LRAMVA Summary'!G$52:G$54)+SUM('1.  LRAMVA Summary'!G$55:G$56)*(MONTH($E35)-1)/12)*$H35</f>
        <v>0</v>
      </c>
      <c r="M35" s="230">
        <f>(SUM('1.  LRAMVA Summary'!H$52:H$54)+SUM('1.  LRAMVA Summary'!H$55:H$56)*(MONTH($E35)-1)/12)*$H35</f>
        <v>0</v>
      </c>
      <c r="N35" s="230">
        <f>(SUM('1.  LRAMVA Summary'!I$52:I$54)+SUM('1.  LRAMVA Summary'!I$55:I$56)*(MONTH($E35)-1)/12)*$H35</f>
        <v>0</v>
      </c>
      <c r="O35" s="230">
        <f>(SUM('1.  LRAMVA Summary'!J$52:J$54)+SUM('1.  LRAMVA Summary'!J$55:J$56)*(MONTH($E35)-1)/12)*$H35</f>
        <v>0</v>
      </c>
      <c r="P35" s="230">
        <f>(SUM('1.  LRAMVA Summary'!K$52:K$54)+SUM('1.  LRAMVA Summary'!K$55:K$56)*(MONTH($E35)-1)/12)*$H35</f>
        <v>0</v>
      </c>
      <c r="Q35" s="230">
        <f>(SUM('1.  LRAMVA Summary'!L$52:L$54)+SUM('1.  LRAMVA Summary'!L$55:L$56)*(MONTH($E35)-1)/12)*$H35</f>
        <v>0</v>
      </c>
      <c r="R35" s="230">
        <f>(SUM('1.  LRAMVA Summary'!M$52:M$54)+SUM('1.  LRAMVA Summary'!M$55:M$56)*(MONTH($E35)-1)/12)*$H35</f>
        <v>0</v>
      </c>
      <c r="S35" s="230">
        <f>(SUM('1.  LRAMVA Summary'!N$52:N$54)+SUM('1.  LRAMVA Summary'!N$55:N$56)*(MONTH($E35)-1)/12)*$H35</f>
        <v>0</v>
      </c>
      <c r="T35" s="230">
        <f>(SUM('1.  LRAMVA Summary'!O$52:O$54)+SUM('1.  LRAMVA Summary'!O$55:O$56)*(MONTH($E35)-1)/12)*$H35</f>
        <v>0</v>
      </c>
      <c r="U35" s="230">
        <f>(SUM('1.  LRAMVA Summary'!P$52:P$54)+SUM('1.  LRAMVA Summary'!P$55:P$56)*(MONTH($E35)-1)/12)*$H35</f>
        <v>0</v>
      </c>
      <c r="V35" s="230">
        <f>(SUM('1.  LRAMVA Summary'!Q$52:Q$54)+SUM('1.  LRAMVA Summary'!Q$55:Q$56)*(MONTH($E35)-1)/12)*$H35</f>
        <v>0</v>
      </c>
      <c r="W35" s="231">
        <f t="shared" si="5"/>
        <v>0</v>
      </c>
    </row>
    <row r="36" spans="2:23" s="9" customFormat="1">
      <c r="B36" s="213" t="s">
        <v>74</v>
      </c>
      <c r="C36" s="213">
        <v>1.0999999999999999E-2</v>
      </c>
      <c r="D36" s="206"/>
      <c r="E36" s="214">
        <v>41091</v>
      </c>
      <c r="F36" s="214" t="s">
        <v>179</v>
      </c>
      <c r="G36" s="215" t="s">
        <v>68</v>
      </c>
      <c r="H36" s="232">
        <f>C$21/12</f>
        <v>1.225E-3</v>
      </c>
      <c r="I36" s="230">
        <f>(SUM('1.  LRAMVA Summary'!D$52:D$54)+SUM('1.  LRAMVA Summary'!D$55:D$56)*(MONTH($E36)-1)/12)*$H36</f>
        <v>0</v>
      </c>
      <c r="J36" s="230">
        <f>(SUM('1.  LRAMVA Summary'!E$52:E$54)+SUM('1.  LRAMVA Summary'!E$55:E$56)*(MONTH($E36)-1)/12)*$H36</f>
        <v>0</v>
      </c>
      <c r="K36" s="230">
        <f>(SUM('1.  LRAMVA Summary'!F$52:F$54)+SUM('1.  LRAMVA Summary'!F$55:F$56)*(MONTH($E36)-1)/12)*$H36</f>
        <v>0</v>
      </c>
      <c r="L36" s="230">
        <f>(SUM('1.  LRAMVA Summary'!G$52:G$54)+SUM('1.  LRAMVA Summary'!G$55:G$56)*(MONTH($E36)-1)/12)*$H36</f>
        <v>0</v>
      </c>
      <c r="M36" s="230">
        <f>(SUM('1.  LRAMVA Summary'!H$52:H$54)+SUM('1.  LRAMVA Summary'!H$55:H$56)*(MONTH($E36)-1)/12)*$H36</f>
        <v>0</v>
      </c>
      <c r="N36" s="230">
        <f>(SUM('1.  LRAMVA Summary'!I$52:I$54)+SUM('1.  LRAMVA Summary'!I$55:I$56)*(MONTH($E36)-1)/12)*$H36</f>
        <v>0</v>
      </c>
      <c r="O36" s="230">
        <f>(SUM('1.  LRAMVA Summary'!J$52:J$54)+SUM('1.  LRAMVA Summary'!J$55:J$56)*(MONTH($E36)-1)/12)*$H36</f>
        <v>0</v>
      </c>
      <c r="P36" s="230">
        <f>(SUM('1.  LRAMVA Summary'!K$52:K$54)+SUM('1.  LRAMVA Summary'!K$55:K$56)*(MONTH($E36)-1)/12)*$H36</f>
        <v>0</v>
      </c>
      <c r="Q36" s="230">
        <f>(SUM('1.  LRAMVA Summary'!L$52:L$54)+SUM('1.  LRAMVA Summary'!L$55:L$56)*(MONTH($E36)-1)/12)*$H36</f>
        <v>0</v>
      </c>
      <c r="R36" s="230">
        <f>(SUM('1.  LRAMVA Summary'!M$52:M$54)+SUM('1.  LRAMVA Summary'!M$55:M$56)*(MONTH($E36)-1)/12)*$H36</f>
        <v>0</v>
      </c>
      <c r="S36" s="230">
        <f>(SUM('1.  LRAMVA Summary'!N$52:N$54)+SUM('1.  LRAMVA Summary'!N$55:N$56)*(MONTH($E36)-1)/12)*$H36</f>
        <v>0</v>
      </c>
      <c r="T36" s="230">
        <f>(SUM('1.  LRAMVA Summary'!O$52:O$54)+SUM('1.  LRAMVA Summary'!O$55:O$56)*(MONTH($E36)-1)/12)*$H36</f>
        <v>0</v>
      </c>
      <c r="U36" s="230">
        <f>(SUM('1.  LRAMVA Summary'!P$52:P$54)+SUM('1.  LRAMVA Summary'!P$55:P$56)*(MONTH($E36)-1)/12)*$H36</f>
        <v>0</v>
      </c>
      <c r="V36" s="230">
        <f>(SUM('1.  LRAMVA Summary'!Q$52:Q$54)+SUM('1.  LRAMVA Summary'!Q$55:Q$56)*(MONTH($E36)-1)/12)*$H36</f>
        <v>0</v>
      </c>
      <c r="W36" s="231">
        <f t="shared" si="5"/>
        <v>0</v>
      </c>
    </row>
    <row r="37" spans="2:23" s="9" customFormat="1">
      <c r="B37" s="213" t="s">
        <v>75</v>
      </c>
      <c r="C37" s="213">
        <v>1.0999999999999999E-2</v>
      </c>
      <c r="D37" s="206"/>
      <c r="E37" s="214">
        <v>41122</v>
      </c>
      <c r="F37" s="214" t="s">
        <v>179</v>
      </c>
      <c r="G37" s="215" t="s">
        <v>68</v>
      </c>
      <c r="H37" s="229">
        <f>C$21/12</f>
        <v>1.225E-3</v>
      </c>
      <c r="I37" s="230">
        <f>(SUM('1.  LRAMVA Summary'!D$52:D$54)+SUM('1.  LRAMVA Summary'!D$55:D$56)*(MONTH($E37)-1)/12)*$H37</f>
        <v>0</v>
      </c>
      <c r="J37" s="230">
        <f>(SUM('1.  LRAMVA Summary'!E$52:E$54)+SUM('1.  LRAMVA Summary'!E$55:E$56)*(MONTH($E37)-1)/12)*$H37</f>
        <v>0</v>
      </c>
      <c r="K37" s="230">
        <f>(SUM('1.  LRAMVA Summary'!F$52:F$54)+SUM('1.  LRAMVA Summary'!F$55:F$56)*(MONTH($E37)-1)/12)*$H37</f>
        <v>0</v>
      </c>
      <c r="L37" s="230">
        <f>(SUM('1.  LRAMVA Summary'!G$52:G$54)+SUM('1.  LRAMVA Summary'!G$55:G$56)*(MONTH($E37)-1)/12)*$H37</f>
        <v>0</v>
      </c>
      <c r="M37" s="230">
        <f>(SUM('1.  LRAMVA Summary'!H$52:H$54)+SUM('1.  LRAMVA Summary'!H$55:H$56)*(MONTH($E37)-1)/12)*$H37</f>
        <v>0</v>
      </c>
      <c r="N37" s="230">
        <f>(SUM('1.  LRAMVA Summary'!I$52:I$54)+SUM('1.  LRAMVA Summary'!I$55:I$56)*(MONTH($E37)-1)/12)*$H37</f>
        <v>0</v>
      </c>
      <c r="O37" s="230">
        <f>(SUM('1.  LRAMVA Summary'!J$52:J$54)+SUM('1.  LRAMVA Summary'!J$55:J$56)*(MONTH($E37)-1)/12)*$H37</f>
        <v>0</v>
      </c>
      <c r="P37" s="230">
        <f>(SUM('1.  LRAMVA Summary'!K$52:K$54)+SUM('1.  LRAMVA Summary'!K$55:K$56)*(MONTH($E37)-1)/12)*$H37</f>
        <v>0</v>
      </c>
      <c r="Q37" s="230">
        <f>(SUM('1.  LRAMVA Summary'!L$52:L$54)+SUM('1.  LRAMVA Summary'!L$55:L$56)*(MONTH($E37)-1)/12)*$H37</f>
        <v>0</v>
      </c>
      <c r="R37" s="230">
        <f>(SUM('1.  LRAMVA Summary'!M$52:M$54)+SUM('1.  LRAMVA Summary'!M$55:M$56)*(MONTH($E37)-1)/12)*$H37</f>
        <v>0</v>
      </c>
      <c r="S37" s="230">
        <f>(SUM('1.  LRAMVA Summary'!N$52:N$54)+SUM('1.  LRAMVA Summary'!N$55:N$56)*(MONTH($E37)-1)/12)*$H37</f>
        <v>0</v>
      </c>
      <c r="T37" s="230">
        <f>(SUM('1.  LRAMVA Summary'!O$52:O$54)+SUM('1.  LRAMVA Summary'!O$55:O$56)*(MONTH($E37)-1)/12)*$H37</f>
        <v>0</v>
      </c>
      <c r="U37" s="230">
        <f>(SUM('1.  LRAMVA Summary'!P$52:P$54)+SUM('1.  LRAMVA Summary'!P$55:P$56)*(MONTH($E37)-1)/12)*$H37</f>
        <v>0</v>
      </c>
      <c r="V37" s="230">
        <f>(SUM('1.  LRAMVA Summary'!Q$52:Q$54)+SUM('1.  LRAMVA Summary'!Q$55:Q$56)*(MONTH($E37)-1)/12)*$H37</f>
        <v>0</v>
      </c>
      <c r="W37" s="231">
        <f t="shared" si="5"/>
        <v>0</v>
      </c>
    </row>
    <row r="38" spans="2:23" s="9" customFormat="1">
      <c r="B38" s="213" t="s">
        <v>76</v>
      </c>
      <c r="C38" s="213">
        <v>1.0999999999999999E-2</v>
      </c>
      <c r="D38" s="206"/>
      <c r="E38" s="214">
        <v>41153</v>
      </c>
      <c r="F38" s="214" t="s">
        <v>179</v>
      </c>
      <c r="G38" s="215" t="s">
        <v>68</v>
      </c>
      <c r="H38" s="229">
        <f>C$21/12</f>
        <v>1.225E-3</v>
      </c>
      <c r="I38" s="230">
        <f>(SUM('1.  LRAMVA Summary'!D$52:D$54)+SUM('1.  LRAMVA Summary'!D$55:D$56)*(MONTH($E38)-1)/12)*$H38</f>
        <v>0</v>
      </c>
      <c r="J38" s="230">
        <f>(SUM('1.  LRAMVA Summary'!E$52:E$54)+SUM('1.  LRAMVA Summary'!E$55:E$56)*(MONTH($E38)-1)/12)*$H38</f>
        <v>0</v>
      </c>
      <c r="K38" s="230">
        <f>(SUM('1.  LRAMVA Summary'!F$52:F$54)+SUM('1.  LRAMVA Summary'!F$55:F$56)*(MONTH($E38)-1)/12)*$H38</f>
        <v>0</v>
      </c>
      <c r="L38" s="230">
        <f>(SUM('1.  LRAMVA Summary'!G$52:G$54)+SUM('1.  LRAMVA Summary'!G$55:G$56)*(MONTH($E38)-1)/12)*$H38</f>
        <v>0</v>
      </c>
      <c r="M38" s="230">
        <f>(SUM('1.  LRAMVA Summary'!H$52:H$54)+SUM('1.  LRAMVA Summary'!H$55:H$56)*(MONTH($E38)-1)/12)*$H38</f>
        <v>0</v>
      </c>
      <c r="N38" s="230">
        <f>(SUM('1.  LRAMVA Summary'!I$52:I$54)+SUM('1.  LRAMVA Summary'!I$55:I$56)*(MONTH($E38)-1)/12)*$H38</f>
        <v>0</v>
      </c>
      <c r="O38" s="230">
        <f>(SUM('1.  LRAMVA Summary'!J$52:J$54)+SUM('1.  LRAMVA Summary'!J$55:J$56)*(MONTH($E38)-1)/12)*$H38</f>
        <v>0</v>
      </c>
      <c r="P38" s="230">
        <f>(SUM('1.  LRAMVA Summary'!K$52:K$54)+SUM('1.  LRAMVA Summary'!K$55:K$56)*(MONTH($E38)-1)/12)*$H38</f>
        <v>0</v>
      </c>
      <c r="Q38" s="230">
        <f>(SUM('1.  LRAMVA Summary'!L$52:L$54)+SUM('1.  LRAMVA Summary'!L$55:L$56)*(MONTH($E38)-1)/12)*$H38</f>
        <v>0</v>
      </c>
      <c r="R38" s="230">
        <f>(SUM('1.  LRAMVA Summary'!M$52:M$54)+SUM('1.  LRAMVA Summary'!M$55:M$56)*(MONTH($E38)-1)/12)*$H38</f>
        <v>0</v>
      </c>
      <c r="S38" s="230">
        <f>(SUM('1.  LRAMVA Summary'!N$52:N$54)+SUM('1.  LRAMVA Summary'!N$55:N$56)*(MONTH($E38)-1)/12)*$H38</f>
        <v>0</v>
      </c>
      <c r="T38" s="230">
        <f>(SUM('1.  LRAMVA Summary'!O$52:O$54)+SUM('1.  LRAMVA Summary'!O$55:O$56)*(MONTH($E38)-1)/12)*$H38</f>
        <v>0</v>
      </c>
      <c r="U38" s="230">
        <f>(SUM('1.  LRAMVA Summary'!P$52:P$54)+SUM('1.  LRAMVA Summary'!P$55:P$56)*(MONTH($E38)-1)/12)*$H38</f>
        <v>0</v>
      </c>
      <c r="V38" s="230">
        <f>(SUM('1.  LRAMVA Summary'!Q$52:Q$54)+SUM('1.  LRAMVA Summary'!Q$55:Q$56)*(MONTH($E38)-1)/12)*$H38</f>
        <v>0</v>
      </c>
      <c r="W38" s="231">
        <f t="shared" si="5"/>
        <v>0</v>
      </c>
    </row>
    <row r="39" spans="2:23" s="9" customFormat="1">
      <c r="B39" s="213" t="s">
        <v>77</v>
      </c>
      <c r="C39" s="766">
        <v>1.0999999999999999E-2</v>
      </c>
      <c r="D39" s="206"/>
      <c r="E39" s="214">
        <v>41183</v>
      </c>
      <c r="F39" s="214" t="s">
        <v>179</v>
      </c>
      <c r="G39" s="215" t="s">
        <v>69</v>
      </c>
      <c r="H39" s="232">
        <f>C$22/12</f>
        <v>1.225E-3</v>
      </c>
      <c r="I39" s="230">
        <f>(SUM('1.  LRAMVA Summary'!D$52:D$54)+SUM('1.  LRAMVA Summary'!D$55:D$56)*(MONTH($E39)-1)/12)*$H39</f>
        <v>0</v>
      </c>
      <c r="J39" s="230">
        <f>(SUM('1.  LRAMVA Summary'!E$52:E$54)+SUM('1.  LRAMVA Summary'!E$55:E$56)*(MONTH($E39)-1)/12)*$H39</f>
        <v>0</v>
      </c>
      <c r="K39" s="230">
        <f>(SUM('1.  LRAMVA Summary'!F$52:F$54)+SUM('1.  LRAMVA Summary'!F$55:F$56)*(MONTH($E39)-1)/12)*$H39</f>
        <v>0</v>
      </c>
      <c r="L39" s="230">
        <f>(SUM('1.  LRAMVA Summary'!G$52:G$54)+SUM('1.  LRAMVA Summary'!G$55:G$56)*(MONTH($E39)-1)/12)*$H39</f>
        <v>0</v>
      </c>
      <c r="M39" s="230">
        <f>(SUM('1.  LRAMVA Summary'!H$52:H$54)+SUM('1.  LRAMVA Summary'!H$55:H$56)*(MONTH($E39)-1)/12)*$H39</f>
        <v>0</v>
      </c>
      <c r="N39" s="230">
        <f>(SUM('1.  LRAMVA Summary'!I$52:I$54)+SUM('1.  LRAMVA Summary'!I$55:I$56)*(MONTH($E39)-1)/12)*$H39</f>
        <v>0</v>
      </c>
      <c r="O39" s="230">
        <f>(SUM('1.  LRAMVA Summary'!J$52:J$54)+SUM('1.  LRAMVA Summary'!J$55:J$56)*(MONTH($E39)-1)/12)*$H39</f>
        <v>0</v>
      </c>
      <c r="P39" s="230">
        <f>(SUM('1.  LRAMVA Summary'!K$52:K$54)+SUM('1.  LRAMVA Summary'!K$55:K$56)*(MONTH($E39)-1)/12)*$H39</f>
        <v>0</v>
      </c>
      <c r="Q39" s="230">
        <f>(SUM('1.  LRAMVA Summary'!L$52:L$54)+SUM('1.  LRAMVA Summary'!L$55:L$56)*(MONTH($E39)-1)/12)*$H39</f>
        <v>0</v>
      </c>
      <c r="R39" s="230">
        <f>(SUM('1.  LRAMVA Summary'!M$52:M$54)+SUM('1.  LRAMVA Summary'!M$55:M$56)*(MONTH($E39)-1)/12)*$H39</f>
        <v>0</v>
      </c>
      <c r="S39" s="230">
        <f>(SUM('1.  LRAMVA Summary'!N$52:N$54)+SUM('1.  LRAMVA Summary'!N$55:N$56)*(MONTH($E39)-1)/12)*$H39</f>
        <v>0</v>
      </c>
      <c r="T39" s="230">
        <f>(SUM('1.  LRAMVA Summary'!O$52:O$54)+SUM('1.  LRAMVA Summary'!O$55:O$56)*(MONTH($E39)-1)/12)*$H39</f>
        <v>0</v>
      </c>
      <c r="U39" s="230">
        <f>(SUM('1.  LRAMVA Summary'!P$52:P$54)+SUM('1.  LRAMVA Summary'!P$55:P$56)*(MONTH($E39)-1)/12)*$H39</f>
        <v>0</v>
      </c>
      <c r="V39" s="230">
        <f>(SUM('1.  LRAMVA Summary'!Q$52:Q$54)+SUM('1.  LRAMVA Summary'!Q$55:Q$56)*(MONTH($E39)-1)/12)*$H39</f>
        <v>0</v>
      </c>
      <c r="W39" s="231">
        <f t="shared" si="5"/>
        <v>0</v>
      </c>
    </row>
    <row r="40" spans="2:23" s="9" customFormat="1">
      <c r="B40" s="213" t="s">
        <v>78</v>
      </c>
      <c r="C40" s="766">
        <v>1.0999999999999999E-2</v>
      </c>
      <c r="D40" s="206"/>
      <c r="E40" s="214">
        <v>41214</v>
      </c>
      <c r="F40" s="214" t="s">
        <v>179</v>
      </c>
      <c r="G40" s="215" t="s">
        <v>69</v>
      </c>
      <c r="H40" s="229">
        <f>C$22/12</f>
        <v>1.225E-3</v>
      </c>
      <c r="I40" s="230">
        <f>(SUM('1.  LRAMVA Summary'!D$52:D$54)+SUM('1.  LRAMVA Summary'!D$55:D$56)*(MONTH($E40)-1)/12)*$H40</f>
        <v>0</v>
      </c>
      <c r="J40" s="230">
        <f>(SUM('1.  LRAMVA Summary'!E$52:E$54)+SUM('1.  LRAMVA Summary'!E$55:E$56)*(MONTH($E40)-1)/12)*$H40</f>
        <v>0</v>
      </c>
      <c r="K40" s="230">
        <f>(SUM('1.  LRAMVA Summary'!F$52:F$54)+SUM('1.  LRAMVA Summary'!F$55:F$56)*(MONTH($E40)-1)/12)*$H40</f>
        <v>0</v>
      </c>
      <c r="L40" s="230">
        <f>(SUM('1.  LRAMVA Summary'!G$52:G$54)+SUM('1.  LRAMVA Summary'!G$55:G$56)*(MONTH($E40)-1)/12)*$H40</f>
        <v>0</v>
      </c>
      <c r="M40" s="230">
        <f>(SUM('1.  LRAMVA Summary'!H$52:H$54)+SUM('1.  LRAMVA Summary'!H$55:H$56)*(MONTH($E40)-1)/12)*$H40</f>
        <v>0</v>
      </c>
      <c r="N40" s="230">
        <f>(SUM('1.  LRAMVA Summary'!I$52:I$54)+SUM('1.  LRAMVA Summary'!I$55:I$56)*(MONTH($E40)-1)/12)*$H40</f>
        <v>0</v>
      </c>
      <c r="O40" s="230">
        <f>(SUM('1.  LRAMVA Summary'!J$52:J$54)+SUM('1.  LRAMVA Summary'!J$55:J$56)*(MONTH($E40)-1)/12)*$H40</f>
        <v>0</v>
      </c>
      <c r="P40" s="230">
        <f>(SUM('1.  LRAMVA Summary'!K$52:K$54)+SUM('1.  LRAMVA Summary'!K$55:K$56)*(MONTH($E40)-1)/12)*$H40</f>
        <v>0</v>
      </c>
      <c r="Q40" s="230">
        <f>(SUM('1.  LRAMVA Summary'!L$52:L$54)+SUM('1.  LRAMVA Summary'!L$55:L$56)*(MONTH($E40)-1)/12)*$H40</f>
        <v>0</v>
      </c>
      <c r="R40" s="230">
        <f>(SUM('1.  LRAMVA Summary'!M$52:M$54)+SUM('1.  LRAMVA Summary'!M$55:M$56)*(MONTH($E40)-1)/12)*$H40</f>
        <v>0</v>
      </c>
      <c r="S40" s="230">
        <f>(SUM('1.  LRAMVA Summary'!N$52:N$54)+SUM('1.  LRAMVA Summary'!N$55:N$56)*(MONTH($E40)-1)/12)*$H40</f>
        <v>0</v>
      </c>
      <c r="T40" s="230">
        <f>(SUM('1.  LRAMVA Summary'!O$52:O$54)+SUM('1.  LRAMVA Summary'!O$55:O$56)*(MONTH($E40)-1)/12)*$H40</f>
        <v>0</v>
      </c>
      <c r="U40" s="230">
        <f>(SUM('1.  LRAMVA Summary'!P$52:P$54)+SUM('1.  LRAMVA Summary'!P$55:P$56)*(MONTH($E40)-1)/12)*$H40</f>
        <v>0</v>
      </c>
      <c r="V40" s="230">
        <f>(SUM('1.  LRAMVA Summary'!Q$52:Q$54)+SUM('1.  LRAMVA Summary'!Q$55:Q$56)*(MONTH($E40)-1)/12)*$H40</f>
        <v>0</v>
      </c>
      <c r="W40" s="231">
        <f t="shared" si="5"/>
        <v>0</v>
      </c>
    </row>
    <row r="41" spans="2:23" s="9" customFormat="1">
      <c r="B41" s="213" t="s">
        <v>79</v>
      </c>
      <c r="C41" s="767">
        <v>1.0999999999999999E-2</v>
      </c>
      <c r="D41" s="206"/>
      <c r="E41" s="214">
        <v>41244</v>
      </c>
      <c r="F41" s="214" t="s">
        <v>179</v>
      </c>
      <c r="G41" s="215" t="s">
        <v>69</v>
      </c>
      <c r="H41" s="229">
        <f>C$22/12</f>
        <v>1.225E-3</v>
      </c>
      <c r="I41" s="230">
        <f>(SUM('1.  LRAMVA Summary'!D$52:D$54)+SUM('1.  LRAMVA Summary'!D$55:D$56)*(MONTH($E41)-1)/12)*$H41</f>
        <v>0</v>
      </c>
      <c r="J41" s="230">
        <f>(SUM('1.  LRAMVA Summary'!E$52:E$54)+SUM('1.  LRAMVA Summary'!E$55:E$56)*(MONTH($E41)-1)/12)*$H41</f>
        <v>0</v>
      </c>
      <c r="K41" s="230">
        <f>(SUM('1.  LRAMVA Summary'!F$52:F$54)+SUM('1.  LRAMVA Summary'!F$55:F$56)*(MONTH($E41)-1)/12)*$H41</f>
        <v>0</v>
      </c>
      <c r="L41" s="230">
        <f>(SUM('1.  LRAMVA Summary'!G$52:G$54)+SUM('1.  LRAMVA Summary'!G$55:G$56)*(MONTH($E41)-1)/12)*$H41</f>
        <v>0</v>
      </c>
      <c r="M41" s="230">
        <f>(SUM('1.  LRAMVA Summary'!H$52:H$54)+SUM('1.  LRAMVA Summary'!H$55:H$56)*(MONTH($E41)-1)/12)*$H41</f>
        <v>0</v>
      </c>
      <c r="N41" s="230">
        <f>(SUM('1.  LRAMVA Summary'!I$52:I$54)+SUM('1.  LRAMVA Summary'!I$55:I$56)*(MONTH($E41)-1)/12)*$H41</f>
        <v>0</v>
      </c>
      <c r="O41" s="230">
        <f>(SUM('1.  LRAMVA Summary'!J$52:J$54)+SUM('1.  LRAMVA Summary'!J$55:J$56)*(MONTH($E41)-1)/12)*$H41</f>
        <v>0</v>
      </c>
      <c r="P41" s="230">
        <f>(SUM('1.  LRAMVA Summary'!K$52:K$54)+SUM('1.  LRAMVA Summary'!K$55:K$56)*(MONTH($E41)-1)/12)*$H41</f>
        <v>0</v>
      </c>
      <c r="Q41" s="230">
        <f>(SUM('1.  LRAMVA Summary'!L$52:L$54)+SUM('1.  LRAMVA Summary'!L$55:L$56)*(MONTH($E41)-1)/12)*$H41</f>
        <v>0</v>
      </c>
      <c r="R41" s="230">
        <f>(SUM('1.  LRAMVA Summary'!M$52:M$54)+SUM('1.  LRAMVA Summary'!M$55:M$56)*(MONTH($E41)-1)/12)*$H41</f>
        <v>0</v>
      </c>
      <c r="S41" s="230">
        <f>(SUM('1.  LRAMVA Summary'!N$52:N$54)+SUM('1.  LRAMVA Summary'!N$55:N$56)*(MONTH($E41)-1)/12)*$H41</f>
        <v>0</v>
      </c>
      <c r="T41" s="230">
        <f>(SUM('1.  LRAMVA Summary'!O$52:O$54)+SUM('1.  LRAMVA Summary'!O$55:O$56)*(MONTH($E41)-1)/12)*$H41</f>
        <v>0</v>
      </c>
      <c r="U41" s="230">
        <f>(SUM('1.  LRAMVA Summary'!P$52:P$54)+SUM('1.  LRAMVA Summary'!P$55:P$56)*(MONTH($E41)-1)/12)*$H41</f>
        <v>0</v>
      </c>
      <c r="V41" s="230">
        <f>(SUM('1.  LRAMVA Summary'!Q$52:Q$54)+SUM('1.  LRAMVA Summary'!Q$55:Q$56)*(MONTH($E41)-1)/12)*$H41</f>
        <v>0</v>
      </c>
      <c r="W41" s="231">
        <f>SUM(I41:V41)</f>
        <v>0</v>
      </c>
    </row>
    <row r="42" spans="2:23" s="9" customFormat="1" ht="15.75" thickBot="1">
      <c r="B42" s="213" t="s">
        <v>80</v>
      </c>
      <c r="C42" s="767">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6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67">
        <v>1.4999999999999999E-2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233"/>
      <c r="D45" s="206"/>
      <c r="E45" s="214">
        <v>41275</v>
      </c>
      <c r="F45" s="214" t="s">
        <v>180</v>
      </c>
      <c r="G45" s="215" t="s">
        <v>65</v>
      </c>
      <c r="H45" s="232">
        <f>C$23/12</f>
        <v>1.225E-3</v>
      </c>
      <c r="I45" s="230">
        <f>(SUM('1.  LRAMVA Summary'!D$52:D$57)+SUM('1.  LRAMVA Summary'!D$58:D$59)*(MONTH($E45)-1)/12)*$H45</f>
        <v>0</v>
      </c>
      <c r="J45" s="230">
        <f>(SUM('1.  LRAMVA Summary'!E$52:E$57)+SUM('1.  LRAMVA Summary'!E$58:E$59)*(MONTH($E45)-1)/12)*$H45</f>
        <v>0</v>
      </c>
      <c r="K45" s="230">
        <f>(SUM('1.  LRAMVA Summary'!F$52:F$57)+SUM('1.  LRAMVA Summary'!F$58:F$59)*(MONTH($E45)-1)/12)*$H45</f>
        <v>0</v>
      </c>
      <c r="L45" s="230">
        <f>(SUM('1.  LRAMVA Summary'!G$52:G$57)+SUM('1.  LRAMVA Summary'!G$58:G$59)*(MONTH($E45)-1)/12)*$H45</f>
        <v>0</v>
      </c>
      <c r="M45" s="230">
        <f>(SUM('1.  LRAMVA Summary'!H$52:H$57)+SUM('1.  LRAMVA Summary'!H$58:H$59)*(MONTH($E45)-1)/12)*$H45</f>
        <v>0</v>
      </c>
      <c r="N45" s="230">
        <f>(SUM('1.  LRAMVA Summary'!I$52:I$57)+SUM('1.  LRAMVA Summary'!I$58:I$59)*(MONTH($E45)-1)/12)*$H45</f>
        <v>0</v>
      </c>
      <c r="O45" s="230">
        <f>(SUM('1.  LRAMVA Summary'!J$52:J$57)+SUM('1.  LRAMVA Summary'!J$58:J$59)*(MONTH($E45)-1)/12)*$H45</f>
        <v>0</v>
      </c>
      <c r="P45" s="230">
        <f>(SUM('1.  LRAMVA Summary'!K$52:K$57)+SUM('1.  LRAMVA Summary'!K$58:K$59)*(MONTH($E45)-1)/12)*$H45</f>
        <v>0</v>
      </c>
      <c r="Q45" s="230">
        <f>(SUM('1.  LRAMVA Summary'!L$52:L$57)+SUM('1.  LRAMVA Summary'!L$58:L$59)*(MONTH($E45)-1)/12)*$H45</f>
        <v>0</v>
      </c>
      <c r="R45" s="230">
        <f>(SUM('1.  LRAMVA Summary'!M$52:M$57)+SUM('1.  LRAMVA Summary'!M$58:M$59)*(MONTH($E45)-1)/12)*$H45</f>
        <v>0</v>
      </c>
      <c r="S45" s="230">
        <f>(SUM('1.  LRAMVA Summary'!N$52:N$57)+SUM('1.  LRAMVA Summary'!N$58:N$59)*(MONTH($E45)-1)/12)*$H45</f>
        <v>0</v>
      </c>
      <c r="T45" s="230">
        <f>(SUM('1.  LRAMVA Summary'!O$52:O$57)+SUM('1.  LRAMVA Summary'!O$58:O$59)*(MONTH($E45)-1)/12)*$H45</f>
        <v>0</v>
      </c>
      <c r="U45" s="230">
        <f>(SUM('1.  LRAMVA Summary'!P$52:P$57)+SUM('1.  LRAMVA Summary'!P$58:P$59)*(MONTH($E45)-1)/12)*$H45</f>
        <v>0</v>
      </c>
      <c r="V45" s="230">
        <f>(SUM('1.  LRAMVA Summary'!Q$52:Q$57)+SUM('1.  LRAMVA Summary'!Q$58:Q$59)*(MONTH($E45)-1)/12)*$H45</f>
        <v>0</v>
      </c>
      <c r="W45" s="231">
        <f>SUM(I45:V45)</f>
        <v>0</v>
      </c>
    </row>
    <row r="46" spans="2:23" s="9" customFormat="1">
      <c r="B46" s="213" t="s">
        <v>84</v>
      </c>
      <c r="C46" s="233"/>
      <c r="D46" s="206"/>
      <c r="E46" s="214">
        <v>41306</v>
      </c>
      <c r="F46" s="214" t="s">
        <v>180</v>
      </c>
      <c r="G46" s="215" t="s">
        <v>65</v>
      </c>
      <c r="H46" s="229">
        <f>C$23/12</f>
        <v>1.225E-3</v>
      </c>
      <c r="I46" s="230">
        <f>(SUM('1.  LRAMVA Summary'!D$52:D$57)+SUM('1.  LRAMVA Summary'!D$58:D$59)*(MONTH($E46)-1)/12)*$H46</f>
        <v>0</v>
      </c>
      <c r="J46" s="230">
        <f>(SUM('1.  LRAMVA Summary'!E$52:E$57)+SUM('1.  LRAMVA Summary'!E$58:E$59)*(MONTH($E46)-1)/12)*$H46</f>
        <v>0</v>
      </c>
      <c r="K46" s="230">
        <f>(SUM('1.  LRAMVA Summary'!F$52:F$57)+SUM('1.  LRAMVA Summary'!F$58:F$59)*(MONTH($E46)-1)/12)*$H46</f>
        <v>0</v>
      </c>
      <c r="L46" s="230">
        <f>(SUM('1.  LRAMVA Summary'!G$52:G$57)+SUM('1.  LRAMVA Summary'!G$58:G$59)*(MONTH($E46)-1)/12)*$H46</f>
        <v>0</v>
      </c>
      <c r="M46" s="230">
        <f>(SUM('1.  LRAMVA Summary'!H$52:H$57)+SUM('1.  LRAMVA Summary'!H$58:H$59)*(MONTH($E46)-1)/12)*$H46</f>
        <v>0</v>
      </c>
      <c r="N46" s="230">
        <f>(SUM('1.  LRAMVA Summary'!I$52:I$57)+SUM('1.  LRAMVA Summary'!I$58:I$59)*(MONTH($E46)-1)/12)*$H46</f>
        <v>0</v>
      </c>
      <c r="O46" s="230">
        <f>(SUM('1.  LRAMVA Summary'!J$52:J$57)+SUM('1.  LRAMVA Summary'!J$58:J$59)*(MONTH($E46)-1)/12)*$H46</f>
        <v>0</v>
      </c>
      <c r="P46" s="230">
        <f>(SUM('1.  LRAMVA Summary'!K$52:K$57)+SUM('1.  LRAMVA Summary'!K$58:K$59)*(MONTH($E46)-1)/12)*$H46</f>
        <v>0</v>
      </c>
      <c r="Q46" s="230">
        <f>(SUM('1.  LRAMVA Summary'!L$52:L$57)+SUM('1.  LRAMVA Summary'!L$58:L$59)*(MONTH($E46)-1)/12)*$H46</f>
        <v>0</v>
      </c>
      <c r="R46" s="230">
        <f>(SUM('1.  LRAMVA Summary'!M$52:M$57)+SUM('1.  LRAMVA Summary'!M$58:M$59)*(MONTH($E46)-1)/12)*$H46</f>
        <v>0</v>
      </c>
      <c r="S46" s="230">
        <f>(SUM('1.  LRAMVA Summary'!N$52:N$57)+SUM('1.  LRAMVA Summary'!N$58:N$59)*(MONTH($E46)-1)/12)*$H46</f>
        <v>0</v>
      </c>
      <c r="T46" s="230">
        <f>(SUM('1.  LRAMVA Summary'!O$52:O$57)+SUM('1.  LRAMVA Summary'!O$58:O$59)*(MONTH($E46)-1)/12)*$H46</f>
        <v>0</v>
      </c>
      <c r="U46" s="230">
        <f>(SUM('1.  LRAMVA Summary'!P$52:P$57)+SUM('1.  LRAMVA Summary'!P$58:P$59)*(MONTH($E46)-1)/12)*$H46</f>
        <v>0</v>
      </c>
      <c r="V46" s="230">
        <f>(SUM('1.  LRAMVA Summary'!Q$52:Q$57)+SUM('1.  LRAMVA Summary'!Q$58:Q$59)*(MONTH($E46)-1)/12)*$H46</f>
        <v>0</v>
      </c>
      <c r="W46" s="231">
        <f t="shared" ref="W46:W56" si="10">SUM(I46:V46)</f>
        <v>0</v>
      </c>
    </row>
    <row r="47" spans="2:23" s="9" customFormat="1">
      <c r="B47" s="213" t="s">
        <v>85</v>
      </c>
      <c r="C47" s="233"/>
      <c r="D47" s="206"/>
      <c r="E47" s="214">
        <v>41334</v>
      </c>
      <c r="F47" s="214" t="s">
        <v>180</v>
      </c>
      <c r="G47" s="215" t="s">
        <v>65</v>
      </c>
      <c r="H47" s="229">
        <f>C$23/12</f>
        <v>1.225E-3</v>
      </c>
      <c r="I47" s="230">
        <f>(SUM('1.  LRAMVA Summary'!D$52:D$57)+SUM('1.  LRAMVA Summary'!D$58:D$59)*(MONTH($E47)-1)/12)*$H47</f>
        <v>0</v>
      </c>
      <c r="J47" s="230">
        <f>(SUM('1.  LRAMVA Summary'!E$52:E$57)+SUM('1.  LRAMVA Summary'!E$58:E$59)*(MONTH($E47)-1)/12)*$H47</f>
        <v>0</v>
      </c>
      <c r="K47" s="230">
        <f>(SUM('1.  LRAMVA Summary'!F$52:F$57)+SUM('1.  LRAMVA Summary'!F$58:F$59)*(MONTH($E47)-1)/12)*$H47</f>
        <v>0</v>
      </c>
      <c r="L47" s="230">
        <f>(SUM('1.  LRAMVA Summary'!G$52:G$57)+SUM('1.  LRAMVA Summary'!G$58:G$59)*(MONTH($E47)-1)/12)*$H47</f>
        <v>0</v>
      </c>
      <c r="M47" s="230">
        <f>(SUM('1.  LRAMVA Summary'!H$52:H$57)+SUM('1.  LRAMVA Summary'!H$58:H$59)*(MONTH($E47)-1)/12)*$H47</f>
        <v>0</v>
      </c>
      <c r="N47" s="230">
        <f>(SUM('1.  LRAMVA Summary'!I$52:I$57)+SUM('1.  LRAMVA Summary'!I$58:I$59)*(MONTH($E47)-1)/12)*$H47</f>
        <v>0</v>
      </c>
      <c r="O47" s="230">
        <f>(SUM('1.  LRAMVA Summary'!J$52:J$57)+SUM('1.  LRAMVA Summary'!J$58:J$59)*(MONTH($E47)-1)/12)*$H47</f>
        <v>0</v>
      </c>
      <c r="P47" s="230">
        <f>(SUM('1.  LRAMVA Summary'!K$52:K$57)+SUM('1.  LRAMVA Summary'!K$58:K$59)*(MONTH($E47)-1)/12)*$H47</f>
        <v>0</v>
      </c>
      <c r="Q47" s="230">
        <f>(SUM('1.  LRAMVA Summary'!L$52:L$57)+SUM('1.  LRAMVA Summary'!L$58:L$59)*(MONTH($E47)-1)/12)*$H47</f>
        <v>0</v>
      </c>
      <c r="R47" s="230">
        <f>(SUM('1.  LRAMVA Summary'!M$52:M$57)+SUM('1.  LRAMVA Summary'!M$58:M$59)*(MONTH($E47)-1)/12)*$H47</f>
        <v>0</v>
      </c>
      <c r="S47" s="230">
        <f>(SUM('1.  LRAMVA Summary'!N$52:N$57)+SUM('1.  LRAMVA Summary'!N$58:N$59)*(MONTH($E47)-1)/12)*$H47</f>
        <v>0</v>
      </c>
      <c r="T47" s="230">
        <f>(SUM('1.  LRAMVA Summary'!O$52:O$57)+SUM('1.  LRAMVA Summary'!O$58:O$59)*(MONTH($E47)-1)/12)*$H47</f>
        <v>0</v>
      </c>
      <c r="U47" s="230">
        <f>(SUM('1.  LRAMVA Summary'!P$52:P$57)+SUM('1.  LRAMVA Summary'!P$58:P$59)*(MONTH($E47)-1)/12)*$H47</f>
        <v>0</v>
      </c>
      <c r="V47" s="230">
        <f>(SUM('1.  LRAMVA Summary'!Q$52:Q$57)+SUM('1.  LRAMVA Summary'!Q$58:Q$59)*(MONTH($E47)-1)/12)*$H47</f>
        <v>0</v>
      </c>
      <c r="W47" s="231">
        <f t="shared" si="10"/>
        <v>0</v>
      </c>
    </row>
    <row r="48" spans="2:23" s="9" customFormat="1">
      <c r="B48" s="213" t="s">
        <v>86</v>
      </c>
      <c r="C48" s="233"/>
      <c r="D48" s="206"/>
      <c r="E48" s="214">
        <v>41365</v>
      </c>
      <c r="F48" s="214" t="s">
        <v>180</v>
      </c>
      <c r="G48" s="215" t="s">
        <v>66</v>
      </c>
      <c r="H48" s="232">
        <f>C$24/12</f>
        <v>1.225E-3</v>
      </c>
      <c r="I48" s="230">
        <f>(SUM('1.  LRAMVA Summary'!D$52:D$57)+SUM('1.  LRAMVA Summary'!D$58:D$59)*(MONTH($E48)-1)/12)*$H48</f>
        <v>0</v>
      </c>
      <c r="J48" s="230">
        <f>(SUM('1.  LRAMVA Summary'!E$52:E$57)+SUM('1.  LRAMVA Summary'!E$58:E$59)*(MONTH($E48)-1)/12)*$H48</f>
        <v>0</v>
      </c>
      <c r="K48" s="230">
        <f>(SUM('1.  LRAMVA Summary'!F$52:F$57)+SUM('1.  LRAMVA Summary'!F$58:F$59)*(MONTH($E48)-1)/12)*$H48</f>
        <v>0</v>
      </c>
      <c r="L48" s="230">
        <f>(SUM('1.  LRAMVA Summary'!G$52:G$57)+SUM('1.  LRAMVA Summary'!G$58:G$59)*(MONTH($E48)-1)/12)*$H48</f>
        <v>0</v>
      </c>
      <c r="M48" s="230">
        <f>(SUM('1.  LRAMVA Summary'!H$52:H$57)+SUM('1.  LRAMVA Summary'!H$58:H$59)*(MONTH($E48)-1)/12)*$H48</f>
        <v>0</v>
      </c>
      <c r="N48" s="230">
        <f>(SUM('1.  LRAMVA Summary'!I$52:I$57)+SUM('1.  LRAMVA Summary'!I$58:I$59)*(MONTH($E48)-1)/12)*$H48</f>
        <v>0</v>
      </c>
      <c r="O48" s="230">
        <f>(SUM('1.  LRAMVA Summary'!J$52:J$57)+SUM('1.  LRAMVA Summary'!J$58:J$59)*(MONTH($E48)-1)/12)*$H48</f>
        <v>0</v>
      </c>
      <c r="P48" s="230">
        <f>(SUM('1.  LRAMVA Summary'!K$52:K$57)+SUM('1.  LRAMVA Summary'!K$58:K$59)*(MONTH($E48)-1)/12)*$H48</f>
        <v>0</v>
      </c>
      <c r="Q48" s="230">
        <f>(SUM('1.  LRAMVA Summary'!L$52:L$57)+SUM('1.  LRAMVA Summary'!L$58:L$59)*(MONTH($E48)-1)/12)*$H48</f>
        <v>0</v>
      </c>
      <c r="R48" s="230">
        <f>(SUM('1.  LRAMVA Summary'!M$52:M$57)+SUM('1.  LRAMVA Summary'!M$58:M$59)*(MONTH($E48)-1)/12)*$H48</f>
        <v>0</v>
      </c>
      <c r="S48" s="230">
        <f>(SUM('1.  LRAMVA Summary'!N$52:N$57)+SUM('1.  LRAMVA Summary'!N$58:N$59)*(MONTH($E48)-1)/12)*$H48</f>
        <v>0</v>
      </c>
      <c r="T48" s="230">
        <f>(SUM('1.  LRAMVA Summary'!O$52:O$57)+SUM('1.  LRAMVA Summary'!O$58:O$59)*(MONTH($E48)-1)/12)*$H48</f>
        <v>0</v>
      </c>
      <c r="U48" s="230">
        <f>(SUM('1.  LRAMVA Summary'!P$52:P$57)+SUM('1.  LRAMVA Summary'!P$58:P$59)*(MONTH($E48)-1)/12)*$H48</f>
        <v>0</v>
      </c>
      <c r="V48" s="230">
        <f>(SUM('1.  LRAMVA Summary'!Q$52:Q$57)+SUM('1.  LRAMVA Summary'!Q$58:Q$59)*(MONTH($E48)-1)/12)*$H48</f>
        <v>0</v>
      </c>
      <c r="W48" s="231">
        <f t="shared" si="10"/>
        <v>0</v>
      </c>
    </row>
    <row r="49" spans="1:23" s="9" customFormat="1">
      <c r="B49" s="213" t="s">
        <v>87</v>
      </c>
      <c r="C49" s="233"/>
      <c r="D49" s="206"/>
      <c r="E49" s="214">
        <v>41395</v>
      </c>
      <c r="F49" s="214" t="s">
        <v>180</v>
      </c>
      <c r="G49" s="215" t="s">
        <v>66</v>
      </c>
      <c r="H49" s="229">
        <f>C$24/12</f>
        <v>1.225E-3</v>
      </c>
      <c r="I49" s="230">
        <f>(SUM('1.  LRAMVA Summary'!D$52:D$57)+SUM('1.  LRAMVA Summary'!D$58:D$59)*(MONTH($E49)-1)/12)*$H49</f>
        <v>0</v>
      </c>
      <c r="J49" s="230">
        <f>(SUM('1.  LRAMVA Summary'!E$52:E$57)+SUM('1.  LRAMVA Summary'!E$58:E$59)*(MONTH($E49)-1)/12)*$H49</f>
        <v>0</v>
      </c>
      <c r="K49" s="230">
        <f>(SUM('1.  LRAMVA Summary'!F$52:F$57)+SUM('1.  LRAMVA Summary'!F$58:F$59)*(MONTH($E49)-1)/12)*$H49</f>
        <v>0</v>
      </c>
      <c r="L49" s="230">
        <f>(SUM('1.  LRAMVA Summary'!G$52:G$57)+SUM('1.  LRAMVA Summary'!G$58:G$59)*(MONTH($E49)-1)/12)*$H49</f>
        <v>0</v>
      </c>
      <c r="M49" s="230">
        <f>(SUM('1.  LRAMVA Summary'!H$52:H$57)+SUM('1.  LRAMVA Summary'!H$58:H$59)*(MONTH($E49)-1)/12)*$H49</f>
        <v>0</v>
      </c>
      <c r="N49" s="230">
        <f>(SUM('1.  LRAMVA Summary'!I$52:I$57)+SUM('1.  LRAMVA Summary'!I$58:I$59)*(MONTH($E49)-1)/12)*$H49</f>
        <v>0</v>
      </c>
      <c r="O49" s="230">
        <f>(SUM('1.  LRAMVA Summary'!J$52:J$57)+SUM('1.  LRAMVA Summary'!J$58:J$59)*(MONTH($E49)-1)/12)*$H49</f>
        <v>0</v>
      </c>
      <c r="P49" s="230">
        <f>(SUM('1.  LRAMVA Summary'!K$52:K$57)+SUM('1.  LRAMVA Summary'!K$58:K$59)*(MONTH($E49)-1)/12)*$H49</f>
        <v>0</v>
      </c>
      <c r="Q49" s="230">
        <f>(SUM('1.  LRAMVA Summary'!L$52:L$57)+SUM('1.  LRAMVA Summary'!L$58:L$59)*(MONTH($E49)-1)/12)*$H49</f>
        <v>0</v>
      </c>
      <c r="R49" s="230">
        <f>(SUM('1.  LRAMVA Summary'!M$52:M$57)+SUM('1.  LRAMVA Summary'!M$58:M$59)*(MONTH($E49)-1)/12)*$H49</f>
        <v>0</v>
      </c>
      <c r="S49" s="230">
        <f>(SUM('1.  LRAMVA Summary'!N$52:N$57)+SUM('1.  LRAMVA Summary'!N$58:N$59)*(MONTH($E49)-1)/12)*$H49</f>
        <v>0</v>
      </c>
      <c r="T49" s="230">
        <f>(SUM('1.  LRAMVA Summary'!O$52:O$57)+SUM('1.  LRAMVA Summary'!O$58:O$59)*(MONTH($E49)-1)/12)*$H49</f>
        <v>0</v>
      </c>
      <c r="U49" s="230">
        <f>(SUM('1.  LRAMVA Summary'!P$52:P$57)+SUM('1.  LRAMVA Summary'!P$58:P$59)*(MONTH($E49)-1)/12)*$H49</f>
        <v>0</v>
      </c>
      <c r="V49" s="230">
        <f>(SUM('1.  LRAMVA Summary'!Q$52:Q$57)+SUM('1.  LRAMVA Summary'!Q$58:Q$59)*(MONTH($E49)-1)/12)*$H49</f>
        <v>0</v>
      </c>
      <c r="W49" s="231">
        <f t="shared" si="10"/>
        <v>0</v>
      </c>
    </row>
    <row r="50" spans="1:23" s="9" customFormat="1">
      <c r="B50" s="213" t="s">
        <v>88</v>
      </c>
      <c r="C50" s="233"/>
      <c r="D50" s="206"/>
      <c r="E50" s="214">
        <v>41426</v>
      </c>
      <c r="F50" s="214" t="s">
        <v>180</v>
      </c>
      <c r="G50" s="215" t="s">
        <v>66</v>
      </c>
      <c r="H50" s="229">
        <f>C$24/12</f>
        <v>1.225E-3</v>
      </c>
      <c r="I50" s="230">
        <f>(SUM('1.  LRAMVA Summary'!D$52:D$57)+SUM('1.  LRAMVA Summary'!D$58:D$59)*(MONTH($E50)-1)/12)*$H50</f>
        <v>0</v>
      </c>
      <c r="J50" s="230">
        <f>(SUM('1.  LRAMVA Summary'!E$52:E$57)+SUM('1.  LRAMVA Summary'!E$58:E$59)*(MONTH($E50)-1)/12)*$H50</f>
        <v>0</v>
      </c>
      <c r="K50" s="230">
        <f>(SUM('1.  LRAMVA Summary'!F$52:F$57)+SUM('1.  LRAMVA Summary'!F$58:F$59)*(MONTH($E50)-1)/12)*$H50</f>
        <v>0</v>
      </c>
      <c r="L50" s="230">
        <f>(SUM('1.  LRAMVA Summary'!G$52:G$57)+SUM('1.  LRAMVA Summary'!G$58:G$59)*(MONTH($E50)-1)/12)*$H50</f>
        <v>0</v>
      </c>
      <c r="M50" s="230">
        <f>(SUM('1.  LRAMVA Summary'!H$52:H$57)+SUM('1.  LRAMVA Summary'!H$58:H$59)*(MONTH($E50)-1)/12)*$H50</f>
        <v>0</v>
      </c>
      <c r="N50" s="230">
        <f>(SUM('1.  LRAMVA Summary'!I$52:I$57)+SUM('1.  LRAMVA Summary'!I$58:I$59)*(MONTH($E50)-1)/12)*$H50</f>
        <v>0</v>
      </c>
      <c r="O50" s="230">
        <f>(SUM('1.  LRAMVA Summary'!J$52:J$57)+SUM('1.  LRAMVA Summary'!J$58:J$59)*(MONTH($E50)-1)/12)*$H50</f>
        <v>0</v>
      </c>
      <c r="P50" s="230">
        <f>(SUM('1.  LRAMVA Summary'!K$52:K$57)+SUM('1.  LRAMVA Summary'!K$58:K$59)*(MONTH($E50)-1)/12)*$H50</f>
        <v>0</v>
      </c>
      <c r="Q50" s="230">
        <f>(SUM('1.  LRAMVA Summary'!L$52:L$57)+SUM('1.  LRAMVA Summary'!L$58:L$59)*(MONTH($E50)-1)/12)*$H50</f>
        <v>0</v>
      </c>
      <c r="R50" s="230">
        <f>(SUM('1.  LRAMVA Summary'!M$52:M$57)+SUM('1.  LRAMVA Summary'!M$58:M$59)*(MONTH($E50)-1)/12)*$H50</f>
        <v>0</v>
      </c>
      <c r="S50" s="230">
        <f>(SUM('1.  LRAMVA Summary'!N$52:N$57)+SUM('1.  LRAMVA Summary'!N$58:N$59)*(MONTH($E50)-1)/12)*$H50</f>
        <v>0</v>
      </c>
      <c r="T50" s="230">
        <f>(SUM('1.  LRAMVA Summary'!O$52:O$57)+SUM('1.  LRAMVA Summary'!O$58:O$59)*(MONTH($E50)-1)/12)*$H50</f>
        <v>0</v>
      </c>
      <c r="U50" s="230">
        <f>(SUM('1.  LRAMVA Summary'!P$52:P$57)+SUM('1.  LRAMVA Summary'!P$58:P$59)*(MONTH($E50)-1)/12)*$H50</f>
        <v>0</v>
      </c>
      <c r="V50" s="230">
        <f>(SUM('1.  LRAMVA Summary'!Q$52:Q$57)+SUM('1.  LRAMVA Summary'!Q$58:Q$59)*(MONTH($E50)-1)/12)*$H50</f>
        <v>0</v>
      </c>
      <c r="W50" s="231">
        <f t="shared" si="10"/>
        <v>0</v>
      </c>
    </row>
    <row r="51" spans="1:23" s="9" customFormat="1">
      <c r="B51" s="213" t="s">
        <v>89</v>
      </c>
      <c r="C51" s="233"/>
      <c r="D51" s="206"/>
      <c r="E51" s="214">
        <v>41456</v>
      </c>
      <c r="F51" s="214" t="s">
        <v>180</v>
      </c>
      <c r="G51" s="215" t="s">
        <v>68</v>
      </c>
      <c r="H51" s="232">
        <f>C$25/12</f>
        <v>1.225E-3</v>
      </c>
      <c r="I51" s="230">
        <f>(SUM('1.  LRAMVA Summary'!D$52:D$57)+SUM('1.  LRAMVA Summary'!D$58:D$59)*(MONTH($E51)-1)/12)*$H51</f>
        <v>0</v>
      </c>
      <c r="J51" s="230">
        <f>(SUM('1.  LRAMVA Summary'!E$52:E$57)+SUM('1.  LRAMVA Summary'!E$58:E$59)*(MONTH($E51)-1)/12)*$H51</f>
        <v>0</v>
      </c>
      <c r="K51" s="230">
        <f>(SUM('1.  LRAMVA Summary'!F$52:F$57)+SUM('1.  LRAMVA Summary'!F$58:F$59)*(MONTH($E51)-1)/12)*$H51</f>
        <v>0</v>
      </c>
      <c r="L51" s="230">
        <f>(SUM('1.  LRAMVA Summary'!G$52:G$57)+SUM('1.  LRAMVA Summary'!G$58:G$59)*(MONTH($E51)-1)/12)*$H51</f>
        <v>0</v>
      </c>
      <c r="M51" s="230">
        <f>(SUM('1.  LRAMVA Summary'!H$52:H$57)+SUM('1.  LRAMVA Summary'!H$58:H$59)*(MONTH($E51)-1)/12)*$H51</f>
        <v>0</v>
      </c>
      <c r="N51" s="230">
        <f>(SUM('1.  LRAMVA Summary'!I$52:I$57)+SUM('1.  LRAMVA Summary'!I$58:I$59)*(MONTH($E51)-1)/12)*$H51</f>
        <v>0</v>
      </c>
      <c r="O51" s="230">
        <f>(SUM('1.  LRAMVA Summary'!J$52:J$57)+SUM('1.  LRAMVA Summary'!J$58:J$59)*(MONTH($E51)-1)/12)*$H51</f>
        <v>0</v>
      </c>
      <c r="P51" s="230">
        <f>(SUM('1.  LRAMVA Summary'!K$52:K$57)+SUM('1.  LRAMVA Summary'!K$58:K$59)*(MONTH($E51)-1)/12)*$H51</f>
        <v>0</v>
      </c>
      <c r="Q51" s="230">
        <f>(SUM('1.  LRAMVA Summary'!L$52:L$57)+SUM('1.  LRAMVA Summary'!L$58:L$59)*(MONTH($E51)-1)/12)*$H51</f>
        <v>0</v>
      </c>
      <c r="R51" s="230">
        <f>(SUM('1.  LRAMVA Summary'!M$52:M$57)+SUM('1.  LRAMVA Summary'!M$58:M$59)*(MONTH($E51)-1)/12)*$H51</f>
        <v>0</v>
      </c>
      <c r="S51" s="230">
        <f>(SUM('1.  LRAMVA Summary'!N$52:N$57)+SUM('1.  LRAMVA Summary'!N$58:N$59)*(MONTH($E51)-1)/12)*$H51</f>
        <v>0</v>
      </c>
      <c r="T51" s="230">
        <f>(SUM('1.  LRAMVA Summary'!O$52:O$57)+SUM('1.  LRAMVA Summary'!O$58:O$59)*(MONTH($E51)-1)/12)*$H51</f>
        <v>0</v>
      </c>
      <c r="U51" s="230">
        <f>(SUM('1.  LRAMVA Summary'!P$52:P$57)+SUM('1.  LRAMVA Summary'!P$58:P$59)*(MONTH($E51)-1)/12)*$H51</f>
        <v>0</v>
      </c>
      <c r="V51" s="230">
        <f>(SUM('1.  LRAMVA Summary'!Q$52:Q$57)+SUM('1.  LRAMVA Summary'!Q$58:Q$59)*(MONTH($E51)-1)/12)*$H51</f>
        <v>0</v>
      </c>
      <c r="W51" s="231">
        <f t="shared" si="10"/>
        <v>0</v>
      </c>
    </row>
    <row r="52" spans="1:23" s="9" customFormat="1">
      <c r="B52" s="213" t="s">
        <v>91</v>
      </c>
      <c r="C52" s="233"/>
      <c r="D52" s="206"/>
      <c r="E52" s="214">
        <v>41487</v>
      </c>
      <c r="F52" s="214" t="s">
        <v>180</v>
      </c>
      <c r="G52" s="215" t="s">
        <v>68</v>
      </c>
      <c r="H52" s="229">
        <f>C$25/12</f>
        <v>1.225E-3</v>
      </c>
      <c r="I52" s="230">
        <f>(SUM('1.  LRAMVA Summary'!D$52:D$57)+SUM('1.  LRAMVA Summary'!D$58:D$59)*(MONTH($E52)-1)/12)*$H52</f>
        <v>0</v>
      </c>
      <c r="J52" s="230">
        <f>(SUM('1.  LRAMVA Summary'!E$52:E$57)+SUM('1.  LRAMVA Summary'!E$58:E$59)*(MONTH($E52)-1)/12)*$H52</f>
        <v>0</v>
      </c>
      <c r="K52" s="230">
        <f>(SUM('1.  LRAMVA Summary'!F$52:F$57)+SUM('1.  LRAMVA Summary'!F$58:F$59)*(MONTH($E52)-1)/12)*$H52</f>
        <v>0</v>
      </c>
      <c r="L52" s="230">
        <f>(SUM('1.  LRAMVA Summary'!G$52:G$57)+SUM('1.  LRAMVA Summary'!G$58:G$59)*(MONTH($E52)-1)/12)*$H52</f>
        <v>0</v>
      </c>
      <c r="M52" s="230">
        <f>(SUM('1.  LRAMVA Summary'!H$52:H$57)+SUM('1.  LRAMVA Summary'!H$58:H$59)*(MONTH($E52)-1)/12)*$H52</f>
        <v>0</v>
      </c>
      <c r="N52" s="230">
        <f>(SUM('1.  LRAMVA Summary'!I$52:I$57)+SUM('1.  LRAMVA Summary'!I$58:I$59)*(MONTH($E52)-1)/12)*$H52</f>
        <v>0</v>
      </c>
      <c r="O52" s="230">
        <f>(SUM('1.  LRAMVA Summary'!J$52:J$57)+SUM('1.  LRAMVA Summary'!J$58:J$59)*(MONTH($E52)-1)/12)*$H52</f>
        <v>0</v>
      </c>
      <c r="P52" s="230">
        <f>(SUM('1.  LRAMVA Summary'!K$52:K$57)+SUM('1.  LRAMVA Summary'!K$58:K$59)*(MONTH($E52)-1)/12)*$H52</f>
        <v>0</v>
      </c>
      <c r="Q52" s="230">
        <f>(SUM('1.  LRAMVA Summary'!L$52:L$57)+SUM('1.  LRAMVA Summary'!L$58:L$59)*(MONTH($E52)-1)/12)*$H52</f>
        <v>0</v>
      </c>
      <c r="R52" s="230">
        <f>(SUM('1.  LRAMVA Summary'!M$52:M$57)+SUM('1.  LRAMVA Summary'!M$58:M$59)*(MONTH($E52)-1)/12)*$H52</f>
        <v>0</v>
      </c>
      <c r="S52" s="230">
        <f>(SUM('1.  LRAMVA Summary'!N$52:N$57)+SUM('1.  LRAMVA Summary'!N$58:N$59)*(MONTH($E52)-1)/12)*$H52</f>
        <v>0</v>
      </c>
      <c r="T52" s="230">
        <f>(SUM('1.  LRAMVA Summary'!O$52:O$57)+SUM('1.  LRAMVA Summary'!O$58:O$59)*(MONTH($E52)-1)/12)*$H52</f>
        <v>0</v>
      </c>
      <c r="U52" s="230">
        <f>(SUM('1.  LRAMVA Summary'!P$52:P$57)+SUM('1.  LRAMVA Summary'!P$58:P$59)*(MONTH($E52)-1)/12)*$H52</f>
        <v>0</v>
      </c>
      <c r="V52" s="230">
        <f>(SUM('1.  LRAMVA Summary'!Q$52:Q$57)+SUM('1.  LRAMVA Summary'!Q$58:Q$59)*(MONTH($E52)-1)/12)*$H52</f>
        <v>0</v>
      </c>
      <c r="W52" s="231">
        <f t="shared" si="10"/>
        <v>0</v>
      </c>
    </row>
    <row r="53" spans="1:23" s="9" customFormat="1">
      <c r="B53" s="213" t="s">
        <v>90</v>
      </c>
      <c r="C53" s="233"/>
      <c r="D53" s="206"/>
      <c r="E53" s="214">
        <v>41518</v>
      </c>
      <c r="F53" s="214" t="s">
        <v>180</v>
      </c>
      <c r="G53" s="215" t="s">
        <v>68</v>
      </c>
      <c r="H53" s="229">
        <f>C$25/12</f>
        <v>1.225E-3</v>
      </c>
      <c r="I53" s="230">
        <f>(SUM('1.  LRAMVA Summary'!D$52:D$57)+SUM('1.  LRAMVA Summary'!D$58:D$59)*(MONTH($E53)-1)/12)*$H53</f>
        <v>0</v>
      </c>
      <c r="J53" s="230">
        <f>(SUM('1.  LRAMVA Summary'!E$52:E$57)+SUM('1.  LRAMVA Summary'!E$58:E$59)*(MONTH($E53)-1)/12)*$H53</f>
        <v>0</v>
      </c>
      <c r="K53" s="230">
        <f>(SUM('1.  LRAMVA Summary'!F$52:F$57)+SUM('1.  LRAMVA Summary'!F$58:F$59)*(MONTH($E53)-1)/12)*$H53</f>
        <v>0</v>
      </c>
      <c r="L53" s="230">
        <f>(SUM('1.  LRAMVA Summary'!G$52:G$57)+SUM('1.  LRAMVA Summary'!G$58:G$59)*(MONTH($E53)-1)/12)*$H53</f>
        <v>0</v>
      </c>
      <c r="M53" s="230">
        <f>(SUM('1.  LRAMVA Summary'!H$52:H$57)+SUM('1.  LRAMVA Summary'!H$58:H$59)*(MONTH($E53)-1)/12)*$H53</f>
        <v>0</v>
      </c>
      <c r="N53" s="230">
        <f>(SUM('1.  LRAMVA Summary'!I$52:I$57)+SUM('1.  LRAMVA Summary'!I$58:I$59)*(MONTH($E53)-1)/12)*$H53</f>
        <v>0</v>
      </c>
      <c r="O53" s="230">
        <f>(SUM('1.  LRAMVA Summary'!J$52:J$57)+SUM('1.  LRAMVA Summary'!J$58:J$59)*(MONTH($E53)-1)/12)*$H53</f>
        <v>0</v>
      </c>
      <c r="P53" s="230">
        <f>(SUM('1.  LRAMVA Summary'!K$52:K$57)+SUM('1.  LRAMVA Summary'!K$58:K$59)*(MONTH($E53)-1)/12)*$H53</f>
        <v>0</v>
      </c>
      <c r="Q53" s="230">
        <f>(SUM('1.  LRAMVA Summary'!L$52:L$57)+SUM('1.  LRAMVA Summary'!L$58:L$59)*(MONTH($E53)-1)/12)*$H53</f>
        <v>0</v>
      </c>
      <c r="R53" s="230">
        <f>(SUM('1.  LRAMVA Summary'!M$52:M$57)+SUM('1.  LRAMVA Summary'!M$58:M$59)*(MONTH($E53)-1)/12)*$H53</f>
        <v>0</v>
      </c>
      <c r="S53" s="230">
        <f>(SUM('1.  LRAMVA Summary'!N$52:N$57)+SUM('1.  LRAMVA Summary'!N$58:N$59)*(MONTH($E53)-1)/12)*$H53</f>
        <v>0</v>
      </c>
      <c r="T53" s="230">
        <f>(SUM('1.  LRAMVA Summary'!O$52:O$57)+SUM('1.  LRAMVA Summary'!O$58:O$59)*(MONTH($E53)-1)/12)*$H53</f>
        <v>0</v>
      </c>
      <c r="U53" s="230">
        <f>(SUM('1.  LRAMVA Summary'!P$52:P$57)+SUM('1.  LRAMVA Summary'!P$58:P$59)*(MONTH($E53)-1)/12)*$H53</f>
        <v>0</v>
      </c>
      <c r="V53" s="230">
        <f>(SUM('1.  LRAMVA Summary'!Q$52:Q$57)+SUM('1.  LRAMVA Summary'!Q$58:Q$59)*(MONTH($E53)-1)/12)*$H53</f>
        <v>0</v>
      </c>
      <c r="W53" s="231">
        <f t="shared" si="10"/>
        <v>0</v>
      </c>
    </row>
    <row r="54" spans="1:23" s="9" customFormat="1">
      <c r="B54" s="235" t="s">
        <v>92</v>
      </c>
      <c r="C54" s="236"/>
      <c r="D54" s="206"/>
      <c r="E54" s="214">
        <v>41548</v>
      </c>
      <c r="F54" s="214" t="s">
        <v>180</v>
      </c>
      <c r="G54" s="215" t="s">
        <v>69</v>
      </c>
      <c r="H54" s="232">
        <f>C$26/12</f>
        <v>1.225E-3</v>
      </c>
      <c r="I54" s="230">
        <f>(SUM('1.  LRAMVA Summary'!D$52:D$57)+SUM('1.  LRAMVA Summary'!D$58:D$59)*(MONTH($E54)-1)/12)*$H54</f>
        <v>0</v>
      </c>
      <c r="J54" s="230">
        <f>(SUM('1.  LRAMVA Summary'!E$52:E$57)+SUM('1.  LRAMVA Summary'!E$58:E$59)*(MONTH($E54)-1)/12)*$H54</f>
        <v>0</v>
      </c>
      <c r="K54" s="230">
        <f>(SUM('1.  LRAMVA Summary'!F$52:F$57)+SUM('1.  LRAMVA Summary'!F$58:F$59)*(MONTH($E54)-1)/12)*$H54</f>
        <v>0</v>
      </c>
      <c r="L54" s="230">
        <f>(SUM('1.  LRAMVA Summary'!G$52:G$57)+SUM('1.  LRAMVA Summary'!G$58:G$59)*(MONTH($E54)-1)/12)*$H54</f>
        <v>0</v>
      </c>
      <c r="M54" s="230">
        <f>(SUM('1.  LRAMVA Summary'!H$52:H$57)+SUM('1.  LRAMVA Summary'!H$58:H$59)*(MONTH($E54)-1)/12)*$H54</f>
        <v>0</v>
      </c>
      <c r="N54" s="230">
        <f>(SUM('1.  LRAMVA Summary'!I$52:I$57)+SUM('1.  LRAMVA Summary'!I$58:I$59)*(MONTH($E54)-1)/12)*$H54</f>
        <v>0</v>
      </c>
      <c r="O54" s="230">
        <f>(SUM('1.  LRAMVA Summary'!J$52:J$57)+SUM('1.  LRAMVA Summary'!J$58:J$59)*(MONTH($E54)-1)/12)*$H54</f>
        <v>0</v>
      </c>
      <c r="P54" s="230">
        <f>(SUM('1.  LRAMVA Summary'!K$52:K$57)+SUM('1.  LRAMVA Summary'!K$58:K$59)*(MONTH($E54)-1)/12)*$H54</f>
        <v>0</v>
      </c>
      <c r="Q54" s="230">
        <f>(SUM('1.  LRAMVA Summary'!L$52:L$57)+SUM('1.  LRAMVA Summary'!L$58:L$59)*(MONTH($E54)-1)/12)*$H54</f>
        <v>0</v>
      </c>
      <c r="R54" s="230">
        <f>(SUM('1.  LRAMVA Summary'!M$52:M$57)+SUM('1.  LRAMVA Summary'!M$58:M$59)*(MONTH($E54)-1)/12)*$H54</f>
        <v>0</v>
      </c>
      <c r="S54" s="230">
        <f>(SUM('1.  LRAMVA Summary'!N$52:N$57)+SUM('1.  LRAMVA Summary'!N$58:N$59)*(MONTH($E54)-1)/12)*$H54</f>
        <v>0</v>
      </c>
      <c r="T54" s="230">
        <f>(SUM('1.  LRAMVA Summary'!O$52:O$57)+SUM('1.  LRAMVA Summary'!O$58:O$59)*(MONTH($E54)-1)/12)*$H54</f>
        <v>0</v>
      </c>
      <c r="U54" s="230">
        <f>(SUM('1.  LRAMVA Summary'!P$52:P$57)+SUM('1.  LRAMVA Summary'!P$58:P$59)*(MONTH($E54)-1)/12)*$H54</f>
        <v>0</v>
      </c>
      <c r="V54" s="230">
        <f>(SUM('1.  LRAMVA Summary'!Q$52:Q$57)+SUM('1.  LRAMVA Summary'!Q$58:Q$59)*(MONTH($E54)-1)/12)*$H54</f>
        <v>0</v>
      </c>
      <c r="W54" s="231">
        <f t="shared" si="10"/>
        <v>0</v>
      </c>
    </row>
    <row r="55" spans="1:23" s="9" customFormat="1">
      <c r="D55" s="206"/>
      <c r="E55" s="214">
        <v>41579</v>
      </c>
      <c r="F55" s="214" t="s">
        <v>180</v>
      </c>
      <c r="G55" s="215" t="s">
        <v>69</v>
      </c>
      <c r="H55" s="229">
        <f>C$26/12</f>
        <v>1.225E-3</v>
      </c>
      <c r="I55" s="230">
        <f>(SUM('1.  LRAMVA Summary'!D$52:D$57)+SUM('1.  LRAMVA Summary'!D$58:D$59)*(MONTH($E55)-1)/12)*$H55</f>
        <v>0</v>
      </c>
      <c r="J55" s="230">
        <f>(SUM('1.  LRAMVA Summary'!E$52:E$57)+SUM('1.  LRAMVA Summary'!E$58:E$59)*(MONTH($E55)-1)/12)*$H55</f>
        <v>0</v>
      </c>
      <c r="K55" s="230">
        <f>(SUM('1.  LRAMVA Summary'!F$52:F$57)+SUM('1.  LRAMVA Summary'!F$58:F$59)*(MONTH($E55)-1)/12)*$H55</f>
        <v>0</v>
      </c>
      <c r="L55" s="230">
        <f>(SUM('1.  LRAMVA Summary'!G$52:G$57)+SUM('1.  LRAMVA Summary'!G$58:G$59)*(MONTH($E55)-1)/12)*$H55</f>
        <v>0</v>
      </c>
      <c r="M55" s="230">
        <f>(SUM('1.  LRAMVA Summary'!H$52:H$57)+SUM('1.  LRAMVA Summary'!H$58:H$59)*(MONTH($E55)-1)/12)*$H55</f>
        <v>0</v>
      </c>
      <c r="N55" s="230">
        <f>(SUM('1.  LRAMVA Summary'!I$52:I$57)+SUM('1.  LRAMVA Summary'!I$58:I$59)*(MONTH($E55)-1)/12)*$H55</f>
        <v>0</v>
      </c>
      <c r="O55" s="230">
        <f>(SUM('1.  LRAMVA Summary'!J$52:J$57)+SUM('1.  LRAMVA Summary'!J$58:J$59)*(MONTH($E55)-1)/12)*$H55</f>
        <v>0</v>
      </c>
      <c r="P55" s="230">
        <f>(SUM('1.  LRAMVA Summary'!K$52:K$57)+SUM('1.  LRAMVA Summary'!K$58:K$59)*(MONTH($E55)-1)/12)*$H55</f>
        <v>0</v>
      </c>
      <c r="Q55" s="230">
        <f>(SUM('1.  LRAMVA Summary'!L$52:L$57)+SUM('1.  LRAMVA Summary'!L$58:L$59)*(MONTH($E55)-1)/12)*$H55</f>
        <v>0</v>
      </c>
      <c r="R55" s="230">
        <f>(SUM('1.  LRAMVA Summary'!M$52:M$57)+SUM('1.  LRAMVA Summary'!M$58:M$59)*(MONTH($E55)-1)/12)*$H55</f>
        <v>0</v>
      </c>
      <c r="S55" s="230">
        <f>(SUM('1.  LRAMVA Summary'!N$52:N$57)+SUM('1.  LRAMVA Summary'!N$58:N$59)*(MONTH($E55)-1)/12)*$H55</f>
        <v>0</v>
      </c>
      <c r="T55" s="230">
        <f>(SUM('1.  LRAMVA Summary'!O$52:O$57)+SUM('1.  LRAMVA Summary'!O$58:O$59)*(MONTH($E55)-1)/12)*$H55</f>
        <v>0</v>
      </c>
      <c r="U55" s="230">
        <f>(SUM('1.  LRAMVA Summary'!P$52:P$57)+SUM('1.  LRAMVA Summary'!P$58:P$59)*(MONTH($E55)-1)/12)*$H55</f>
        <v>0</v>
      </c>
      <c r="V55" s="230">
        <f>(SUM('1.  LRAMVA Summary'!Q$52:Q$57)+SUM('1.  LRAMVA Summary'!Q$58:Q$59)*(MONTH($E55)-1)/12)*$H55</f>
        <v>0</v>
      </c>
      <c r="W55" s="231">
        <f t="shared" si="10"/>
        <v>0</v>
      </c>
    </row>
    <row r="56" spans="1:23" s="9" customFormat="1" ht="15.75">
      <c r="B56" s="183" t="s">
        <v>183</v>
      </c>
      <c r="C56" s="27"/>
      <c r="D56" s="206"/>
      <c r="E56" s="214">
        <v>41609</v>
      </c>
      <c r="F56" s="214" t="s">
        <v>180</v>
      </c>
      <c r="G56" s="215" t="s">
        <v>69</v>
      </c>
      <c r="H56" s="229">
        <f>C$26/12</f>
        <v>1.225E-3</v>
      </c>
      <c r="I56" s="230">
        <f>(SUM('1.  LRAMVA Summary'!D$52:D$57)+SUM('1.  LRAMVA Summary'!D$58:D$59)*(MONTH($E56)-1)/12)*$H56</f>
        <v>0</v>
      </c>
      <c r="J56" s="230">
        <f>(SUM('1.  LRAMVA Summary'!E$52:E$57)+SUM('1.  LRAMVA Summary'!E$58:E$59)*(MONTH($E56)-1)/12)*$H56</f>
        <v>0</v>
      </c>
      <c r="K56" s="230">
        <f>(SUM('1.  LRAMVA Summary'!F$52:F$57)+SUM('1.  LRAMVA Summary'!F$58:F$59)*(MONTH($E56)-1)/12)*$H56</f>
        <v>0</v>
      </c>
      <c r="L56" s="230">
        <f>(SUM('1.  LRAMVA Summary'!G$52:G$57)+SUM('1.  LRAMVA Summary'!G$58:G$59)*(MONTH($E56)-1)/12)*$H56</f>
        <v>0</v>
      </c>
      <c r="M56" s="230">
        <f>(SUM('1.  LRAMVA Summary'!H$52:H$57)+SUM('1.  LRAMVA Summary'!H$58:H$59)*(MONTH($E56)-1)/12)*$H56</f>
        <v>0</v>
      </c>
      <c r="N56" s="230">
        <f>(SUM('1.  LRAMVA Summary'!I$52:I$57)+SUM('1.  LRAMVA Summary'!I$58:I$59)*(MONTH($E56)-1)/12)*$H56</f>
        <v>0</v>
      </c>
      <c r="O56" s="230">
        <f>(SUM('1.  LRAMVA Summary'!J$52:J$57)+SUM('1.  LRAMVA Summary'!J$58:J$59)*(MONTH($E56)-1)/12)*$H56</f>
        <v>0</v>
      </c>
      <c r="P56" s="230">
        <f>(SUM('1.  LRAMVA Summary'!K$52:K$57)+SUM('1.  LRAMVA Summary'!K$58:K$59)*(MONTH($E56)-1)/12)*$H56</f>
        <v>0</v>
      </c>
      <c r="Q56" s="230">
        <f>(SUM('1.  LRAMVA Summary'!L$52:L$57)+SUM('1.  LRAMVA Summary'!L$58:L$59)*(MONTH($E56)-1)/12)*$H56</f>
        <v>0</v>
      </c>
      <c r="R56" s="230">
        <f>(SUM('1.  LRAMVA Summary'!M$52:M$57)+SUM('1.  LRAMVA Summary'!M$58:M$59)*(MONTH($E56)-1)/12)*$H56</f>
        <v>0</v>
      </c>
      <c r="S56" s="230">
        <f>(SUM('1.  LRAMVA Summary'!N$52:N$57)+SUM('1.  LRAMVA Summary'!N$58:N$59)*(MONTH($E56)-1)/12)*$H56</f>
        <v>0</v>
      </c>
      <c r="T56" s="230">
        <f>(SUM('1.  LRAMVA Summary'!O$52:O$57)+SUM('1.  LRAMVA Summary'!O$58:O$59)*(MONTH($E56)-1)/12)*$H56</f>
        <v>0</v>
      </c>
      <c r="U56" s="230">
        <f>(SUM('1.  LRAMVA Summary'!P$52:P$57)+SUM('1.  LRAMVA Summary'!P$58:P$59)*(MONTH($E56)-1)/12)*$H56</f>
        <v>0</v>
      </c>
      <c r="V56" s="230">
        <f>(SUM('1.  LRAMVA Summary'!Q$52:Q$57)+SUM('1.  LRAMVA Summary'!Q$58:Q$59)*(MONTH($E56)-1)/12)*$H56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181</v>
      </c>
      <c r="G60" s="215" t="s">
        <v>65</v>
      </c>
      <c r="H60" s="232">
        <f>C$27/12</f>
        <v>1.225E-3</v>
      </c>
      <c r="I60" s="230">
        <f>(SUM('1.  LRAMVA Summary'!D$52:D$60)+SUM('1.  LRAMVA Summary'!D$61:D$62)*(MONTH($E60)-1)/12)*$H60</f>
        <v>0</v>
      </c>
      <c r="J60" s="230">
        <f>(SUM('1.  LRAMVA Summary'!E$52:E$60)+SUM('1.  LRAMVA Summary'!E$61:E$62)*(MONTH($E60)-1)/12)*$H60</f>
        <v>0</v>
      </c>
      <c r="K60" s="230">
        <f>(SUM('1.  LRAMVA Summary'!F$52:F$60)+SUM('1.  LRAMVA Summary'!F$61:F$62)*(MONTH($E60)-1)/12)*$H60</f>
        <v>0</v>
      </c>
      <c r="L60" s="230">
        <f>(SUM('1.  LRAMVA Summary'!G$52:G$60)+SUM('1.  LRAMVA Summary'!G$61:G$62)*(MONTH($E60)-1)/12)*$H60</f>
        <v>0</v>
      </c>
      <c r="M60" s="230">
        <f>(SUM('1.  LRAMVA Summary'!H$52:H$60)+SUM('1.  LRAMVA Summary'!H$61:H$62)*(MONTH($E60)-1)/12)*$H60</f>
        <v>0</v>
      </c>
      <c r="N60" s="230">
        <f>(SUM('1.  LRAMVA Summary'!I$52:I$60)+SUM('1.  LRAMVA Summary'!I$61:I$62)*(MONTH($E60)-1)/12)*$H60</f>
        <v>0</v>
      </c>
      <c r="O60" s="230">
        <f>(SUM('1.  LRAMVA Summary'!J$52:J$60)+SUM('1.  LRAMVA Summary'!J$61:J$62)*(MONTH($E60)-1)/12)*$H60</f>
        <v>0</v>
      </c>
      <c r="P60" s="230">
        <f>(SUM('1.  LRAMVA Summary'!K$52:K$60)+SUM('1.  LRAMVA Summary'!K$61:K$62)*(MONTH($E60)-1)/12)*$H60</f>
        <v>0</v>
      </c>
      <c r="Q60" s="230">
        <f>(SUM('1.  LRAMVA Summary'!L$52:L$60)+SUM('1.  LRAMVA Summary'!L$61:L$62)*(MONTH($E60)-1)/12)*$H60</f>
        <v>0</v>
      </c>
      <c r="R60" s="230">
        <f>(SUM('1.  LRAMVA Summary'!M$52:M$60)+SUM('1.  LRAMVA Summary'!M$61:M$62)*(MONTH($E60)-1)/12)*$H60</f>
        <v>0</v>
      </c>
      <c r="S60" s="230">
        <f>(SUM('1.  LRAMVA Summary'!N$52:N$60)+SUM('1.  LRAMVA Summary'!N$61:N$62)*(MONTH($E60)-1)/12)*$H60</f>
        <v>0</v>
      </c>
      <c r="T60" s="230">
        <f>(SUM('1.  LRAMVA Summary'!O$52:O$60)+SUM('1.  LRAMVA Summary'!O$61:O$62)*(MONTH($E60)-1)/12)*$H60</f>
        <v>0</v>
      </c>
      <c r="U60" s="230">
        <f>(SUM('1.  LRAMVA Summary'!P$52:P$60)+SUM('1.  LRAMVA Summary'!P$61:P$62)*(MONTH($E60)-1)/12)*$H60</f>
        <v>0</v>
      </c>
      <c r="V60" s="230">
        <f>(SUM('1.  LRAMVA Summary'!Q$52:Q$60)+SUM('1.  LRAMVA Summary'!Q$61:Q$62)*(MONTH($E60)-1)/12)*$H60</f>
        <v>0</v>
      </c>
      <c r="W60" s="231">
        <f>SUM(I60:V60)</f>
        <v>0</v>
      </c>
    </row>
    <row r="61" spans="1:23" s="9" customFormat="1">
      <c r="A61" s="28"/>
      <c r="E61" s="214">
        <v>41671</v>
      </c>
      <c r="F61" s="214" t="s">
        <v>181</v>
      </c>
      <c r="G61" s="215" t="s">
        <v>65</v>
      </c>
      <c r="H61" s="229">
        <f>C$27/12</f>
        <v>1.225E-3</v>
      </c>
      <c r="I61" s="230">
        <f>(SUM('1.  LRAMVA Summary'!D$52:D$60)+SUM('1.  LRAMVA Summary'!D$61:D$62)*(MONTH($E61)-1)/12)*$H61</f>
        <v>0</v>
      </c>
      <c r="J61" s="230">
        <f>(SUM('1.  LRAMVA Summary'!E$52:E$60)+SUM('1.  LRAMVA Summary'!E$61:E$62)*(MONTH($E61)-1)/12)*$H61</f>
        <v>0</v>
      </c>
      <c r="K61" s="230">
        <f>(SUM('1.  LRAMVA Summary'!F$52:F$60)+SUM('1.  LRAMVA Summary'!F$61:F$62)*(MONTH($E61)-1)/12)*$H61</f>
        <v>0</v>
      </c>
      <c r="L61" s="230">
        <f>(SUM('1.  LRAMVA Summary'!G$52:G$60)+SUM('1.  LRAMVA Summary'!G$61:G$62)*(MONTH($E61)-1)/12)*$H61</f>
        <v>0</v>
      </c>
      <c r="M61" s="230">
        <f>(SUM('1.  LRAMVA Summary'!H$52:H$60)+SUM('1.  LRAMVA Summary'!H$61:H$62)*(MONTH($E61)-1)/12)*$H61</f>
        <v>0</v>
      </c>
      <c r="N61" s="230">
        <f>(SUM('1.  LRAMVA Summary'!I$52:I$60)+SUM('1.  LRAMVA Summary'!I$61:I$62)*(MONTH($E61)-1)/12)*$H61</f>
        <v>0</v>
      </c>
      <c r="O61" s="230">
        <f>(SUM('1.  LRAMVA Summary'!J$52:J$60)+SUM('1.  LRAMVA Summary'!J$61:J$62)*(MONTH($E61)-1)/12)*$H61</f>
        <v>0</v>
      </c>
      <c r="P61" s="230">
        <f>(SUM('1.  LRAMVA Summary'!K$52:K$60)+SUM('1.  LRAMVA Summary'!K$61:K$62)*(MONTH($E61)-1)/12)*$H61</f>
        <v>0</v>
      </c>
      <c r="Q61" s="230">
        <f>(SUM('1.  LRAMVA Summary'!L$52:L$60)+SUM('1.  LRAMVA Summary'!L$61:L$62)*(MONTH($E61)-1)/12)*$H61</f>
        <v>0</v>
      </c>
      <c r="R61" s="230">
        <f>(SUM('1.  LRAMVA Summary'!M$52:M$60)+SUM('1.  LRAMVA Summary'!M$61:M$62)*(MONTH($E61)-1)/12)*$H61</f>
        <v>0</v>
      </c>
      <c r="S61" s="230">
        <f>(SUM('1.  LRAMVA Summary'!N$52:N$60)+SUM('1.  LRAMVA Summary'!N$61:N$62)*(MONTH($E61)-1)/12)*$H61</f>
        <v>0</v>
      </c>
      <c r="T61" s="230">
        <f>(SUM('1.  LRAMVA Summary'!O$52:O$60)+SUM('1.  LRAMVA Summary'!O$61:O$62)*(MONTH($E61)-1)/12)*$H61</f>
        <v>0</v>
      </c>
      <c r="U61" s="230">
        <f>(SUM('1.  LRAMVA Summary'!P$52:P$60)+SUM('1.  LRAMVA Summary'!P$61:P$62)*(MONTH($E61)-1)/12)*$H61</f>
        <v>0</v>
      </c>
      <c r="V61" s="230">
        <f>(SUM('1.  LRAMVA Summary'!Q$52:Q$60)+SUM('1.  LRAMVA Summary'!Q$61:Q$62)*(MONTH($E61)-1)/12)*$H61</f>
        <v>0</v>
      </c>
      <c r="W61" s="231">
        <f t="shared" ref="W61:W71" si="15">SUM(I61:V61)</f>
        <v>0</v>
      </c>
    </row>
    <row r="62" spans="1:23" s="9" customFormat="1">
      <c r="B62" s="68"/>
      <c r="E62" s="214">
        <v>41699</v>
      </c>
      <c r="F62" s="214" t="s">
        <v>181</v>
      </c>
      <c r="G62" s="215" t="s">
        <v>65</v>
      </c>
      <c r="H62" s="229">
        <f>C$27/12</f>
        <v>1.225E-3</v>
      </c>
      <c r="I62" s="230">
        <f>(SUM('1.  LRAMVA Summary'!D$52:D$60)+SUM('1.  LRAMVA Summary'!D$61:D$62)*(MONTH($E62)-1)/12)*$H62</f>
        <v>0</v>
      </c>
      <c r="J62" s="230">
        <f>(SUM('1.  LRAMVA Summary'!E$52:E$60)+SUM('1.  LRAMVA Summary'!E$61:E$62)*(MONTH($E62)-1)/12)*$H62</f>
        <v>0</v>
      </c>
      <c r="K62" s="230">
        <f>(SUM('1.  LRAMVA Summary'!F$52:F$60)+SUM('1.  LRAMVA Summary'!F$61:F$62)*(MONTH($E62)-1)/12)*$H62</f>
        <v>0</v>
      </c>
      <c r="L62" s="230">
        <f>(SUM('1.  LRAMVA Summary'!G$52:G$60)+SUM('1.  LRAMVA Summary'!G$61:G$62)*(MONTH($E62)-1)/12)*$H62</f>
        <v>0</v>
      </c>
      <c r="M62" s="230">
        <f>(SUM('1.  LRAMVA Summary'!H$52:H$60)+SUM('1.  LRAMVA Summary'!H$61:H$62)*(MONTH($E62)-1)/12)*$H62</f>
        <v>0</v>
      </c>
      <c r="N62" s="230">
        <f>(SUM('1.  LRAMVA Summary'!I$52:I$60)+SUM('1.  LRAMVA Summary'!I$61:I$62)*(MONTH($E62)-1)/12)*$H62</f>
        <v>0</v>
      </c>
      <c r="O62" s="230">
        <f>(SUM('1.  LRAMVA Summary'!J$52:J$60)+SUM('1.  LRAMVA Summary'!J$61:J$62)*(MONTH($E62)-1)/12)*$H62</f>
        <v>0</v>
      </c>
      <c r="P62" s="230">
        <f>(SUM('1.  LRAMVA Summary'!K$52:K$60)+SUM('1.  LRAMVA Summary'!K$61:K$62)*(MONTH($E62)-1)/12)*$H62</f>
        <v>0</v>
      </c>
      <c r="Q62" s="230">
        <f>(SUM('1.  LRAMVA Summary'!L$52:L$60)+SUM('1.  LRAMVA Summary'!L$61:L$62)*(MONTH($E62)-1)/12)*$H62</f>
        <v>0</v>
      </c>
      <c r="R62" s="230">
        <f>(SUM('1.  LRAMVA Summary'!M$52:M$60)+SUM('1.  LRAMVA Summary'!M$61:M$62)*(MONTH($E62)-1)/12)*$H62</f>
        <v>0</v>
      </c>
      <c r="S62" s="230">
        <f>(SUM('1.  LRAMVA Summary'!N$52:N$60)+SUM('1.  LRAMVA Summary'!N$61:N$62)*(MONTH($E62)-1)/12)*$H62</f>
        <v>0</v>
      </c>
      <c r="T62" s="230">
        <f>(SUM('1.  LRAMVA Summary'!O$52:O$60)+SUM('1.  LRAMVA Summary'!O$61:O$62)*(MONTH($E62)-1)/12)*$H62</f>
        <v>0</v>
      </c>
      <c r="U62" s="230">
        <f>(SUM('1.  LRAMVA Summary'!P$52:P$60)+SUM('1.  LRAMVA Summary'!P$61:P$62)*(MONTH($E62)-1)/12)*$H62</f>
        <v>0</v>
      </c>
      <c r="V62" s="230">
        <f>(SUM('1.  LRAMVA Summary'!Q$52:Q$60)+SUM('1.  LRAMVA Summary'!Q$61:Q$62)*(MONTH($E62)-1)/12)*$H62</f>
        <v>0</v>
      </c>
      <c r="W62" s="231">
        <f t="shared" si="15"/>
        <v>0</v>
      </c>
    </row>
    <row r="63" spans="1:23" s="9" customFormat="1">
      <c r="B63" s="68"/>
      <c r="E63" s="214">
        <v>41730</v>
      </c>
      <c r="F63" s="214" t="s">
        <v>181</v>
      </c>
      <c r="G63" s="215" t="s">
        <v>66</v>
      </c>
      <c r="H63" s="232">
        <f>C$28/12</f>
        <v>1.225E-3</v>
      </c>
      <c r="I63" s="230">
        <f>(SUM('1.  LRAMVA Summary'!D$52:D$60)+SUM('1.  LRAMVA Summary'!D$61:D$62)*(MONTH($E63)-1)/12)*$H63</f>
        <v>0</v>
      </c>
      <c r="J63" s="230">
        <f>(SUM('1.  LRAMVA Summary'!E$52:E$60)+SUM('1.  LRAMVA Summary'!E$61:E$62)*(MONTH($E63)-1)/12)*$H63</f>
        <v>0</v>
      </c>
      <c r="K63" s="230">
        <f>(SUM('1.  LRAMVA Summary'!F$52:F$60)+SUM('1.  LRAMVA Summary'!F$61:F$62)*(MONTH($E63)-1)/12)*$H63</f>
        <v>0</v>
      </c>
      <c r="L63" s="230">
        <f>(SUM('1.  LRAMVA Summary'!G$52:G$60)+SUM('1.  LRAMVA Summary'!G$61:G$62)*(MONTH($E63)-1)/12)*$H63</f>
        <v>0</v>
      </c>
      <c r="M63" s="230">
        <f>(SUM('1.  LRAMVA Summary'!H$52:H$60)+SUM('1.  LRAMVA Summary'!H$61:H$62)*(MONTH($E63)-1)/12)*$H63</f>
        <v>0</v>
      </c>
      <c r="N63" s="230">
        <f>(SUM('1.  LRAMVA Summary'!I$52:I$60)+SUM('1.  LRAMVA Summary'!I$61:I$62)*(MONTH($E63)-1)/12)*$H63</f>
        <v>0</v>
      </c>
      <c r="O63" s="230">
        <f>(SUM('1.  LRAMVA Summary'!J$52:J$60)+SUM('1.  LRAMVA Summary'!J$61:J$62)*(MONTH($E63)-1)/12)*$H63</f>
        <v>0</v>
      </c>
      <c r="P63" s="230">
        <f>(SUM('1.  LRAMVA Summary'!K$52:K$60)+SUM('1.  LRAMVA Summary'!K$61:K$62)*(MONTH($E63)-1)/12)*$H63</f>
        <v>0</v>
      </c>
      <c r="Q63" s="230">
        <f>(SUM('1.  LRAMVA Summary'!L$52:L$60)+SUM('1.  LRAMVA Summary'!L$61:L$62)*(MONTH($E63)-1)/12)*$H63</f>
        <v>0</v>
      </c>
      <c r="R63" s="230">
        <f>(SUM('1.  LRAMVA Summary'!M$52:M$60)+SUM('1.  LRAMVA Summary'!M$61:M$62)*(MONTH($E63)-1)/12)*$H63</f>
        <v>0</v>
      </c>
      <c r="S63" s="230">
        <f>(SUM('1.  LRAMVA Summary'!N$52:N$60)+SUM('1.  LRAMVA Summary'!N$61:N$62)*(MONTH($E63)-1)/12)*$H63</f>
        <v>0</v>
      </c>
      <c r="T63" s="230">
        <f>(SUM('1.  LRAMVA Summary'!O$52:O$60)+SUM('1.  LRAMVA Summary'!O$61:O$62)*(MONTH($E63)-1)/12)*$H63</f>
        <v>0</v>
      </c>
      <c r="U63" s="230">
        <f>(SUM('1.  LRAMVA Summary'!P$52:P$60)+SUM('1.  LRAMVA Summary'!P$61:P$62)*(MONTH($E63)-1)/12)*$H63</f>
        <v>0</v>
      </c>
      <c r="V63" s="230">
        <f>(SUM('1.  LRAMVA Summary'!Q$52:Q$60)+SUM('1.  LRAMVA Summary'!Q$61:Q$62)*(MONTH($E63)-1)/12)*$H63</f>
        <v>0</v>
      </c>
      <c r="W63" s="231">
        <f t="shared" si="15"/>
        <v>0</v>
      </c>
    </row>
    <row r="64" spans="1:23" s="9" customFormat="1">
      <c r="B64" s="68"/>
      <c r="E64" s="214">
        <v>41760</v>
      </c>
      <c r="F64" s="214" t="s">
        <v>181</v>
      </c>
      <c r="G64" s="215" t="s">
        <v>66</v>
      </c>
      <c r="H64" s="229">
        <f>C$28/12</f>
        <v>1.225E-3</v>
      </c>
      <c r="I64" s="230">
        <f>(SUM('1.  LRAMVA Summary'!D$52:D$60)+SUM('1.  LRAMVA Summary'!D$61:D$62)*(MONTH($E64)-1)/12)*$H64</f>
        <v>0</v>
      </c>
      <c r="J64" s="230">
        <f>(SUM('1.  LRAMVA Summary'!E$52:E$60)+SUM('1.  LRAMVA Summary'!E$61:E$62)*(MONTH($E64)-1)/12)*$H64</f>
        <v>0</v>
      </c>
      <c r="K64" s="230">
        <f>(SUM('1.  LRAMVA Summary'!F$52:F$60)+SUM('1.  LRAMVA Summary'!F$61:F$62)*(MONTH($E64)-1)/12)*$H64</f>
        <v>0</v>
      </c>
      <c r="L64" s="230">
        <f>(SUM('1.  LRAMVA Summary'!G$52:G$60)+SUM('1.  LRAMVA Summary'!G$61:G$62)*(MONTH($E64)-1)/12)*$H64</f>
        <v>0</v>
      </c>
      <c r="M64" s="230">
        <f>(SUM('1.  LRAMVA Summary'!H$52:H$60)+SUM('1.  LRAMVA Summary'!H$61:H$62)*(MONTH($E64)-1)/12)*$H64</f>
        <v>0</v>
      </c>
      <c r="N64" s="230">
        <f>(SUM('1.  LRAMVA Summary'!I$52:I$60)+SUM('1.  LRAMVA Summary'!I$61:I$62)*(MONTH($E64)-1)/12)*$H64</f>
        <v>0</v>
      </c>
      <c r="O64" s="230">
        <f>(SUM('1.  LRAMVA Summary'!J$52:J$60)+SUM('1.  LRAMVA Summary'!J$61:J$62)*(MONTH($E64)-1)/12)*$H64</f>
        <v>0</v>
      </c>
      <c r="P64" s="230">
        <f>(SUM('1.  LRAMVA Summary'!K$52:K$60)+SUM('1.  LRAMVA Summary'!K$61:K$62)*(MONTH($E64)-1)/12)*$H64</f>
        <v>0</v>
      </c>
      <c r="Q64" s="230">
        <f>(SUM('1.  LRAMVA Summary'!L$52:L$60)+SUM('1.  LRAMVA Summary'!L$61:L$62)*(MONTH($E64)-1)/12)*$H64</f>
        <v>0</v>
      </c>
      <c r="R64" s="230">
        <f>(SUM('1.  LRAMVA Summary'!M$52:M$60)+SUM('1.  LRAMVA Summary'!M$61:M$62)*(MONTH($E64)-1)/12)*$H64</f>
        <v>0</v>
      </c>
      <c r="S64" s="230">
        <f>(SUM('1.  LRAMVA Summary'!N$52:N$60)+SUM('1.  LRAMVA Summary'!N$61:N$62)*(MONTH($E64)-1)/12)*$H64</f>
        <v>0</v>
      </c>
      <c r="T64" s="230">
        <f>(SUM('1.  LRAMVA Summary'!O$52:O$60)+SUM('1.  LRAMVA Summary'!O$61:O$62)*(MONTH($E64)-1)/12)*$H64</f>
        <v>0</v>
      </c>
      <c r="U64" s="230">
        <f>(SUM('1.  LRAMVA Summary'!P$52:P$60)+SUM('1.  LRAMVA Summary'!P$61:P$62)*(MONTH($E64)-1)/12)*$H64</f>
        <v>0</v>
      </c>
      <c r="V64" s="230">
        <f>(SUM('1.  LRAMVA Summary'!Q$52:Q$60)+SUM('1.  LRAMVA Summary'!Q$61:Q$62)*(MONTH($E64)-1)/12)*$H64</f>
        <v>0</v>
      </c>
      <c r="W64" s="231">
        <f t="shared" si="15"/>
        <v>0</v>
      </c>
    </row>
    <row r="65" spans="2:23" s="9" customFormat="1">
      <c r="B65" s="68"/>
      <c r="E65" s="214">
        <v>41791</v>
      </c>
      <c r="F65" s="214" t="s">
        <v>181</v>
      </c>
      <c r="G65" s="215" t="s">
        <v>66</v>
      </c>
      <c r="H65" s="229">
        <f>C$28/12</f>
        <v>1.225E-3</v>
      </c>
      <c r="I65" s="230">
        <f>(SUM('1.  LRAMVA Summary'!D$52:D$60)+SUM('1.  LRAMVA Summary'!D$61:D$62)*(MONTH($E65)-1)/12)*$H65</f>
        <v>0</v>
      </c>
      <c r="J65" s="230">
        <f>(SUM('1.  LRAMVA Summary'!E$52:E$60)+SUM('1.  LRAMVA Summary'!E$61:E$62)*(MONTH($E65)-1)/12)*$H65</f>
        <v>0</v>
      </c>
      <c r="K65" s="230">
        <f>(SUM('1.  LRAMVA Summary'!F$52:F$60)+SUM('1.  LRAMVA Summary'!F$61:F$62)*(MONTH($E65)-1)/12)*$H65</f>
        <v>0</v>
      </c>
      <c r="L65" s="230">
        <f>(SUM('1.  LRAMVA Summary'!G$52:G$60)+SUM('1.  LRAMVA Summary'!G$61:G$62)*(MONTH($E65)-1)/12)*$H65</f>
        <v>0</v>
      </c>
      <c r="M65" s="230">
        <f>(SUM('1.  LRAMVA Summary'!H$52:H$60)+SUM('1.  LRAMVA Summary'!H$61:H$62)*(MONTH($E65)-1)/12)*$H65</f>
        <v>0</v>
      </c>
      <c r="N65" s="230">
        <f>(SUM('1.  LRAMVA Summary'!I$52:I$60)+SUM('1.  LRAMVA Summary'!I$61:I$62)*(MONTH($E65)-1)/12)*$H65</f>
        <v>0</v>
      </c>
      <c r="O65" s="230">
        <f>(SUM('1.  LRAMVA Summary'!J$52:J$60)+SUM('1.  LRAMVA Summary'!J$61:J$62)*(MONTH($E65)-1)/12)*$H65</f>
        <v>0</v>
      </c>
      <c r="P65" s="230">
        <f>(SUM('1.  LRAMVA Summary'!K$52:K$60)+SUM('1.  LRAMVA Summary'!K$61:K$62)*(MONTH($E65)-1)/12)*$H65</f>
        <v>0</v>
      </c>
      <c r="Q65" s="230">
        <f>(SUM('1.  LRAMVA Summary'!L$52:L$60)+SUM('1.  LRAMVA Summary'!L$61:L$62)*(MONTH($E65)-1)/12)*$H65</f>
        <v>0</v>
      </c>
      <c r="R65" s="230">
        <f>(SUM('1.  LRAMVA Summary'!M$52:M$60)+SUM('1.  LRAMVA Summary'!M$61:M$62)*(MONTH($E65)-1)/12)*$H65</f>
        <v>0</v>
      </c>
      <c r="S65" s="230">
        <f>(SUM('1.  LRAMVA Summary'!N$52:N$60)+SUM('1.  LRAMVA Summary'!N$61:N$62)*(MONTH($E65)-1)/12)*$H65</f>
        <v>0</v>
      </c>
      <c r="T65" s="230">
        <f>(SUM('1.  LRAMVA Summary'!O$52:O$60)+SUM('1.  LRAMVA Summary'!O$61:O$62)*(MONTH($E65)-1)/12)*$H65</f>
        <v>0</v>
      </c>
      <c r="U65" s="230">
        <f>(SUM('1.  LRAMVA Summary'!P$52:P$60)+SUM('1.  LRAMVA Summary'!P$61:P$62)*(MONTH($E65)-1)/12)*$H65</f>
        <v>0</v>
      </c>
      <c r="V65" s="230">
        <f>(SUM('1.  LRAMVA Summary'!Q$52:Q$60)+SUM('1.  LRAMVA Summary'!Q$61:Q$62)*(MONTH($E65)-1)/12)*$H65</f>
        <v>0</v>
      </c>
      <c r="W65" s="231">
        <f t="shared" si="15"/>
        <v>0</v>
      </c>
    </row>
    <row r="66" spans="2:23" s="9" customFormat="1">
      <c r="B66" s="68"/>
      <c r="E66" s="214">
        <v>41821</v>
      </c>
      <c r="F66" s="214" t="s">
        <v>181</v>
      </c>
      <c r="G66" s="215" t="s">
        <v>68</v>
      </c>
      <c r="H66" s="232">
        <f>C$29/12</f>
        <v>1.225E-3</v>
      </c>
      <c r="I66" s="230">
        <f>(SUM('1.  LRAMVA Summary'!D$52:D$60)+SUM('1.  LRAMVA Summary'!D$61:D$62)*(MONTH($E66)-1)/12)*$H66</f>
        <v>0</v>
      </c>
      <c r="J66" s="230">
        <f>(SUM('1.  LRAMVA Summary'!E$52:E$60)+SUM('1.  LRAMVA Summary'!E$61:E$62)*(MONTH($E66)-1)/12)*$H66</f>
        <v>0</v>
      </c>
      <c r="K66" s="230">
        <f>(SUM('1.  LRAMVA Summary'!F$52:F$60)+SUM('1.  LRAMVA Summary'!F$61:F$62)*(MONTH($E66)-1)/12)*$H66</f>
        <v>0</v>
      </c>
      <c r="L66" s="230">
        <f>(SUM('1.  LRAMVA Summary'!G$52:G$60)+SUM('1.  LRAMVA Summary'!G$61:G$62)*(MONTH($E66)-1)/12)*$H66</f>
        <v>0</v>
      </c>
      <c r="M66" s="230">
        <f>(SUM('1.  LRAMVA Summary'!H$52:H$60)+SUM('1.  LRAMVA Summary'!H$61:H$62)*(MONTH($E66)-1)/12)*$H66</f>
        <v>0</v>
      </c>
      <c r="N66" s="230">
        <f>(SUM('1.  LRAMVA Summary'!I$52:I$60)+SUM('1.  LRAMVA Summary'!I$61:I$62)*(MONTH($E66)-1)/12)*$H66</f>
        <v>0</v>
      </c>
      <c r="O66" s="230">
        <f>(SUM('1.  LRAMVA Summary'!J$52:J$60)+SUM('1.  LRAMVA Summary'!J$61:J$62)*(MONTH($E66)-1)/12)*$H66</f>
        <v>0</v>
      </c>
      <c r="P66" s="230">
        <f>(SUM('1.  LRAMVA Summary'!K$52:K$60)+SUM('1.  LRAMVA Summary'!K$61:K$62)*(MONTH($E66)-1)/12)*$H66</f>
        <v>0</v>
      </c>
      <c r="Q66" s="230">
        <f>(SUM('1.  LRAMVA Summary'!L$52:L$60)+SUM('1.  LRAMVA Summary'!L$61:L$62)*(MONTH($E66)-1)/12)*$H66</f>
        <v>0</v>
      </c>
      <c r="R66" s="230">
        <f>(SUM('1.  LRAMVA Summary'!M$52:M$60)+SUM('1.  LRAMVA Summary'!M$61:M$62)*(MONTH($E66)-1)/12)*$H66</f>
        <v>0</v>
      </c>
      <c r="S66" s="230">
        <f>(SUM('1.  LRAMVA Summary'!N$52:N$60)+SUM('1.  LRAMVA Summary'!N$61:N$62)*(MONTH($E66)-1)/12)*$H66</f>
        <v>0</v>
      </c>
      <c r="T66" s="230">
        <f>(SUM('1.  LRAMVA Summary'!O$52:O$60)+SUM('1.  LRAMVA Summary'!O$61:O$62)*(MONTH($E66)-1)/12)*$H66</f>
        <v>0</v>
      </c>
      <c r="U66" s="230">
        <f>(SUM('1.  LRAMVA Summary'!P$52:P$60)+SUM('1.  LRAMVA Summary'!P$61:P$62)*(MONTH($E66)-1)/12)*$H66</f>
        <v>0</v>
      </c>
      <c r="V66" s="230">
        <f>(SUM('1.  LRAMVA Summary'!Q$52:Q$60)+SUM('1.  LRAMVA Summary'!Q$61:Q$62)*(MONTH($E66)-1)/12)*$H66</f>
        <v>0</v>
      </c>
      <c r="W66" s="231">
        <f t="shared" si="15"/>
        <v>0</v>
      </c>
    </row>
    <row r="67" spans="2:23" s="9" customFormat="1">
      <c r="B67" s="68"/>
      <c r="E67" s="214">
        <v>41852</v>
      </c>
      <c r="F67" s="214" t="s">
        <v>181</v>
      </c>
      <c r="G67" s="215" t="s">
        <v>68</v>
      </c>
      <c r="H67" s="229">
        <f>C$29/12</f>
        <v>1.225E-3</v>
      </c>
      <c r="I67" s="230">
        <f>(SUM('1.  LRAMVA Summary'!D$52:D$60)+SUM('1.  LRAMVA Summary'!D$61:D$62)*(MONTH($E67)-1)/12)*$H67</f>
        <v>0</v>
      </c>
      <c r="J67" s="230">
        <f>(SUM('1.  LRAMVA Summary'!E$52:E$60)+SUM('1.  LRAMVA Summary'!E$61:E$62)*(MONTH($E67)-1)/12)*$H67</f>
        <v>0</v>
      </c>
      <c r="K67" s="230">
        <f>(SUM('1.  LRAMVA Summary'!F$52:F$60)+SUM('1.  LRAMVA Summary'!F$61:F$62)*(MONTH($E67)-1)/12)*$H67</f>
        <v>0</v>
      </c>
      <c r="L67" s="230">
        <f>(SUM('1.  LRAMVA Summary'!G$52:G$60)+SUM('1.  LRAMVA Summary'!G$61:G$62)*(MONTH($E67)-1)/12)*$H67</f>
        <v>0</v>
      </c>
      <c r="M67" s="230">
        <f>(SUM('1.  LRAMVA Summary'!H$52:H$60)+SUM('1.  LRAMVA Summary'!H$61:H$62)*(MONTH($E67)-1)/12)*$H67</f>
        <v>0</v>
      </c>
      <c r="N67" s="230">
        <f>(SUM('1.  LRAMVA Summary'!I$52:I$60)+SUM('1.  LRAMVA Summary'!I$61:I$62)*(MONTH($E67)-1)/12)*$H67</f>
        <v>0</v>
      </c>
      <c r="O67" s="230">
        <f>(SUM('1.  LRAMVA Summary'!J$52:J$60)+SUM('1.  LRAMVA Summary'!J$61:J$62)*(MONTH($E67)-1)/12)*$H67</f>
        <v>0</v>
      </c>
      <c r="P67" s="230">
        <f>(SUM('1.  LRAMVA Summary'!K$52:K$60)+SUM('1.  LRAMVA Summary'!K$61:K$62)*(MONTH($E67)-1)/12)*$H67</f>
        <v>0</v>
      </c>
      <c r="Q67" s="230">
        <f>(SUM('1.  LRAMVA Summary'!L$52:L$60)+SUM('1.  LRAMVA Summary'!L$61:L$62)*(MONTH($E67)-1)/12)*$H67</f>
        <v>0</v>
      </c>
      <c r="R67" s="230">
        <f>(SUM('1.  LRAMVA Summary'!M$52:M$60)+SUM('1.  LRAMVA Summary'!M$61:M$62)*(MONTH($E67)-1)/12)*$H67</f>
        <v>0</v>
      </c>
      <c r="S67" s="230">
        <f>(SUM('1.  LRAMVA Summary'!N$52:N$60)+SUM('1.  LRAMVA Summary'!N$61:N$62)*(MONTH($E67)-1)/12)*$H67</f>
        <v>0</v>
      </c>
      <c r="T67" s="230">
        <f>(SUM('1.  LRAMVA Summary'!O$52:O$60)+SUM('1.  LRAMVA Summary'!O$61:O$62)*(MONTH($E67)-1)/12)*$H67</f>
        <v>0</v>
      </c>
      <c r="U67" s="230">
        <f>(SUM('1.  LRAMVA Summary'!P$52:P$60)+SUM('1.  LRAMVA Summary'!P$61:P$62)*(MONTH($E67)-1)/12)*$H67</f>
        <v>0</v>
      </c>
      <c r="V67" s="230">
        <f>(SUM('1.  LRAMVA Summary'!Q$52:Q$60)+SUM('1.  LRAMVA Summary'!Q$61:Q$62)*(MONTH($E67)-1)/12)*$H67</f>
        <v>0</v>
      </c>
      <c r="W67" s="231">
        <f t="shared" si="15"/>
        <v>0</v>
      </c>
    </row>
    <row r="68" spans="2:23" s="9" customFormat="1">
      <c r="B68" s="68"/>
      <c r="E68" s="214">
        <v>41883</v>
      </c>
      <c r="F68" s="214" t="s">
        <v>181</v>
      </c>
      <c r="G68" s="215" t="s">
        <v>68</v>
      </c>
      <c r="H68" s="229">
        <f>C$29/12</f>
        <v>1.225E-3</v>
      </c>
      <c r="I68" s="230">
        <f>(SUM('1.  LRAMVA Summary'!D$52:D$60)+SUM('1.  LRAMVA Summary'!D$61:D$62)*(MONTH($E68)-1)/12)*$H68</f>
        <v>0</v>
      </c>
      <c r="J68" s="230">
        <f>(SUM('1.  LRAMVA Summary'!E$52:E$60)+SUM('1.  LRAMVA Summary'!E$61:E$62)*(MONTH($E68)-1)/12)*$H68</f>
        <v>0</v>
      </c>
      <c r="K68" s="230">
        <f>(SUM('1.  LRAMVA Summary'!F$52:F$60)+SUM('1.  LRAMVA Summary'!F$61:F$62)*(MONTH($E68)-1)/12)*$H68</f>
        <v>0</v>
      </c>
      <c r="L68" s="230">
        <f>(SUM('1.  LRAMVA Summary'!G$52:G$60)+SUM('1.  LRAMVA Summary'!G$61:G$62)*(MONTH($E68)-1)/12)*$H68</f>
        <v>0</v>
      </c>
      <c r="M68" s="230">
        <f>(SUM('1.  LRAMVA Summary'!H$52:H$60)+SUM('1.  LRAMVA Summary'!H$61:H$62)*(MONTH($E68)-1)/12)*$H68</f>
        <v>0</v>
      </c>
      <c r="N68" s="230">
        <f>(SUM('1.  LRAMVA Summary'!I$52:I$60)+SUM('1.  LRAMVA Summary'!I$61:I$62)*(MONTH($E68)-1)/12)*$H68</f>
        <v>0</v>
      </c>
      <c r="O68" s="230">
        <f>(SUM('1.  LRAMVA Summary'!J$52:J$60)+SUM('1.  LRAMVA Summary'!J$61:J$62)*(MONTH($E68)-1)/12)*$H68</f>
        <v>0</v>
      </c>
      <c r="P68" s="230">
        <f>(SUM('1.  LRAMVA Summary'!K$52:K$60)+SUM('1.  LRAMVA Summary'!K$61:K$62)*(MONTH($E68)-1)/12)*$H68</f>
        <v>0</v>
      </c>
      <c r="Q68" s="230">
        <f>(SUM('1.  LRAMVA Summary'!L$52:L$60)+SUM('1.  LRAMVA Summary'!L$61:L$62)*(MONTH($E68)-1)/12)*$H68</f>
        <v>0</v>
      </c>
      <c r="R68" s="230">
        <f>(SUM('1.  LRAMVA Summary'!M$52:M$60)+SUM('1.  LRAMVA Summary'!M$61:M$62)*(MONTH($E68)-1)/12)*$H68</f>
        <v>0</v>
      </c>
      <c r="S68" s="230">
        <f>(SUM('1.  LRAMVA Summary'!N$52:N$60)+SUM('1.  LRAMVA Summary'!N$61:N$62)*(MONTH($E68)-1)/12)*$H68</f>
        <v>0</v>
      </c>
      <c r="T68" s="230">
        <f>(SUM('1.  LRAMVA Summary'!O$52:O$60)+SUM('1.  LRAMVA Summary'!O$61:O$62)*(MONTH($E68)-1)/12)*$H68</f>
        <v>0</v>
      </c>
      <c r="U68" s="230">
        <f>(SUM('1.  LRAMVA Summary'!P$52:P$60)+SUM('1.  LRAMVA Summary'!P$61:P$62)*(MONTH($E68)-1)/12)*$H68</f>
        <v>0</v>
      </c>
      <c r="V68" s="230">
        <f>(SUM('1.  LRAMVA Summary'!Q$52:Q$60)+SUM('1.  LRAMVA Summary'!Q$61:Q$62)*(MONTH($E68)-1)/12)*$H68</f>
        <v>0</v>
      </c>
      <c r="W68" s="231">
        <f t="shared" si="15"/>
        <v>0</v>
      </c>
    </row>
    <row r="69" spans="2:23" s="9" customFormat="1">
      <c r="B69" s="68"/>
      <c r="E69" s="214">
        <v>41913</v>
      </c>
      <c r="F69" s="214" t="s">
        <v>181</v>
      </c>
      <c r="G69" s="215" t="s">
        <v>69</v>
      </c>
      <c r="H69" s="232">
        <f>C$30/12</f>
        <v>1.225E-3</v>
      </c>
      <c r="I69" s="230">
        <f>(SUM('1.  LRAMVA Summary'!D$52:D$60)+SUM('1.  LRAMVA Summary'!D$61:D$62)*(MONTH($E69)-1)/12)*$H69</f>
        <v>0</v>
      </c>
      <c r="J69" s="230">
        <f>(SUM('1.  LRAMVA Summary'!E$52:E$60)+SUM('1.  LRAMVA Summary'!E$61:E$62)*(MONTH($E69)-1)/12)*$H69</f>
        <v>0</v>
      </c>
      <c r="K69" s="230">
        <f>(SUM('1.  LRAMVA Summary'!F$52:F$60)+SUM('1.  LRAMVA Summary'!F$61:F$62)*(MONTH($E69)-1)/12)*$H69</f>
        <v>0</v>
      </c>
      <c r="L69" s="230">
        <f>(SUM('1.  LRAMVA Summary'!G$52:G$60)+SUM('1.  LRAMVA Summary'!G$61:G$62)*(MONTH($E69)-1)/12)*$H69</f>
        <v>0</v>
      </c>
      <c r="M69" s="230">
        <f>(SUM('1.  LRAMVA Summary'!H$52:H$60)+SUM('1.  LRAMVA Summary'!H$61:H$62)*(MONTH($E69)-1)/12)*$H69</f>
        <v>0</v>
      </c>
      <c r="N69" s="230">
        <f>(SUM('1.  LRAMVA Summary'!I$52:I$60)+SUM('1.  LRAMVA Summary'!I$61:I$62)*(MONTH($E69)-1)/12)*$H69</f>
        <v>0</v>
      </c>
      <c r="O69" s="230">
        <f>(SUM('1.  LRAMVA Summary'!J$52:J$60)+SUM('1.  LRAMVA Summary'!J$61:J$62)*(MONTH($E69)-1)/12)*$H69</f>
        <v>0</v>
      </c>
      <c r="P69" s="230">
        <f>(SUM('1.  LRAMVA Summary'!K$52:K$60)+SUM('1.  LRAMVA Summary'!K$61:K$62)*(MONTH($E69)-1)/12)*$H69</f>
        <v>0</v>
      </c>
      <c r="Q69" s="230">
        <f>(SUM('1.  LRAMVA Summary'!L$52:L$60)+SUM('1.  LRAMVA Summary'!L$61:L$62)*(MONTH($E69)-1)/12)*$H69</f>
        <v>0</v>
      </c>
      <c r="R69" s="230">
        <f>(SUM('1.  LRAMVA Summary'!M$52:M$60)+SUM('1.  LRAMVA Summary'!M$61:M$62)*(MONTH($E69)-1)/12)*$H69</f>
        <v>0</v>
      </c>
      <c r="S69" s="230">
        <f>(SUM('1.  LRAMVA Summary'!N$52:N$60)+SUM('1.  LRAMVA Summary'!N$61:N$62)*(MONTH($E69)-1)/12)*$H69</f>
        <v>0</v>
      </c>
      <c r="T69" s="230">
        <f>(SUM('1.  LRAMVA Summary'!O$52:O$60)+SUM('1.  LRAMVA Summary'!O$61:O$62)*(MONTH($E69)-1)/12)*$H69</f>
        <v>0</v>
      </c>
      <c r="U69" s="230">
        <f>(SUM('1.  LRAMVA Summary'!P$52:P$60)+SUM('1.  LRAMVA Summary'!P$61:P$62)*(MONTH($E69)-1)/12)*$H69</f>
        <v>0</v>
      </c>
      <c r="V69" s="230">
        <f>(SUM('1.  LRAMVA Summary'!Q$52:Q$60)+SUM('1.  LRAMVA Summary'!Q$61:Q$62)*(MONTH($E69)-1)/12)*$H69</f>
        <v>0</v>
      </c>
      <c r="W69" s="231">
        <f t="shared" si="15"/>
        <v>0</v>
      </c>
    </row>
    <row r="70" spans="2:23" s="9" customFormat="1">
      <c r="B70" s="68"/>
      <c r="E70" s="214">
        <v>41944</v>
      </c>
      <c r="F70" s="214" t="s">
        <v>181</v>
      </c>
      <c r="G70" s="215" t="s">
        <v>69</v>
      </c>
      <c r="H70" s="229">
        <f>C$30/12</f>
        <v>1.225E-3</v>
      </c>
      <c r="I70" s="230">
        <f>(SUM('1.  LRAMVA Summary'!D$52:D$60)+SUM('1.  LRAMVA Summary'!D$61:D$62)*(MONTH($E70)-1)/12)*$H70</f>
        <v>0</v>
      </c>
      <c r="J70" s="230">
        <f>(SUM('1.  LRAMVA Summary'!E$52:E$60)+SUM('1.  LRAMVA Summary'!E$61:E$62)*(MONTH($E70)-1)/12)*$H70</f>
        <v>0</v>
      </c>
      <c r="K70" s="230">
        <f>(SUM('1.  LRAMVA Summary'!F$52:F$60)+SUM('1.  LRAMVA Summary'!F$61:F$62)*(MONTH($E70)-1)/12)*$H70</f>
        <v>0</v>
      </c>
      <c r="L70" s="230">
        <f>(SUM('1.  LRAMVA Summary'!G$52:G$60)+SUM('1.  LRAMVA Summary'!G$61:G$62)*(MONTH($E70)-1)/12)*$H70</f>
        <v>0</v>
      </c>
      <c r="M70" s="230">
        <f>(SUM('1.  LRAMVA Summary'!H$52:H$60)+SUM('1.  LRAMVA Summary'!H$61:H$62)*(MONTH($E70)-1)/12)*$H70</f>
        <v>0</v>
      </c>
      <c r="N70" s="230">
        <f>(SUM('1.  LRAMVA Summary'!I$52:I$60)+SUM('1.  LRAMVA Summary'!I$61:I$62)*(MONTH($E70)-1)/12)*$H70</f>
        <v>0</v>
      </c>
      <c r="O70" s="230">
        <f>(SUM('1.  LRAMVA Summary'!J$52:J$60)+SUM('1.  LRAMVA Summary'!J$61:J$62)*(MONTH($E70)-1)/12)*$H70</f>
        <v>0</v>
      </c>
      <c r="P70" s="230">
        <f>(SUM('1.  LRAMVA Summary'!K$52:K$60)+SUM('1.  LRAMVA Summary'!K$61:K$62)*(MONTH($E70)-1)/12)*$H70</f>
        <v>0</v>
      </c>
      <c r="Q70" s="230">
        <f>(SUM('1.  LRAMVA Summary'!L$52:L$60)+SUM('1.  LRAMVA Summary'!L$61:L$62)*(MONTH($E70)-1)/12)*$H70</f>
        <v>0</v>
      </c>
      <c r="R70" s="230">
        <f>(SUM('1.  LRAMVA Summary'!M$52:M$60)+SUM('1.  LRAMVA Summary'!M$61:M$62)*(MONTH($E70)-1)/12)*$H70</f>
        <v>0</v>
      </c>
      <c r="S70" s="230">
        <f>(SUM('1.  LRAMVA Summary'!N$52:N$60)+SUM('1.  LRAMVA Summary'!N$61:N$62)*(MONTH($E70)-1)/12)*$H70</f>
        <v>0</v>
      </c>
      <c r="T70" s="230">
        <f>(SUM('1.  LRAMVA Summary'!O$52:O$60)+SUM('1.  LRAMVA Summary'!O$61:O$62)*(MONTH($E70)-1)/12)*$H70</f>
        <v>0</v>
      </c>
      <c r="U70" s="230">
        <f>(SUM('1.  LRAMVA Summary'!P$52:P$60)+SUM('1.  LRAMVA Summary'!P$61:P$62)*(MONTH($E70)-1)/12)*$H70</f>
        <v>0</v>
      </c>
      <c r="V70" s="230">
        <f>(SUM('1.  LRAMVA Summary'!Q$52:Q$60)+SUM('1.  LRAMVA Summary'!Q$61:Q$62)*(MONTH($E70)-1)/12)*$H70</f>
        <v>0</v>
      </c>
      <c r="W70" s="231">
        <f t="shared" si="15"/>
        <v>0</v>
      </c>
    </row>
    <row r="71" spans="2:23" s="9" customFormat="1">
      <c r="B71" s="68"/>
      <c r="E71" s="214">
        <v>41974</v>
      </c>
      <c r="F71" s="214" t="s">
        <v>181</v>
      </c>
      <c r="G71" s="215" t="s">
        <v>69</v>
      </c>
      <c r="H71" s="229">
        <f>C$30/12</f>
        <v>1.225E-3</v>
      </c>
      <c r="I71" s="230">
        <f>(SUM('1.  LRAMVA Summary'!D$52:D$60)+SUM('1.  LRAMVA Summary'!D$61:D$62)*(MONTH($E71)-1)/12)*$H71</f>
        <v>0</v>
      </c>
      <c r="J71" s="230">
        <f>(SUM('1.  LRAMVA Summary'!E$52:E$60)+SUM('1.  LRAMVA Summary'!E$61:E$62)*(MONTH($E71)-1)/12)*$H71</f>
        <v>0</v>
      </c>
      <c r="K71" s="230">
        <f>(SUM('1.  LRAMVA Summary'!F$52:F$60)+SUM('1.  LRAMVA Summary'!F$61:F$62)*(MONTH($E71)-1)/12)*$H71</f>
        <v>0</v>
      </c>
      <c r="L71" s="230">
        <f>(SUM('1.  LRAMVA Summary'!G$52:G$60)+SUM('1.  LRAMVA Summary'!G$61:G$62)*(MONTH($E71)-1)/12)*$H71</f>
        <v>0</v>
      </c>
      <c r="M71" s="230">
        <f>(SUM('1.  LRAMVA Summary'!H$52:H$60)+SUM('1.  LRAMVA Summary'!H$61:H$62)*(MONTH($E71)-1)/12)*$H71</f>
        <v>0</v>
      </c>
      <c r="N71" s="230">
        <f>(SUM('1.  LRAMVA Summary'!I$52:I$60)+SUM('1.  LRAMVA Summary'!I$61:I$62)*(MONTH($E71)-1)/12)*$H71</f>
        <v>0</v>
      </c>
      <c r="O71" s="230">
        <f>(SUM('1.  LRAMVA Summary'!J$52:J$60)+SUM('1.  LRAMVA Summary'!J$61:J$62)*(MONTH($E71)-1)/12)*$H71</f>
        <v>0</v>
      </c>
      <c r="P71" s="230">
        <f>(SUM('1.  LRAMVA Summary'!K$52:K$60)+SUM('1.  LRAMVA Summary'!K$61:K$62)*(MONTH($E71)-1)/12)*$H71</f>
        <v>0</v>
      </c>
      <c r="Q71" s="230">
        <f>(SUM('1.  LRAMVA Summary'!L$52:L$60)+SUM('1.  LRAMVA Summary'!L$61:L$62)*(MONTH($E71)-1)/12)*$H71</f>
        <v>0</v>
      </c>
      <c r="R71" s="230">
        <f>(SUM('1.  LRAMVA Summary'!M$52:M$60)+SUM('1.  LRAMVA Summary'!M$61:M$62)*(MONTH($E71)-1)/12)*$H71</f>
        <v>0</v>
      </c>
      <c r="S71" s="230">
        <f>(SUM('1.  LRAMVA Summary'!N$52:N$60)+SUM('1.  LRAMVA Summary'!N$61:N$62)*(MONTH($E71)-1)/12)*$H71</f>
        <v>0</v>
      </c>
      <c r="T71" s="230">
        <f>(SUM('1.  LRAMVA Summary'!O$52:O$60)+SUM('1.  LRAMVA Summary'!O$61:O$62)*(MONTH($E71)-1)/12)*$H71</f>
        <v>0</v>
      </c>
      <c r="U71" s="230">
        <f>(SUM('1.  LRAMVA Summary'!P$52:P$60)+SUM('1.  LRAMVA Summary'!P$61:P$62)*(MONTH($E71)-1)/12)*$H71</f>
        <v>0</v>
      </c>
      <c r="V71" s="230">
        <f>(SUM('1.  LRAMVA Summary'!Q$52:Q$60)+SUM('1.  LRAMVA Summary'!Q$61:Q$62)*(MONTH($E71)-1)/12)*$H71</f>
        <v>0</v>
      </c>
      <c r="W71" s="231">
        <f t="shared" si="15"/>
        <v>0</v>
      </c>
    </row>
    <row r="72" spans="2:23" s="9" customFormat="1" ht="15.75" thickBot="1">
      <c r="B72" s="68"/>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8"/>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8"/>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8"/>
      <c r="E75" s="214">
        <v>42005</v>
      </c>
      <c r="F75" s="214" t="s">
        <v>182</v>
      </c>
      <c r="G75" s="215" t="s">
        <v>65</v>
      </c>
      <c r="H75" s="229">
        <f>C$31/12</f>
        <v>1.225E-3</v>
      </c>
      <c r="I75" s="230">
        <f>(SUM('1.  LRAMVA Summary'!D$52:D$63)+SUM('1.  LRAMVA Summary'!D$64:D$65)*(MONTH($E75)-1)/12)*$H75</f>
        <v>0</v>
      </c>
      <c r="J75" s="230">
        <f>(SUM('1.  LRAMVA Summary'!E$52:E$63)+SUM('1.  LRAMVA Summary'!E$64:E$65)*(MONTH($E75)-1)/12)*$H75</f>
        <v>0</v>
      </c>
      <c r="K75" s="230">
        <f>(SUM('1.  LRAMVA Summary'!F$52:F$63)+SUM('1.  LRAMVA Summary'!F$64:F$65)*(MONTH($E75)-1)/12)*$H75</f>
        <v>0</v>
      </c>
      <c r="L75" s="230">
        <f>(SUM('1.  LRAMVA Summary'!G$52:G$63)+SUM('1.  LRAMVA Summary'!G$64:G$65)*(MONTH($E75)-1)/12)*$H75</f>
        <v>0</v>
      </c>
      <c r="M75" s="230">
        <f>(SUM('1.  LRAMVA Summary'!H$52:H$63)+SUM('1.  LRAMVA Summary'!H$64:H$65)*(MONTH($E75)-1)/12)*$H75</f>
        <v>0</v>
      </c>
      <c r="N75" s="230">
        <f>(SUM('1.  LRAMVA Summary'!I$52:I$63)+SUM('1.  LRAMVA Summary'!I$64:I$65)*(MONTH($E75)-1)/12)*$H75</f>
        <v>0</v>
      </c>
      <c r="O75" s="230">
        <f>(SUM('1.  LRAMVA Summary'!J$52:J$63)+SUM('1.  LRAMVA Summary'!J$64:J$65)*(MONTH($E75)-1)/12)*$H75</f>
        <v>0</v>
      </c>
      <c r="P75" s="230">
        <f>(SUM('1.  LRAMVA Summary'!K$52:K$63)+SUM('1.  LRAMVA Summary'!K$64:K$65)*(MONTH($E75)-1)/12)*$H75</f>
        <v>0</v>
      </c>
      <c r="Q75" s="230">
        <f>(SUM('1.  LRAMVA Summary'!L$52:L$63)+SUM('1.  LRAMVA Summary'!L$64:L$65)*(MONTH($E75)-1)/12)*$H75</f>
        <v>0</v>
      </c>
      <c r="R75" s="230">
        <f>(SUM('1.  LRAMVA Summary'!M$52:M$63)+SUM('1.  LRAMVA Summary'!M$64:M$65)*(MONTH($E75)-1)/12)*$H75</f>
        <v>0</v>
      </c>
      <c r="S75" s="230">
        <f>(SUM('1.  LRAMVA Summary'!N$52:N$63)+SUM('1.  LRAMVA Summary'!N$64:N$65)*(MONTH($E75)-1)/12)*$H75</f>
        <v>0</v>
      </c>
      <c r="T75" s="230">
        <f>(SUM('1.  LRAMVA Summary'!O$52:O$63)+SUM('1.  LRAMVA Summary'!O$64:O$65)*(MONTH($E75)-1)/12)*$H75</f>
        <v>0</v>
      </c>
      <c r="U75" s="230">
        <f>(SUM('1.  LRAMVA Summary'!P$52:P$63)+SUM('1.  LRAMVA Summary'!P$64:P$65)*(MONTH($E75)-1)/12)*$H75</f>
        <v>0</v>
      </c>
      <c r="V75" s="230">
        <f>(SUM('1.  LRAMVA Summary'!Q$52:Q$63)+SUM('1.  LRAMVA Summary'!Q$64:Q$65)*(MONTH($E75)-1)/12)*$H75</f>
        <v>0</v>
      </c>
      <c r="W75" s="231">
        <f>SUM(I75:V75)</f>
        <v>0</v>
      </c>
    </row>
    <row r="76" spans="2:23" s="238" customFormat="1">
      <c r="B76" s="237"/>
      <c r="E76" s="214">
        <v>42036</v>
      </c>
      <c r="F76" s="214" t="s">
        <v>182</v>
      </c>
      <c r="G76" s="215" t="s">
        <v>65</v>
      </c>
      <c r="H76" s="229">
        <f t="shared" ref="H76:H77" si="19">C$31/12</f>
        <v>1.225E-3</v>
      </c>
      <c r="I76" s="230">
        <f>(SUM('1.  LRAMVA Summary'!D$52:D$63)+SUM('1.  LRAMVA Summary'!D$64:D$65)*(MONTH($E76)-1)/12)*$H76</f>
        <v>0.62449857574999834</v>
      </c>
      <c r="J76" s="230">
        <f>(SUM('1.  LRAMVA Summary'!E$52:E$63)+SUM('1.  LRAMVA Summary'!E$64:E$65)*(MONTH($E76)-1)/12)*$H76</f>
        <v>1.0753378567286864</v>
      </c>
      <c r="K76" s="230">
        <f>(SUM('1.  LRAMVA Summary'!F$52:F$63)+SUM('1.  LRAMVA Summary'!F$64:F$65)*(MONTH($E76)-1)/12)*$H76</f>
        <v>0.43702012593219136</v>
      </c>
      <c r="L76" s="230">
        <f>(SUM('1.  LRAMVA Summary'!G$52:G$63)+SUM('1.  LRAMVA Summary'!G$64:G$65)*(MONTH($E76)-1)/12)*$H76</f>
        <v>1.0292968650300007</v>
      </c>
      <c r="M76" s="230">
        <f>(SUM('1.  LRAMVA Summary'!H$52:H$63)+SUM('1.  LRAMVA Summary'!H$64:H$65)*(MONTH($E76)-1)/12)*$H76</f>
        <v>0</v>
      </c>
      <c r="N76" s="230">
        <f>(SUM('1.  LRAMVA Summary'!I$52:I$63)+SUM('1.  LRAMVA Summary'!I$64:I$65)*(MONTH($E76)-1)/12)*$H76</f>
        <v>0</v>
      </c>
      <c r="O76" s="230">
        <f>(SUM('1.  LRAMVA Summary'!J$52:J$63)+SUM('1.  LRAMVA Summary'!J$64:J$65)*(MONTH($E76)-1)/12)*$H76</f>
        <v>0</v>
      </c>
      <c r="P76" s="230">
        <f>(SUM('1.  LRAMVA Summary'!K$52:K$63)+SUM('1.  LRAMVA Summary'!K$64:K$65)*(MONTH($E76)-1)/12)*$H76</f>
        <v>0</v>
      </c>
      <c r="Q76" s="230">
        <f>(SUM('1.  LRAMVA Summary'!L$52:L$63)+SUM('1.  LRAMVA Summary'!L$64:L$65)*(MONTH($E76)-1)/12)*$H76</f>
        <v>0</v>
      </c>
      <c r="R76" s="230">
        <f>(SUM('1.  LRAMVA Summary'!M$52:M$63)+SUM('1.  LRAMVA Summary'!M$64:M$65)*(MONTH($E76)-1)/12)*$H76</f>
        <v>0</v>
      </c>
      <c r="S76" s="230">
        <f>(SUM('1.  LRAMVA Summary'!N$52:N$63)+SUM('1.  LRAMVA Summary'!N$64:N$65)*(MONTH($E76)-1)/12)*$H76</f>
        <v>0</v>
      </c>
      <c r="T76" s="230">
        <f>(SUM('1.  LRAMVA Summary'!O$52:O$63)+SUM('1.  LRAMVA Summary'!O$64:O$65)*(MONTH($E76)-1)/12)*$H76</f>
        <v>0</v>
      </c>
      <c r="U76" s="230">
        <f>(SUM('1.  LRAMVA Summary'!P$52:P$63)+SUM('1.  LRAMVA Summary'!P$64:P$65)*(MONTH($E76)-1)/12)*$H76</f>
        <v>0</v>
      </c>
      <c r="V76" s="230">
        <f>(SUM('1.  LRAMVA Summary'!Q$52:Q$63)+SUM('1.  LRAMVA Summary'!Q$64:Q$65)*(MONTH($E76)-1)/12)*$H76</f>
        <v>0</v>
      </c>
      <c r="W76" s="231">
        <f>SUM(I76:V76)</f>
        <v>3.1661534234408766</v>
      </c>
    </row>
    <row r="77" spans="2:23" s="9" customFormat="1">
      <c r="B77" s="68"/>
      <c r="E77" s="214">
        <v>42064</v>
      </c>
      <c r="F77" s="214" t="s">
        <v>182</v>
      </c>
      <c r="G77" s="215" t="s">
        <v>65</v>
      </c>
      <c r="H77" s="229">
        <f t="shared" si="19"/>
        <v>1.225E-3</v>
      </c>
      <c r="I77" s="230">
        <f>(SUM('1.  LRAMVA Summary'!D$52:D$63)+SUM('1.  LRAMVA Summary'!D$64:D$65)*(MONTH($E77)-1)/12)*$H77</f>
        <v>1.2489971514999967</v>
      </c>
      <c r="J77" s="230">
        <f>(SUM('1.  LRAMVA Summary'!E$52:E$63)+SUM('1.  LRAMVA Summary'!E$64:E$65)*(MONTH($E77)-1)/12)*$H77</f>
        <v>2.1506757134573729</v>
      </c>
      <c r="K77" s="230">
        <f>(SUM('1.  LRAMVA Summary'!F$52:F$63)+SUM('1.  LRAMVA Summary'!F$64:F$65)*(MONTH($E77)-1)/12)*$H77</f>
        <v>0.87404025186438272</v>
      </c>
      <c r="L77" s="230">
        <f>(SUM('1.  LRAMVA Summary'!G$52:G$63)+SUM('1.  LRAMVA Summary'!G$64:G$65)*(MONTH($E77)-1)/12)*$H77</f>
        <v>2.0585937300600015</v>
      </c>
      <c r="M77" s="230">
        <f>(SUM('1.  LRAMVA Summary'!H$52:H$63)+SUM('1.  LRAMVA Summary'!H$64:H$65)*(MONTH($E77)-1)/12)*$H77</f>
        <v>0</v>
      </c>
      <c r="N77" s="230">
        <f>(SUM('1.  LRAMVA Summary'!I$52:I$63)+SUM('1.  LRAMVA Summary'!I$64:I$65)*(MONTH($E77)-1)/12)*$H77</f>
        <v>0</v>
      </c>
      <c r="O77" s="230">
        <f>(SUM('1.  LRAMVA Summary'!J$52:J$63)+SUM('1.  LRAMVA Summary'!J$64:J$65)*(MONTH($E77)-1)/12)*$H77</f>
        <v>0</v>
      </c>
      <c r="P77" s="230">
        <f>(SUM('1.  LRAMVA Summary'!K$52:K$63)+SUM('1.  LRAMVA Summary'!K$64:K$65)*(MONTH($E77)-1)/12)*$H77</f>
        <v>0</v>
      </c>
      <c r="Q77" s="230">
        <f>(SUM('1.  LRAMVA Summary'!L$52:L$63)+SUM('1.  LRAMVA Summary'!L$64:L$65)*(MONTH($E77)-1)/12)*$H77</f>
        <v>0</v>
      </c>
      <c r="R77" s="230">
        <f>(SUM('1.  LRAMVA Summary'!M$52:M$63)+SUM('1.  LRAMVA Summary'!M$64:M$65)*(MONTH($E77)-1)/12)*$H77</f>
        <v>0</v>
      </c>
      <c r="S77" s="230">
        <f>(SUM('1.  LRAMVA Summary'!N$52:N$63)+SUM('1.  LRAMVA Summary'!N$64:N$65)*(MONTH($E77)-1)/12)*$H77</f>
        <v>0</v>
      </c>
      <c r="T77" s="230">
        <f>(SUM('1.  LRAMVA Summary'!O$52:O$63)+SUM('1.  LRAMVA Summary'!O$64:O$65)*(MONTH($E77)-1)/12)*$H77</f>
        <v>0</v>
      </c>
      <c r="U77" s="230">
        <f>(SUM('1.  LRAMVA Summary'!P$52:P$63)+SUM('1.  LRAMVA Summary'!P$64:P$65)*(MONTH($E77)-1)/12)*$H77</f>
        <v>0</v>
      </c>
      <c r="V77" s="230">
        <f>(SUM('1.  LRAMVA Summary'!Q$52:Q$63)+SUM('1.  LRAMVA Summary'!Q$64:Q$65)*(MONTH($E77)-1)/12)*$H77</f>
        <v>0</v>
      </c>
      <c r="W77" s="231">
        <f>SUM(I77:V77)</f>
        <v>6.3323068468817532</v>
      </c>
    </row>
    <row r="78" spans="2:23" s="9" customFormat="1">
      <c r="B78" s="68"/>
      <c r="E78" s="214">
        <v>42095</v>
      </c>
      <c r="F78" s="214" t="s">
        <v>182</v>
      </c>
      <c r="G78" s="215" t="s">
        <v>66</v>
      </c>
      <c r="H78" s="229">
        <f>C$32/12</f>
        <v>9.1666666666666665E-4</v>
      </c>
      <c r="I78" s="230">
        <f>(SUM('1.  LRAMVA Summary'!D$52:D$63)+SUM('1.  LRAMVA Summary'!D$64:D$65)*(MONTH($E78)-1)/12)*$H78</f>
        <v>1.4019355782142819</v>
      </c>
      <c r="J78" s="230">
        <f>(SUM('1.  LRAMVA Summary'!E$52:E$63)+SUM('1.  LRAMVA Summary'!E$64:E$65)*(MONTH($E78)-1)/12)*$H78</f>
        <v>2.4140237600031735</v>
      </c>
      <c r="K78" s="230">
        <f>(SUM('1.  LRAMVA Summary'!F$52:F$63)+SUM('1.  LRAMVA Summary'!F$64:F$65)*(MONTH($E78)-1)/12)*$H78</f>
        <v>0.98106558882736838</v>
      </c>
      <c r="L78" s="230">
        <f>(SUM('1.  LRAMVA Summary'!G$52:G$63)+SUM('1.  LRAMVA Summary'!G$64:G$65)*(MONTH($E78)-1)/12)*$H78</f>
        <v>2.3106664317000014</v>
      </c>
      <c r="M78" s="230">
        <f>(SUM('1.  LRAMVA Summary'!H$52:H$63)+SUM('1.  LRAMVA Summary'!H$64:H$65)*(MONTH($E78)-1)/12)*$H78</f>
        <v>0</v>
      </c>
      <c r="N78" s="230">
        <f>(SUM('1.  LRAMVA Summary'!I$52:I$63)+SUM('1.  LRAMVA Summary'!I$64:I$65)*(MONTH($E78)-1)/12)*$H78</f>
        <v>0</v>
      </c>
      <c r="O78" s="230">
        <f>(SUM('1.  LRAMVA Summary'!J$52:J$63)+SUM('1.  LRAMVA Summary'!J$64:J$65)*(MONTH($E78)-1)/12)*$H78</f>
        <v>0</v>
      </c>
      <c r="P78" s="230">
        <f>(SUM('1.  LRAMVA Summary'!K$52:K$63)+SUM('1.  LRAMVA Summary'!K$64:K$65)*(MONTH($E78)-1)/12)*$H78</f>
        <v>0</v>
      </c>
      <c r="Q78" s="230">
        <f>(SUM('1.  LRAMVA Summary'!L$52:L$63)+SUM('1.  LRAMVA Summary'!L$64:L$65)*(MONTH($E78)-1)/12)*$H78</f>
        <v>0</v>
      </c>
      <c r="R78" s="230">
        <f>(SUM('1.  LRAMVA Summary'!M$52:M$63)+SUM('1.  LRAMVA Summary'!M$64:M$65)*(MONTH($E78)-1)/12)*$H78</f>
        <v>0</v>
      </c>
      <c r="S78" s="230">
        <f>(SUM('1.  LRAMVA Summary'!N$52:N$63)+SUM('1.  LRAMVA Summary'!N$64:N$65)*(MONTH($E78)-1)/12)*$H78</f>
        <v>0</v>
      </c>
      <c r="T78" s="230">
        <f>(SUM('1.  LRAMVA Summary'!O$52:O$63)+SUM('1.  LRAMVA Summary'!O$64:O$65)*(MONTH($E78)-1)/12)*$H78</f>
        <v>0</v>
      </c>
      <c r="U78" s="230">
        <f>(SUM('1.  LRAMVA Summary'!P$52:P$63)+SUM('1.  LRAMVA Summary'!P$64:P$65)*(MONTH($E78)-1)/12)*$H78</f>
        <v>0</v>
      </c>
      <c r="V78" s="230">
        <f>(SUM('1.  LRAMVA Summary'!Q$52:Q$63)+SUM('1.  LRAMVA Summary'!Q$64:Q$65)*(MONTH($E78)-1)/12)*$H78</f>
        <v>0</v>
      </c>
      <c r="W78" s="231">
        <f t="shared" ref="W78:W86" si="20">SUM(I78:V78)</f>
        <v>7.1076913587448249</v>
      </c>
    </row>
    <row r="79" spans="2:23" s="9" customFormat="1">
      <c r="B79" s="68"/>
      <c r="E79" s="214">
        <v>42125</v>
      </c>
      <c r="F79" s="214" t="s">
        <v>182</v>
      </c>
      <c r="G79" s="215" t="s">
        <v>66</v>
      </c>
      <c r="H79" s="229">
        <f t="shared" ref="H79:H80" si="21">C$32/12</f>
        <v>9.1666666666666665E-4</v>
      </c>
      <c r="I79" s="230">
        <f>(SUM('1.  LRAMVA Summary'!D$52:D$63)+SUM('1.  LRAMVA Summary'!D$64:D$65)*(MONTH($E79)-1)/12)*$H79</f>
        <v>1.8692474376190427</v>
      </c>
      <c r="J79" s="230">
        <f>(SUM('1.  LRAMVA Summary'!E$52:E$63)+SUM('1.  LRAMVA Summary'!E$64:E$65)*(MONTH($E79)-1)/12)*$H79</f>
        <v>3.218698346670898</v>
      </c>
      <c r="K79" s="230">
        <f>(SUM('1.  LRAMVA Summary'!F$52:F$63)+SUM('1.  LRAMVA Summary'!F$64:F$65)*(MONTH($E79)-1)/12)*$H79</f>
        <v>1.3080874517698244</v>
      </c>
      <c r="L79" s="230">
        <f>(SUM('1.  LRAMVA Summary'!G$52:G$63)+SUM('1.  LRAMVA Summary'!G$64:G$65)*(MONTH($E79)-1)/12)*$H79</f>
        <v>3.0808885756000017</v>
      </c>
      <c r="M79" s="230">
        <f>(SUM('1.  LRAMVA Summary'!H$52:H$63)+SUM('1.  LRAMVA Summary'!H$64:H$65)*(MONTH($E79)-1)/12)*$H79</f>
        <v>0</v>
      </c>
      <c r="N79" s="230">
        <f>(SUM('1.  LRAMVA Summary'!I$52:I$63)+SUM('1.  LRAMVA Summary'!I$64:I$65)*(MONTH($E79)-1)/12)*$H79</f>
        <v>0</v>
      </c>
      <c r="O79" s="230">
        <f>(SUM('1.  LRAMVA Summary'!J$52:J$63)+SUM('1.  LRAMVA Summary'!J$64:J$65)*(MONTH($E79)-1)/12)*$H79</f>
        <v>0</v>
      </c>
      <c r="P79" s="230">
        <f>(SUM('1.  LRAMVA Summary'!K$52:K$63)+SUM('1.  LRAMVA Summary'!K$64:K$65)*(MONTH($E79)-1)/12)*$H79</f>
        <v>0</v>
      </c>
      <c r="Q79" s="230">
        <f>(SUM('1.  LRAMVA Summary'!L$52:L$63)+SUM('1.  LRAMVA Summary'!L$64:L$65)*(MONTH($E79)-1)/12)*$H79</f>
        <v>0</v>
      </c>
      <c r="R79" s="230">
        <f>(SUM('1.  LRAMVA Summary'!M$52:M$63)+SUM('1.  LRAMVA Summary'!M$64:M$65)*(MONTH($E79)-1)/12)*$H79</f>
        <v>0</v>
      </c>
      <c r="S79" s="230">
        <f>(SUM('1.  LRAMVA Summary'!N$52:N$63)+SUM('1.  LRAMVA Summary'!N$64:N$65)*(MONTH($E79)-1)/12)*$H79</f>
        <v>0</v>
      </c>
      <c r="T79" s="230">
        <f>(SUM('1.  LRAMVA Summary'!O$52:O$63)+SUM('1.  LRAMVA Summary'!O$64:O$65)*(MONTH($E79)-1)/12)*$H79</f>
        <v>0</v>
      </c>
      <c r="U79" s="230">
        <f>(SUM('1.  LRAMVA Summary'!P$52:P$63)+SUM('1.  LRAMVA Summary'!P$64:P$65)*(MONTH($E79)-1)/12)*$H79</f>
        <v>0</v>
      </c>
      <c r="V79" s="230">
        <f>(SUM('1.  LRAMVA Summary'!Q$52:Q$63)+SUM('1.  LRAMVA Summary'!Q$64:Q$65)*(MONTH($E79)-1)/12)*$H79</f>
        <v>0</v>
      </c>
      <c r="W79" s="231">
        <f t="shared" si="20"/>
        <v>9.4769218116597678</v>
      </c>
    </row>
    <row r="80" spans="2:23" s="9" customFormat="1">
      <c r="B80" s="68"/>
      <c r="E80" s="214">
        <v>42156</v>
      </c>
      <c r="F80" s="214" t="s">
        <v>182</v>
      </c>
      <c r="G80" s="215" t="s">
        <v>66</v>
      </c>
      <c r="H80" s="229">
        <f t="shared" si="21"/>
        <v>9.1666666666666665E-4</v>
      </c>
      <c r="I80" s="230">
        <f>(SUM('1.  LRAMVA Summary'!D$52:D$63)+SUM('1.  LRAMVA Summary'!D$64:D$65)*(MONTH($E80)-1)/12)*$H80</f>
        <v>2.3365592970238032</v>
      </c>
      <c r="J80" s="230">
        <f>(SUM('1.  LRAMVA Summary'!E$52:E$63)+SUM('1.  LRAMVA Summary'!E$64:E$65)*(MONTH($E80)-1)/12)*$H80</f>
        <v>4.0233729333386226</v>
      </c>
      <c r="K80" s="230">
        <f>(SUM('1.  LRAMVA Summary'!F$52:F$63)+SUM('1.  LRAMVA Summary'!F$64:F$65)*(MONTH($E80)-1)/12)*$H80</f>
        <v>1.6351093147122806</v>
      </c>
      <c r="L80" s="230">
        <f>(SUM('1.  LRAMVA Summary'!G$52:G$63)+SUM('1.  LRAMVA Summary'!G$64:G$65)*(MONTH($E80)-1)/12)*$H80</f>
        <v>3.8511107195000021</v>
      </c>
      <c r="M80" s="230">
        <f>(SUM('1.  LRAMVA Summary'!H$52:H$63)+SUM('1.  LRAMVA Summary'!H$64:H$65)*(MONTH($E80)-1)/12)*$H80</f>
        <v>0</v>
      </c>
      <c r="N80" s="230">
        <f>(SUM('1.  LRAMVA Summary'!I$52:I$63)+SUM('1.  LRAMVA Summary'!I$64:I$65)*(MONTH($E80)-1)/12)*$H80</f>
        <v>0</v>
      </c>
      <c r="O80" s="230">
        <f>(SUM('1.  LRAMVA Summary'!J$52:J$63)+SUM('1.  LRAMVA Summary'!J$64:J$65)*(MONTH($E80)-1)/12)*$H80</f>
        <v>0</v>
      </c>
      <c r="P80" s="230">
        <f>(SUM('1.  LRAMVA Summary'!K$52:K$63)+SUM('1.  LRAMVA Summary'!K$64:K$65)*(MONTH($E80)-1)/12)*$H80</f>
        <v>0</v>
      </c>
      <c r="Q80" s="230">
        <f>(SUM('1.  LRAMVA Summary'!L$52:L$63)+SUM('1.  LRAMVA Summary'!L$64:L$65)*(MONTH($E80)-1)/12)*$H80</f>
        <v>0</v>
      </c>
      <c r="R80" s="230">
        <f>(SUM('1.  LRAMVA Summary'!M$52:M$63)+SUM('1.  LRAMVA Summary'!M$64:M$65)*(MONTH($E80)-1)/12)*$H80</f>
        <v>0</v>
      </c>
      <c r="S80" s="230">
        <f>(SUM('1.  LRAMVA Summary'!N$52:N$63)+SUM('1.  LRAMVA Summary'!N$64:N$65)*(MONTH($E80)-1)/12)*$H80</f>
        <v>0</v>
      </c>
      <c r="T80" s="230">
        <f>(SUM('1.  LRAMVA Summary'!O$52:O$63)+SUM('1.  LRAMVA Summary'!O$64:O$65)*(MONTH($E80)-1)/12)*$H80</f>
        <v>0</v>
      </c>
      <c r="U80" s="230">
        <f>(SUM('1.  LRAMVA Summary'!P$52:P$63)+SUM('1.  LRAMVA Summary'!P$64:P$65)*(MONTH($E80)-1)/12)*$H80</f>
        <v>0</v>
      </c>
      <c r="V80" s="230">
        <f>(SUM('1.  LRAMVA Summary'!Q$52:Q$63)+SUM('1.  LRAMVA Summary'!Q$64:Q$65)*(MONTH($E80)-1)/12)*$H80</f>
        <v>0</v>
      </c>
      <c r="W80" s="231">
        <f t="shared" si="20"/>
        <v>11.846152264574709</v>
      </c>
    </row>
    <row r="81" spans="2:23" s="9" customFormat="1">
      <c r="B81" s="68"/>
      <c r="E81" s="214">
        <v>42186</v>
      </c>
      <c r="F81" s="214" t="s">
        <v>182</v>
      </c>
      <c r="G81" s="215" t="s">
        <v>68</v>
      </c>
      <c r="H81" s="229">
        <f>C$33/12</f>
        <v>9.1666666666666665E-4</v>
      </c>
      <c r="I81" s="230">
        <f>(SUM('1.  LRAMVA Summary'!D$52:D$63)+SUM('1.  LRAMVA Summary'!D$64:D$65)*(MONTH($E81)-1)/12)*$H81</f>
        <v>2.8038711564285639</v>
      </c>
      <c r="J81" s="230">
        <f>(SUM('1.  LRAMVA Summary'!E$52:E$63)+SUM('1.  LRAMVA Summary'!E$64:E$65)*(MONTH($E81)-1)/12)*$H81</f>
        <v>4.8280475200063471</v>
      </c>
      <c r="K81" s="230">
        <f>(SUM('1.  LRAMVA Summary'!F$52:F$63)+SUM('1.  LRAMVA Summary'!F$64:F$65)*(MONTH($E81)-1)/12)*$H81</f>
        <v>1.9621311776547368</v>
      </c>
      <c r="L81" s="230">
        <f>(SUM('1.  LRAMVA Summary'!G$52:G$63)+SUM('1.  LRAMVA Summary'!G$64:G$65)*(MONTH($E81)-1)/12)*$H81</f>
        <v>4.6213328634000028</v>
      </c>
      <c r="M81" s="230">
        <f>(SUM('1.  LRAMVA Summary'!H$52:H$63)+SUM('1.  LRAMVA Summary'!H$64:H$65)*(MONTH($E81)-1)/12)*$H81</f>
        <v>0</v>
      </c>
      <c r="N81" s="230">
        <f>(SUM('1.  LRAMVA Summary'!I$52:I$63)+SUM('1.  LRAMVA Summary'!I$64:I$65)*(MONTH($E81)-1)/12)*$H81</f>
        <v>0</v>
      </c>
      <c r="O81" s="230">
        <f>(SUM('1.  LRAMVA Summary'!J$52:J$63)+SUM('1.  LRAMVA Summary'!J$64:J$65)*(MONTH($E81)-1)/12)*$H81</f>
        <v>0</v>
      </c>
      <c r="P81" s="230">
        <f>(SUM('1.  LRAMVA Summary'!K$52:K$63)+SUM('1.  LRAMVA Summary'!K$64:K$65)*(MONTH($E81)-1)/12)*$H81</f>
        <v>0</v>
      </c>
      <c r="Q81" s="230">
        <f>(SUM('1.  LRAMVA Summary'!L$52:L$63)+SUM('1.  LRAMVA Summary'!L$64:L$65)*(MONTH($E81)-1)/12)*$H81</f>
        <v>0</v>
      </c>
      <c r="R81" s="230">
        <f>(SUM('1.  LRAMVA Summary'!M$52:M$63)+SUM('1.  LRAMVA Summary'!M$64:M$65)*(MONTH($E81)-1)/12)*$H81</f>
        <v>0</v>
      </c>
      <c r="S81" s="230">
        <f>(SUM('1.  LRAMVA Summary'!N$52:N$63)+SUM('1.  LRAMVA Summary'!N$64:N$65)*(MONTH($E81)-1)/12)*$H81</f>
        <v>0</v>
      </c>
      <c r="T81" s="230">
        <f>(SUM('1.  LRAMVA Summary'!O$52:O$63)+SUM('1.  LRAMVA Summary'!O$64:O$65)*(MONTH($E81)-1)/12)*$H81</f>
        <v>0</v>
      </c>
      <c r="U81" s="230">
        <f>(SUM('1.  LRAMVA Summary'!P$52:P$63)+SUM('1.  LRAMVA Summary'!P$64:P$65)*(MONTH($E81)-1)/12)*$H81</f>
        <v>0</v>
      </c>
      <c r="V81" s="230">
        <f>(SUM('1.  LRAMVA Summary'!Q$52:Q$63)+SUM('1.  LRAMVA Summary'!Q$64:Q$65)*(MONTH($E81)-1)/12)*$H81</f>
        <v>0</v>
      </c>
      <c r="W81" s="231">
        <f t="shared" si="20"/>
        <v>14.21538271748965</v>
      </c>
    </row>
    <row r="82" spans="2:23" s="9" customFormat="1">
      <c r="B82" s="68"/>
      <c r="E82" s="214">
        <v>42217</v>
      </c>
      <c r="F82" s="214" t="s">
        <v>182</v>
      </c>
      <c r="G82" s="215" t="s">
        <v>68</v>
      </c>
      <c r="H82" s="229">
        <f t="shared" ref="H82:H83" si="22">C$33/12</f>
        <v>9.1666666666666665E-4</v>
      </c>
      <c r="I82" s="230">
        <f>(SUM('1.  LRAMVA Summary'!D$52:D$63)+SUM('1.  LRAMVA Summary'!D$64:D$65)*(MONTH($E82)-1)/12)*$H82</f>
        <v>3.2711830158333246</v>
      </c>
      <c r="J82" s="230">
        <f>(SUM('1.  LRAMVA Summary'!E$52:E$63)+SUM('1.  LRAMVA Summary'!E$64:E$65)*(MONTH($E82)-1)/12)*$H82</f>
        <v>5.6327221066740716</v>
      </c>
      <c r="K82" s="230">
        <f>(SUM('1.  LRAMVA Summary'!F$52:F$63)+SUM('1.  LRAMVA Summary'!F$64:F$65)*(MONTH($E82)-1)/12)*$H82</f>
        <v>2.2891530405971929</v>
      </c>
      <c r="L82" s="230">
        <f>(SUM('1.  LRAMVA Summary'!G$52:G$63)+SUM('1.  LRAMVA Summary'!G$64:G$65)*(MONTH($E82)-1)/12)*$H82</f>
        <v>5.3915550073000036</v>
      </c>
      <c r="M82" s="230">
        <f>(SUM('1.  LRAMVA Summary'!H$52:H$63)+SUM('1.  LRAMVA Summary'!H$64:H$65)*(MONTH($E82)-1)/12)*$H82</f>
        <v>0</v>
      </c>
      <c r="N82" s="230">
        <f>(SUM('1.  LRAMVA Summary'!I$52:I$63)+SUM('1.  LRAMVA Summary'!I$64:I$65)*(MONTH($E82)-1)/12)*$H82</f>
        <v>0</v>
      </c>
      <c r="O82" s="230">
        <f>(SUM('1.  LRAMVA Summary'!J$52:J$63)+SUM('1.  LRAMVA Summary'!J$64:J$65)*(MONTH($E82)-1)/12)*$H82</f>
        <v>0</v>
      </c>
      <c r="P82" s="230">
        <f>(SUM('1.  LRAMVA Summary'!K$52:K$63)+SUM('1.  LRAMVA Summary'!K$64:K$65)*(MONTH($E82)-1)/12)*$H82</f>
        <v>0</v>
      </c>
      <c r="Q82" s="230">
        <f>(SUM('1.  LRAMVA Summary'!L$52:L$63)+SUM('1.  LRAMVA Summary'!L$64:L$65)*(MONTH($E82)-1)/12)*$H82</f>
        <v>0</v>
      </c>
      <c r="R82" s="230">
        <f>(SUM('1.  LRAMVA Summary'!M$52:M$63)+SUM('1.  LRAMVA Summary'!M$64:M$65)*(MONTH($E82)-1)/12)*$H82</f>
        <v>0</v>
      </c>
      <c r="S82" s="230">
        <f>(SUM('1.  LRAMVA Summary'!N$52:N$63)+SUM('1.  LRAMVA Summary'!N$64:N$65)*(MONTH($E82)-1)/12)*$H82</f>
        <v>0</v>
      </c>
      <c r="T82" s="230">
        <f>(SUM('1.  LRAMVA Summary'!O$52:O$63)+SUM('1.  LRAMVA Summary'!O$64:O$65)*(MONTH($E82)-1)/12)*$H82</f>
        <v>0</v>
      </c>
      <c r="U82" s="230">
        <f>(SUM('1.  LRAMVA Summary'!P$52:P$63)+SUM('1.  LRAMVA Summary'!P$64:P$65)*(MONTH($E82)-1)/12)*$H82</f>
        <v>0</v>
      </c>
      <c r="V82" s="230">
        <f>(SUM('1.  LRAMVA Summary'!Q$52:Q$63)+SUM('1.  LRAMVA Summary'!Q$64:Q$65)*(MONTH($E82)-1)/12)*$H82</f>
        <v>0</v>
      </c>
      <c r="W82" s="231">
        <f t="shared" si="20"/>
        <v>16.584613170404591</v>
      </c>
    </row>
    <row r="83" spans="2:23" s="9" customFormat="1">
      <c r="B83" s="68"/>
      <c r="E83" s="214">
        <v>42248</v>
      </c>
      <c r="F83" s="214" t="s">
        <v>182</v>
      </c>
      <c r="G83" s="215" t="s">
        <v>68</v>
      </c>
      <c r="H83" s="229">
        <f t="shared" si="22"/>
        <v>9.1666666666666665E-4</v>
      </c>
      <c r="I83" s="230">
        <f>(SUM('1.  LRAMVA Summary'!D$52:D$63)+SUM('1.  LRAMVA Summary'!D$64:D$65)*(MONTH($E83)-1)/12)*$H83</f>
        <v>3.7384948752380853</v>
      </c>
      <c r="J83" s="230">
        <f>(SUM('1.  LRAMVA Summary'!E$52:E$63)+SUM('1.  LRAMVA Summary'!E$64:E$65)*(MONTH($E83)-1)/12)*$H83</f>
        <v>6.4373966933417961</v>
      </c>
      <c r="K83" s="230">
        <f>(SUM('1.  LRAMVA Summary'!F$52:F$63)+SUM('1.  LRAMVA Summary'!F$64:F$65)*(MONTH($E83)-1)/12)*$H83</f>
        <v>2.6161749035396489</v>
      </c>
      <c r="L83" s="230">
        <f>(SUM('1.  LRAMVA Summary'!G$52:G$63)+SUM('1.  LRAMVA Summary'!G$64:G$65)*(MONTH($E83)-1)/12)*$H83</f>
        <v>6.1617771512000035</v>
      </c>
      <c r="M83" s="230">
        <f>(SUM('1.  LRAMVA Summary'!H$52:H$63)+SUM('1.  LRAMVA Summary'!H$64:H$65)*(MONTH($E83)-1)/12)*$H83</f>
        <v>0</v>
      </c>
      <c r="N83" s="230">
        <f>(SUM('1.  LRAMVA Summary'!I$52:I$63)+SUM('1.  LRAMVA Summary'!I$64:I$65)*(MONTH($E83)-1)/12)*$H83</f>
        <v>0</v>
      </c>
      <c r="O83" s="230">
        <f>(SUM('1.  LRAMVA Summary'!J$52:J$63)+SUM('1.  LRAMVA Summary'!J$64:J$65)*(MONTH($E83)-1)/12)*$H83</f>
        <v>0</v>
      </c>
      <c r="P83" s="230">
        <f>(SUM('1.  LRAMVA Summary'!K$52:K$63)+SUM('1.  LRAMVA Summary'!K$64:K$65)*(MONTH($E83)-1)/12)*$H83</f>
        <v>0</v>
      </c>
      <c r="Q83" s="230">
        <f>(SUM('1.  LRAMVA Summary'!L$52:L$63)+SUM('1.  LRAMVA Summary'!L$64:L$65)*(MONTH($E83)-1)/12)*$H83</f>
        <v>0</v>
      </c>
      <c r="R83" s="230">
        <f>(SUM('1.  LRAMVA Summary'!M$52:M$63)+SUM('1.  LRAMVA Summary'!M$64:M$65)*(MONTH($E83)-1)/12)*$H83</f>
        <v>0</v>
      </c>
      <c r="S83" s="230">
        <f>(SUM('1.  LRAMVA Summary'!N$52:N$63)+SUM('1.  LRAMVA Summary'!N$64:N$65)*(MONTH($E83)-1)/12)*$H83</f>
        <v>0</v>
      </c>
      <c r="T83" s="230">
        <f>(SUM('1.  LRAMVA Summary'!O$52:O$63)+SUM('1.  LRAMVA Summary'!O$64:O$65)*(MONTH($E83)-1)/12)*$H83</f>
        <v>0</v>
      </c>
      <c r="U83" s="230">
        <f>(SUM('1.  LRAMVA Summary'!P$52:P$63)+SUM('1.  LRAMVA Summary'!P$64:P$65)*(MONTH($E83)-1)/12)*$H83</f>
        <v>0</v>
      </c>
      <c r="V83" s="230">
        <f>(SUM('1.  LRAMVA Summary'!Q$52:Q$63)+SUM('1.  LRAMVA Summary'!Q$64:Q$65)*(MONTH($E83)-1)/12)*$H83</f>
        <v>0</v>
      </c>
      <c r="W83" s="231">
        <f t="shared" si="20"/>
        <v>18.953843623319536</v>
      </c>
    </row>
    <row r="84" spans="2:23" s="9" customFormat="1">
      <c r="B84" s="68"/>
      <c r="E84" s="214">
        <v>42278</v>
      </c>
      <c r="F84" s="214" t="s">
        <v>182</v>
      </c>
      <c r="G84" s="215" t="s">
        <v>69</v>
      </c>
      <c r="H84" s="229">
        <f>C$34/12</f>
        <v>9.1666666666666665E-4</v>
      </c>
      <c r="I84" s="230">
        <f>(SUM('1.  LRAMVA Summary'!D$52:D$63)+SUM('1.  LRAMVA Summary'!D$64:D$65)*(MONTH($E84)-1)/12)*$H84</f>
        <v>4.205806734642846</v>
      </c>
      <c r="J84" s="230">
        <f>(SUM('1.  LRAMVA Summary'!E$52:E$63)+SUM('1.  LRAMVA Summary'!E$64:E$65)*(MONTH($E84)-1)/12)*$H84</f>
        <v>7.2420712800095206</v>
      </c>
      <c r="K84" s="230">
        <f>(SUM('1.  LRAMVA Summary'!F$52:F$63)+SUM('1.  LRAMVA Summary'!F$64:F$65)*(MONTH($E84)-1)/12)*$H84</f>
        <v>2.9431967664821053</v>
      </c>
      <c r="L84" s="230">
        <f>(SUM('1.  LRAMVA Summary'!G$52:G$63)+SUM('1.  LRAMVA Summary'!G$64:G$65)*(MONTH($E84)-1)/12)*$H84</f>
        <v>6.9319992951000033</v>
      </c>
      <c r="M84" s="230">
        <f>(SUM('1.  LRAMVA Summary'!H$52:H$63)+SUM('1.  LRAMVA Summary'!H$64:H$65)*(MONTH($E84)-1)/12)*$H84</f>
        <v>0</v>
      </c>
      <c r="N84" s="230">
        <f>(SUM('1.  LRAMVA Summary'!I$52:I$63)+SUM('1.  LRAMVA Summary'!I$64:I$65)*(MONTH($E84)-1)/12)*$H84</f>
        <v>0</v>
      </c>
      <c r="O84" s="230">
        <f>(SUM('1.  LRAMVA Summary'!J$52:J$63)+SUM('1.  LRAMVA Summary'!J$64:J$65)*(MONTH($E84)-1)/12)*$H84</f>
        <v>0</v>
      </c>
      <c r="P84" s="230">
        <f>(SUM('1.  LRAMVA Summary'!K$52:K$63)+SUM('1.  LRAMVA Summary'!K$64:K$65)*(MONTH($E84)-1)/12)*$H84</f>
        <v>0</v>
      </c>
      <c r="Q84" s="230">
        <f>(SUM('1.  LRAMVA Summary'!L$52:L$63)+SUM('1.  LRAMVA Summary'!L$64:L$65)*(MONTH($E84)-1)/12)*$H84</f>
        <v>0</v>
      </c>
      <c r="R84" s="230">
        <f>(SUM('1.  LRAMVA Summary'!M$52:M$63)+SUM('1.  LRAMVA Summary'!M$64:M$65)*(MONTH($E84)-1)/12)*$H84</f>
        <v>0</v>
      </c>
      <c r="S84" s="230">
        <f>(SUM('1.  LRAMVA Summary'!N$52:N$63)+SUM('1.  LRAMVA Summary'!N$64:N$65)*(MONTH($E84)-1)/12)*$H84</f>
        <v>0</v>
      </c>
      <c r="T84" s="230">
        <f>(SUM('1.  LRAMVA Summary'!O$52:O$63)+SUM('1.  LRAMVA Summary'!O$64:O$65)*(MONTH($E84)-1)/12)*$H84</f>
        <v>0</v>
      </c>
      <c r="U84" s="230">
        <f>(SUM('1.  LRAMVA Summary'!P$52:P$63)+SUM('1.  LRAMVA Summary'!P$64:P$65)*(MONTH($E84)-1)/12)*$H84</f>
        <v>0</v>
      </c>
      <c r="V84" s="230">
        <f>(SUM('1.  LRAMVA Summary'!Q$52:Q$63)+SUM('1.  LRAMVA Summary'!Q$64:Q$65)*(MONTH($E84)-1)/12)*$H84</f>
        <v>0</v>
      </c>
      <c r="W84" s="231">
        <f t="shared" si="20"/>
        <v>21.323074076234477</v>
      </c>
    </row>
    <row r="85" spans="2:23" s="9" customFormat="1">
      <c r="B85" s="68"/>
      <c r="E85" s="214">
        <v>42309</v>
      </c>
      <c r="F85" s="214" t="s">
        <v>182</v>
      </c>
      <c r="G85" s="215" t="s">
        <v>69</v>
      </c>
      <c r="H85" s="229">
        <f t="shared" ref="H85:H86" si="23">C$34/12</f>
        <v>9.1666666666666665E-4</v>
      </c>
      <c r="I85" s="230">
        <f>(SUM('1.  LRAMVA Summary'!D$52:D$63)+SUM('1.  LRAMVA Summary'!D$64:D$65)*(MONTH($E85)-1)/12)*$H85</f>
        <v>4.6731185940476063</v>
      </c>
      <c r="J85" s="230">
        <f>(SUM('1.  LRAMVA Summary'!E$52:E$63)+SUM('1.  LRAMVA Summary'!E$64:E$65)*(MONTH($E85)-1)/12)*$H85</f>
        <v>8.0467458666772451</v>
      </c>
      <c r="K85" s="230">
        <f>(SUM('1.  LRAMVA Summary'!F$52:F$63)+SUM('1.  LRAMVA Summary'!F$64:F$65)*(MONTH($E85)-1)/12)*$H85</f>
        <v>3.2702186294245612</v>
      </c>
      <c r="L85" s="230">
        <f>(SUM('1.  LRAMVA Summary'!G$52:G$63)+SUM('1.  LRAMVA Summary'!G$64:G$65)*(MONTH($E85)-1)/12)*$H85</f>
        <v>7.7022214390000041</v>
      </c>
      <c r="M85" s="230">
        <f>(SUM('1.  LRAMVA Summary'!H$52:H$63)+SUM('1.  LRAMVA Summary'!H$64:H$65)*(MONTH($E85)-1)/12)*$H85</f>
        <v>0</v>
      </c>
      <c r="N85" s="230">
        <f>(SUM('1.  LRAMVA Summary'!I$52:I$63)+SUM('1.  LRAMVA Summary'!I$64:I$65)*(MONTH($E85)-1)/12)*$H85</f>
        <v>0</v>
      </c>
      <c r="O85" s="230">
        <f>(SUM('1.  LRAMVA Summary'!J$52:J$63)+SUM('1.  LRAMVA Summary'!J$64:J$65)*(MONTH($E85)-1)/12)*$H85</f>
        <v>0</v>
      </c>
      <c r="P85" s="230">
        <f>(SUM('1.  LRAMVA Summary'!K$52:K$63)+SUM('1.  LRAMVA Summary'!K$64:K$65)*(MONTH($E85)-1)/12)*$H85</f>
        <v>0</v>
      </c>
      <c r="Q85" s="230">
        <f>(SUM('1.  LRAMVA Summary'!L$52:L$63)+SUM('1.  LRAMVA Summary'!L$64:L$65)*(MONTH($E85)-1)/12)*$H85</f>
        <v>0</v>
      </c>
      <c r="R85" s="230">
        <f>(SUM('1.  LRAMVA Summary'!M$52:M$63)+SUM('1.  LRAMVA Summary'!M$64:M$65)*(MONTH($E85)-1)/12)*$H85</f>
        <v>0</v>
      </c>
      <c r="S85" s="230">
        <f>(SUM('1.  LRAMVA Summary'!N$52:N$63)+SUM('1.  LRAMVA Summary'!N$64:N$65)*(MONTH($E85)-1)/12)*$H85</f>
        <v>0</v>
      </c>
      <c r="T85" s="230">
        <f>(SUM('1.  LRAMVA Summary'!O$52:O$63)+SUM('1.  LRAMVA Summary'!O$64:O$65)*(MONTH($E85)-1)/12)*$H85</f>
        <v>0</v>
      </c>
      <c r="U85" s="230">
        <f>(SUM('1.  LRAMVA Summary'!P$52:P$63)+SUM('1.  LRAMVA Summary'!P$64:P$65)*(MONTH($E85)-1)/12)*$H85</f>
        <v>0</v>
      </c>
      <c r="V85" s="230">
        <f>(SUM('1.  LRAMVA Summary'!Q$52:Q$63)+SUM('1.  LRAMVA Summary'!Q$64:Q$65)*(MONTH($E85)-1)/12)*$H85</f>
        <v>0</v>
      </c>
      <c r="W85" s="231">
        <f t="shared" si="20"/>
        <v>23.692304529149418</v>
      </c>
    </row>
    <row r="86" spans="2:23" s="9" customFormat="1">
      <c r="B86" s="68"/>
      <c r="E86" s="214">
        <v>42339</v>
      </c>
      <c r="F86" s="214" t="s">
        <v>182</v>
      </c>
      <c r="G86" s="215" t="s">
        <v>69</v>
      </c>
      <c r="H86" s="229">
        <f t="shared" si="23"/>
        <v>9.1666666666666665E-4</v>
      </c>
      <c r="I86" s="230">
        <f>(SUM('1.  LRAMVA Summary'!D$52:D$63)+SUM('1.  LRAMVA Summary'!D$64:D$65)*(MONTH($E86)-1)/12)*$H86</f>
        <v>5.1404304534523675</v>
      </c>
      <c r="J86" s="230">
        <f>(SUM('1.  LRAMVA Summary'!E$52:E$63)+SUM('1.  LRAMVA Summary'!E$64:E$65)*(MONTH($E86)-1)/12)*$H86</f>
        <v>8.8514204533449696</v>
      </c>
      <c r="K86" s="230">
        <f>(SUM('1.  LRAMVA Summary'!F$52:F$63)+SUM('1.  LRAMVA Summary'!F$64:F$65)*(MONTH($E86)-1)/12)*$H86</f>
        <v>3.597240492367018</v>
      </c>
      <c r="L86" s="230">
        <f>(SUM('1.  LRAMVA Summary'!G$52:G$63)+SUM('1.  LRAMVA Summary'!G$64:G$65)*(MONTH($E86)-1)/12)*$H86</f>
        <v>8.472443582900004</v>
      </c>
      <c r="M86" s="230">
        <f>(SUM('1.  LRAMVA Summary'!H$52:H$63)+SUM('1.  LRAMVA Summary'!H$64:H$65)*(MONTH($E86)-1)/12)*$H86</f>
        <v>0</v>
      </c>
      <c r="N86" s="230">
        <f>(SUM('1.  LRAMVA Summary'!I$52:I$63)+SUM('1.  LRAMVA Summary'!I$64:I$65)*(MONTH($E86)-1)/12)*$H86</f>
        <v>0</v>
      </c>
      <c r="O86" s="230">
        <f>(SUM('1.  LRAMVA Summary'!J$52:J$63)+SUM('1.  LRAMVA Summary'!J$64:J$65)*(MONTH($E86)-1)/12)*$H86</f>
        <v>0</v>
      </c>
      <c r="P86" s="230">
        <f>(SUM('1.  LRAMVA Summary'!K$52:K$63)+SUM('1.  LRAMVA Summary'!K$64:K$65)*(MONTH($E86)-1)/12)*$H86</f>
        <v>0</v>
      </c>
      <c r="Q86" s="230">
        <f>(SUM('1.  LRAMVA Summary'!L$52:L$63)+SUM('1.  LRAMVA Summary'!L$64:L$65)*(MONTH($E86)-1)/12)*$H86</f>
        <v>0</v>
      </c>
      <c r="R86" s="230">
        <f>(SUM('1.  LRAMVA Summary'!M$52:M$63)+SUM('1.  LRAMVA Summary'!M$64:M$65)*(MONTH($E86)-1)/12)*$H86</f>
        <v>0</v>
      </c>
      <c r="S86" s="230">
        <f>(SUM('1.  LRAMVA Summary'!N$52:N$63)+SUM('1.  LRAMVA Summary'!N$64:N$65)*(MONTH($E86)-1)/12)*$H86</f>
        <v>0</v>
      </c>
      <c r="T86" s="230">
        <f>(SUM('1.  LRAMVA Summary'!O$52:O$63)+SUM('1.  LRAMVA Summary'!O$64:O$65)*(MONTH($E86)-1)/12)*$H86</f>
        <v>0</v>
      </c>
      <c r="U86" s="230">
        <f>(SUM('1.  LRAMVA Summary'!P$52:P$63)+SUM('1.  LRAMVA Summary'!P$64:P$65)*(MONTH($E86)-1)/12)*$H86</f>
        <v>0</v>
      </c>
      <c r="V86" s="230">
        <f>(SUM('1.  LRAMVA Summary'!Q$52:Q$63)+SUM('1.  LRAMVA Summary'!Q$64:Q$65)*(MONTH($E86)-1)/12)*$H86</f>
        <v>0</v>
      </c>
      <c r="W86" s="231">
        <f t="shared" si="20"/>
        <v>26.061534982064359</v>
      </c>
    </row>
    <row r="87" spans="2:23" s="9" customFormat="1" ht="15.75" thickBot="1">
      <c r="B87" s="68"/>
      <c r="E87" s="216" t="s">
        <v>466</v>
      </c>
      <c r="F87" s="216"/>
      <c r="G87" s="217"/>
      <c r="H87" s="218"/>
      <c r="I87" s="219">
        <f>SUM(I74:I86)</f>
        <v>31.314142869749915</v>
      </c>
      <c r="J87" s="219">
        <f>SUM(J74:J86)</f>
        <v>53.920512530252708</v>
      </c>
      <c r="K87" s="219">
        <f t="shared" ref="K87:O87" si="24">SUM(K74:K86)</f>
        <v>21.913437743171311</v>
      </c>
      <c r="L87" s="219">
        <f t="shared" si="24"/>
        <v>51.61188566079003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158.75997880396395</v>
      </c>
    </row>
    <row r="88" spans="2:23" s="9" customFormat="1" ht="15.75" thickTop="1">
      <c r="B88" s="68"/>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8"/>
      <c r="E89" s="225" t="s">
        <v>430</v>
      </c>
      <c r="F89" s="225"/>
      <c r="G89" s="226"/>
      <c r="H89" s="227"/>
      <c r="I89" s="228">
        <f>I87+I88</f>
        <v>31.314142869749915</v>
      </c>
      <c r="J89" s="228">
        <f t="shared" ref="J89" si="26">J87+J88</f>
        <v>53.920512530252708</v>
      </c>
      <c r="K89" s="228">
        <f t="shared" ref="K89" si="27">K87+K88</f>
        <v>21.913437743171311</v>
      </c>
      <c r="L89" s="228">
        <f t="shared" ref="L89" si="28">L87+L88</f>
        <v>51.61188566079003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158.75997880396395</v>
      </c>
    </row>
    <row r="90" spans="2:23" s="9" customFormat="1">
      <c r="B90" s="68"/>
      <c r="E90" s="214">
        <v>42370</v>
      </c>
      <c r="F90" s="214" t="s">
        <v>184</v>
      </c>
      <c r="G90" s="215" t="s">
        <v>65</v>
      </c>
      <c r="H90" s="229">
        <f>$C$35/12</f>
        <v>9.1666666666666665E-4</v>
      </c>
      <c r="I90" s="230">
        <f>(SUM('1.  LRAMVA Summary'!D$52:D$66)+SUM('1.  LRAMVA Summary'!D$67:D$68)*(MONTH($E90)-1)/12)*$H90</f>
        <v>5.6077423128571278</v>
      </c>
      <c r="J90" s="230">
        <f>(SUM('1.  LRAMVA Summary'!E$52:E$66)+SUM('1.  LRAMVA Summary'!E$67:E$68)*(MONTH($E90)-1)/12)*$H90</f>
        <v>9.6560950400126941</v>
      </c>
      <c r="K90" s="230">
        <f>(SUM('1.  LRAMVA Summary'!F$52:F$66)+SUM('1.  LRAMVA Summary'!F$67:F$68)*(MONTH($E90)-1)/12)*$H90</f>
        <v>3.9242623553094735</v>
      </c>
      <c r="L90" s="230">
        <f>(SUM('1.  LRAMVA Summary'!G$52:G$66)+SUM('1.  LRAMVA Summary'!G$67:G$68)*(MONTH($E90)-1)/12)*$H90</f>
        <v>9.2426657268000056</v>
      </c>
      <c r="M90" s="230">
        <f>(SUM('1.  LRAMVA Summary'!H$52:H$66)+SUM('1.  LRAMVA Summary'!H$67:H$68)*(MONTH($E90)-1)/12)*$H90</f>
        <v>0</v>
      </c>
      <c r="N90" s="230">
        <f>(SUM('1.  LRAMVA Summary'!I$52:I$66)+SUM('1.  LRAMVA Summary'!I$67:I$68)*(MONTH($E90)-1)/12)*$H90</f>
        <v>0</v>
      </c>
      <c r="O90" s="230">
        <f>(SUM('1.  LRAMVA Summary'!J$52:J$66)+SUM('1.  LRAMVA Summary'!J$67:J$68)*(MONTH($E90)-1)/12)*$H90</f>
        <v>0</v>
      </c>
      <c r="P90" s="230">
        <f>(SUM('1.  LRAMVA Summary'!K$52:K$66)+SUM('1.  LRAMVA Summary'!K$67:K$68)*(MONTH($E90)-1)/12)*$H90</f>
        <v>0</v>
      </c>
      <c r="Q90" s="230">
        <f>(SUM('1.  LRAMVA Summary'!L$52:L$66)+SUM('1.  LRAMVA Summary'!L$67:L$68)*(MONTH($E90)-1)/12)*$H90</f>
        <v>0</v>
      </c>
      <c r="R90" s="230">
        <f>(SUM('1.  LRAMVA Summary'!M$52:M$66)+SUM('1.  LRAMVA Summary'!M$67:M$68)*(MONTH($E90)-1)/12)*$H90</f>
        <v>0</v>
      </c>
      <c r="S90" s="230">
        <f>(SUM('1.  LRAMVA Summary'!N$52:N$66)+SUM('1.  LRAMVA Summary'!N$67:N$68)*(MONTH($E90)-1)/12)*$H90</f>
        <v>0</v>
      </c>
      <c r="T90" s="230">
        <f>(SUM('1.  LRAMVA Summary'!O$52:O$66)+SUM('1.  LRAMVA Summary'!O$67:O$68)*(MONTH($E90)-1)/12)*$H90</f>
        <v>0</v>
      </c>
      <c r="U90" s="230">
        <f>(SUM('1.  LRAMVA Summary'!P$52:P$66)+SUM('1.  LRAMVA Summary'!P$67:P$68)*(MONTH($E90)-1)/12)*$H90</f>
        <v>0</v>
      </c>
      <c r="V90" s="230">
        <f>(SUM('1.  LRAMVA Summary'!Q$52:Q$66)+SUM('1.  LRAMVA Summary'!Q$67:Q$68)*(MONTH($E90)-1)/12)*$H90</f>
        <v>0</v>
      </c>
      <c r="W90" s="231">
        <f>SUM(I90:V90)</f>
        <v>28.4307654349793</v>
      </c>
    </row>
    <row r="91" spans="2:23" s="9" customFormat="1">
      <c r="B91" s="68"/>
      <c r="E91" s="214">
        <v>42401</v>
      </c>
      <c r="F91" s="214" t="s">
        <v>184</v>
      </c>
      <c r="G91" s="215" t="s">
        <v>65</v>
      </c>
      <c r="H91" s="229">
        <f t="shared" ref="H91:H92" si="34">$C$35/12</f>
        <v>9.1666666666666665E-4</v>
      </c>
      <c r="I91" s="230">
        <f>(SUM('1.  LRAMVA Summary'!D$52:D$66)+SUM('1.  LRAMVA Summary'!D$67:D$68)*(MONTH($E91)-1)/12)*$H91</f>
        <v>5.6077423128571278</v>
      </c>
      <c r="J91" s="230">
        <f>(SUM('1.  LRAMVA Summary'!E$52:E$66)+SUM('1.  LRAMVA Summary'!E$67:E$68)*(MONTH($E91)-1)/12)*$H91</f>
        <v>9.6560950400126941</v>
      </c>
      <c r="K91" s="230">
        <f>(SUM('1.  LRAMVA Summary'!F$52:F$66)+SUM('1.  LRAMVA Summary'!F$67:F$68)*(MONTH($E91)-1)/12)*$H91</f>
        <v>3.9242623553094735</v>
      </c>
      <c r="L91" s="230">
        <f>(SUM('1.  LRAMVA Summary'!G$52:G$66)+SUM('1.  LRAMVA Summary'!G$67:G$68)*(MONTH($E91)-1)/12)*$H91</f>
        <v>9.2426657268000056</v>
      </c>
      <c r="M91" s="230">
        <f>(SUM('1.  LRAMVA Summary'!H$52:H$66)+SUM('1.  LRAMVA Summary'!H$67:H$68)*(MONTH($E91)-1)/12)*$H91</f>
        <v>0</v>
      </c>
      <c r="N91" s="230">
        <f>(SUM('1.  LRAMVA Summary'!I$52:I$66)+SUM('1.  LRAMVA Summary'!I$67:I$68)*(MONTH($E91)-1)/12)*$H91</f>
        <v>0</v>
      </c>
      <c r="O91" s="230">
        <f>(SUM('1.  LRAMVA Summary'!J$52:J$66)+SUM('1.  LRAMVA Summary'!J$67:J$68)*(MONTH($E91)-1)/12)*$H91</f>
        <v>0</v>
      </c>
      <c r="P91" s="230">
        <f>(SUM('1.  LRAMVA Summary'!K$52:K$66)+SUM('1.  LRAMVA Summary'!K$67:K$68)*(MONTH($E91)-1)/12)*$H91</f>
        <v>0</v>
      </c>
      <c r="Q91" s="230">
        <f>(SUM('1.  LRAMVA Summary'!L$52:L$66)+SUM('1.  LRAMVA Summary'!L$67:L$68)*(MONTH($E91)-1)/12)*$H91</f>
        <v>0</v>
      </c>
      <c r="R91" s="230">
        <f>(SUM('1.  LRAMVA Summary'!M$52:M$66)+SUM('1.  LRAMVA Summary'!M$67:M$68)*(MONTH($E91)-1)/12)*$H91</f>
        <v>0</v>
      </c>
      <c r="S91" s="230">
        <f>(SUM('1.  LRAMVA Summary'!N$52:N$66)+SUM('1.  LRAMVA Summary'!N$67:N$68)*(MONTH($E91)-1)/12)*$H91</f>
        <v>0</v>
      </c>
      <c r="T91" s="230">
        <f>(SUM('1.  LRAMVA Summary'!O$52:O$66)+SUM('1.  LRAMVA Summary'!O$67:O$68)*(MONTH($E91)-1)/12)*$H91</f>
        <v>0</v>
      </c>
      <c r="U91" s="230">
        <f>(SUM('1.  LRAMVA Summary'!P$52:P$66)+SUM('1.  LRAMVA Summary'!P$67:P$68)*(MONTH($E91)-1)/12)*$H91</f>
        <v>0</v>
      </c>
      <c r="V91" s="230">
        <f>(SUM('1.  LRAMVA Summary'!Q$52:Q$66)+SUM('1.  LRAMVA Summary'!Q$67:Q$68)*(MONTH($E91)-1)/12)*$H91</f>
        <v>0</v>
      </c>
      <c r="W91" s="231">
        <f t="shared" ref="W91:W101" si="35">SUM(I91:V91)</f>
        <v>28.4307654349793</v>
      </c>
    </row>
    <row r="92" spans="2:23" s="9" customFormat="1" ht="14.25" customHeight="1">
      <c r="B92" s="68"/>
      <c r="E92" s="214">
        <v>42430</v>
      </c>
      <c r="F92" s="214" t="s">
        <v>184</v>
      </c>
      <c r="G92" s="215" t="s">
        <v>65</v>
      </c>
      <c r="H92" s="229">
        <f t="shared" si="34"/>
        <v>9.1666666666666665E-4</v>
      </c>
      <c r="I92" s="230">
        <f>(SUM('1.  LRAMVA Summary'!D$52:D$66)+SUM('1.  LRAMVA Summary'!D$67:D$68)*(MONTH($E92)-1)/12)*$H92</f>
        <v>5.6077423128571278</v>
      </c>
      <c r="J92" s="230">
        <f>(SUM('1.  LRAMVA Summary'!E$52:E$66)+SUM('1.  LRAMVA Summary'!E$67:E$68)*(MONTH($E92)-1)/12)*$H92</f>
        <v>9.6560950400126941</v>
      </c>
      <c r="K92" s="230">
        <f>(SUM('1.  LRAMVA Summary'!F$52:F$66)+SUM('1.  LRAMVA Summary'!F$67:F$68)*(MONTH($E92)-1)/12)*$H92</f>
        <v>3.9242623553094735</v>
      </c>
      <c r="L92" s="230">
        <f>(SUM('1.  LRAMVA Summary'!G$52:G$66)+SUM('1.  LRAMVA Summary'!G$67:G$68)*(MONTH($E92)-1)/12)*$H92</f>
        <v>9.2426657268000056</v>
      </c>
      <c r="M92" s="230">
        <f>(SUM('1.  LRAMVA Summary'!H$52:H$66)+SUM('1.  LRAMVA Summary'!H$67:H$68)*(MONTH($E92)-1)/12)*$H92</f>
        <v>0</v>
      </c>
      <c r="N92" s="230">
        <f>(SUM('1.  LRAMVA Summary'!I$52:I$66)+SUM('1.  LRAMVA Summary'!I$67:I$68)*(MONTH($E92)-1)/12)*$H92</f>
        <v>0</v>
      </c>
      <c r="O92" s="230">
        <f>(SUM('1.  LRAMVA Summary'!J$52:J$66)+SUM('1.  LRAMVA Summary'!J$67:J$68)*(MONTH($E92)-1)/12)*$H92</f>
        <v>0</v>
      </c>
      <c r="P92" s="230">
        <f>(SUM('1.  LRAMVA Summary'!K$52:K$66)+SUM('1.  LRAMVA Summary'!K$67:K$68)*(MONTH($E92)-1)/12)*$H92</f>
        <v>0</v>
      </c>
      <c r="Q92" s="230">
        <f>(SUM('1.  LRAMVA Summary'!L$52:L$66)+SUM('1.  LRAMVA Summary'!L$67:L$68)*(MONTH($E92)-1)/12)*$H92</f>
        <v>0</v>
      </c>
      <c r="R92" s="230">
        <f>(SUM('1.  LRAMVA Summary'!M$52:M$66)+SUM('1.  LRAMVA Summary'!M$67:M$68)*(MONTH($E92)-1)/12)*$H92</f>
        <v>0</v>
      </c>
      <c r="S92" s="230">
        <f>(SUM('1.  LRAMVA Summary'!N$52:N$66)+SUM('1.  LRAMVA Summary'!N$67:N$68)*(MONTH($E92)-1)/12)*$H92</f>
        <v>0</v>
      </c>
      <c r="T92" s="230">
        <f>(SUM('1.  LRAMVA Summary'!O$52:O$66)+SUM('1.  LRAMVA Summary'!O$67:O$68)*(MONTH($E92)-1)/12)*$H92</f>
        <v>0</v>
      </c>
      <c r="U92" s="230">
        <f>(SUM('1.  LRAMVA Summary'!P$52:P$66)+SUM('1.  LRAMVA Summary'!P$67:P$68)*(MONTH($E92)-1)/12)*$H92</f>
        <v>0</v>
      </c>
      <c r="V92" s="230">
        <f>(SUM('1.  LRAMVA Summary'!Q$52:Q$66)+SUM('1.  LRAMVA Summary'!Q$67:Q$68)*(MONTH($E92)-1)/12)*$H92</f>
        <v>0</v>
      </c>
      <c r="W92" s="231">
        <f t="shared" si="35"/>
        <v>28.4307654349793</v>
      </c>
    </row>
    <row r="93" spans="2:23" s="8" customFormat="1">
      <c r="B93" s="239"/>
      <c r="D93" s="9"/>
      <c r="E93" s="214">
        <v>42461</v>
      </c>
      <c r="F93" s="214" t="s">
        <v>184</v>
      </c>
      <c r="G93" s="215" t="s">
        <v>66</v>
      </c>
      <c r="H93" s="229">
        <f>$C$36/12</f>
        <v>9.1666666666666665E-4</v>
      </c>
      <c r="I93" s="230">
        <f>(SUM('1.  LRAMVA Summary'!D$52:D$66)+SUM('1.  LRAMVA Summary'!D$67:D$68)*(MONTH($E93)-1)/12)*$H93</f>
        <v>5.6077423128571278</v>
      </c>
      <c r="J93" s="230">
        <f>(SUM('1.  LRAMVA Summary'!E$52:E$66)+SUM('1.  LRAMVA Summary'!E$67:E$68)*(MONTH($E93)-1)/12)*$H93</f>
        <v>9.6560950400126941</v>
      </c>
      <c r="K93" s="230">
        <f>(SUM('1.  LRAMVA Summary'!F$52:F$66)+SUM('1.  LRAMVA Summary'!F$67:F$68)*(MONTH($E93)-1)/12)*$H93</f>
        <v>3.9242623553094735</v>
      </c>
      <c r="L93" s="230">
        <f>(SUM('1.  LRAMVA Summary'!G$52:G$66)+SUM('1.  LRAMVA Summary'!G$67:G$68)*(MONTH($E93)-1)/12)*$H93</f>
        <v>9.2426657268000056</v>
      </c>
      <c r="M93" s="230">
        <f>(SUM('1.  LRAMVA Summary'!H$52:H$66)+SUM('1.  LRAMVA Summary'!H$67:H$68)*(MONTH($E93)-1)/12)*$H93</f>
        <v>0</v>
      </c>
      <c r="N93" s="230">
        <f>(SUM('1.  LRAMVA Summary'!I$52:I$66)+SUM('1.  LRAMVA Summary'!I$67:I$68)*(MONTH($E93)-1)/12)*$H93</f>
        <v>0</v>
      </c>
      <c r="O93" s="230">
        <f>(SUM('1.  LRAMVA Summary'!J$52:J$66)+SUM('1.  LRAMVA Summary'!J$67:J$68)*(MONTH($E93)-1)/12)*$H93</f>
        <v>0</v>
      </c>
      <c r="P93" s="230">
        <f>(SUM('1.  LRAMVA Summary'!K$52:K$66)+SUM('1.  LRAMVA Summary'!K$67:K$68)*(MONTH($E93)-1)/12)*$H93</f>
        <v>0</v>
      </c>
      <c r="Q93" s="230">
        <f>(SUM('1.  LRAMVA Summary'!L$52:L$66)+SUM('1.  LRAMVA Summary'!L$67:L$68)*(MONTH($E93)-1)/12)*$H93</f>
        <v>0</v>
      </c>
      <c r="R93" s="230">
        <f>(SUM('1.  LRAMVA Summary'!M$52:M$66)+SUM('1.  LRAMVA Summary'!M$67:M$68)*(MONTH($E93)-1)/12)*$H93</f>
        <v>0</v>
      </c>
      <c r="S93" s="230">
        <f>(SUM('1.  LRAMVA Summary'!N$52:N$66)+SUM('1.  LRAMVA Summary'!N$67:N$68)*(MONTH($E93)-1)/12)*$H93</f>
        <v>0</v>
      </c>
      <c r="T93" s="230">
        <f>(SUM('1.  LRAMVA Summary'!O$52:O$66)+SUM('1.  LRAMVA Summary'!O$67:O$68)*(MONTH($E93)-1)/12)*$H93</f>
        <v>0</v>
      </c>
      <c r="U93" s="230">
        <f>(SUM('1.  LRAMVA Summary'!P$52:P$66)+SUM('1.  LRAMVA Summary'!P$67:P$68)*(MONTH($E93)-1)/12)*$H93</f>
        <v>0</v>
      </c>
      <c r="V93" s="230">
        <f>(SUM('1.  LRAMVA Summary'!Q$52:Q$66)+SUM('1.  LRAMVA Summary'!Q$67:Q$68)*(MONTH($E93)-1)/12)*$H93</f>
        <v>0</v>
      </c>
      <c r="W93" s="231">
        <f t="shared" si="35"/>
        <v>28.4307654349793</v>
      </c>
    </row>
    <row r="94" spans="2:23" s="9" customFormat="1">
      <c r="B94" s="68"/>
      <c r="E94" s="214">
        <v>42491</v>
      </c>
      <c r="F94" s="214" t="s">
        <v>184</v>
      </c>
      <c r="G94" s="215" t="s">
        <v>66</v>
      </c>
      <c r="H94" s="229">
        <f t="shared" ref="H94:H95" si="36">$C$36/12</f>
        <v>9.1666666666666665E-4</v>
      </c>
      <c r="I94" s="230">
        <f>(SUM('1.  LRAMVA Summary'!D$52:D$66)+SUM('1.  LRAMVA Summary'!D$67:D$68)*(MONTH($E94)-1)/12)*$H94</f>
        <v>5.6077423128571278</v>
      </c>
      <c r="J94" s="230">
        <f>(SUM('1.  LRAMVA Summary'!E$52:E$66)+SUM('1.  LRAMVA Summary'!E$67:E$68)*(MONTH($E94)-1)/12)*$H94</f>
        <v>9.6560950400126941</v>
      </c>
      <c r="K94" s="230">
        <f>(SUM('1.  LRAMVA Summary'!F$52:F$66)+SUM('1.  LRAMVA Summary'!F$67:F$68)*(MONTH($E94)-1)/12)*$H94</f>
        <v>3.9242623553094735</v>
      </c>
      <c r="L94" s="230">
        <f>(SUM('1.  LRAMVA Summary'!G$52:G$66)+SUM('1.  LRAMVA Summary'!G$67:G$68)*(MONTH($E94)-1)/12)*$H94</f>
        <v>9.2426657268000056</v>
      </c>
      <c r="M94" s="230">
        <f>(SUM('1.  LRAMVA Summary'!H$52:H$66)+SUM('1.  LRAMVA Summary'!H$67:H$68)*(MONTH($E94)-1)/12)*$H94</f>
        <v>0</v>
      </c>
      <c r="N94" s="230">
        <f>(SUM('1.  LRAMVA Summary'!I$52:I$66)+SUM('1.  LRAMVA Summary'!I$67:I$68)*(MONTH($E94)-1)/12)*$H94</f>
        <v>0</v>
      </c>
      <c r="O94" s="230">
        <f>(SUM('1.  LRAMVA Summary'!J$52:J$66)+SUM('1.  LRAMVA Summary'!J$67:J$68)*(MONTH($E94)-1)/12)*$H94</f>
        <v>0</v>
      </c>
      <c r="P94" s="230">
        <f>(SUM('1.  LRAMVA Summary'!K$52:K$66)+SUM('1.  LRAMVA Summary'!K$67:K$68)*(MONTH($E94)-1)/12)*$H94</f>
        <v>0</v>
      </c>
      <c r="Q94" s="230">
        <f>(SUM('1.  LRAMVA Summary'!L$52:L$66)+SUM('1.  LRAMVA Summary'!L$67:L$68)*(MONTH($E94)-1)/12)*$H94</f>
        <v>0</v>
      </c>
      <c r="R94" s="230">
        <f>(SUM('1.  LRAMVA Summary'!M$52:M$66)+SUM('1.  LRAMVA Summary'!M$67:M$68)*(MONTH($E94)-1)/12)*$H94</f>
        <v>0</v>
      </c>
      <c r="S94" s="230">
        <f>(SUM('1.  LRAMVA Summary'!N$52:N$66)+SUM('1.  LRAMVA Summary'!N$67:N$68)*(MONTH($E94)-1)/12)*$H94</f>
        <v>0</v>
      </c>
      <c r="T94" s="230">
        <f>(SUM('1.  LRAMVA Summary'!O$52:O$66)+SUM('1.  LRAMVA Summary'!O$67:O$68)*(MONTH($E94)-1)/12)*$H94</f>
        <v>0</v>
      </c>
      <c r="U94" s="230">
        <f>(SUM('1.  LRAMVA Summary'!P$52:P$66)+SUM('1.  LRAMVA Summary'!P$67:P$68)*(MONTH($E94)-1)/12)*$H94</f>
        <v>0</v>
      </c>
      <c r="V94" s="230">
        <f>(SUM('1.  LRAMVA Summary'!Q$52:Q$66)+SUM('1.  LRAMVA Summary'!Q$67:Q$68)*(MONTH($E94)-1)/12)*$H94</f>
        <v>0</v>
      </c>
      <c r="W94" s="231">
        <f t="shared" si="35"/>
        <v>28.4307654349793</v>
      </c>
    </row>
    <row r="95" spans="2:23" s="238" customFormat="1">
      <c r="B95" s="237"/>
      <c r="D95" s="9"/>
      <c r="E95" s="214">
        <v>42522</v>
      </c>
      <c r="F95" s="214" t="s">
        <v>184</v>
      </c>
      <c r="G95" s="215" t="s">
        <v>66</v>
      </c>
      <c r="H95" s="229">
        <f t="shared" si="36"/>
        <v>9.1666666666666665E-4</v>
      </c>
      <c r="I95" s="230">
        <f>(SUM('1.  LRAMVA Summary'!D$52:D$66)+SUM('1.  LRAMVA Summary'!D$67:D$68)*(MONTH($E95)-1)/12)*$H95</f>
        <v>5.6077423128571278</v>
      </c>
      <c r="J95" s="230">
        <f>(SUM('1.  LRAMVA Summary'!E$52:E$66)+SUM('1.  LRAMVA Summary'!E$67:E$68)*(MONTH($E95)-1)/12)*$H95</f>
        <v>9.6560950400126941</v>
      </c>
      <c r="K95" s="230">
        <f>(SUM('1.  LRAMVA Summary'!F$52:F$66)+SUM('1.  LRAMVA Summary'!F$67:F$68)*(MONTH($E95)-1)/12)*$H95</f>
        <v>3.9242623553094735</v>
      </c>
      <c r="L95" s="230">
        <f>(SUM('1.  LRAMVA Summary'!G$52:G$66)+SUM('1.  LRAMVA Summary'!G$67:G$68)*(MONTH($E95)-1)/12)*$H95</f>
        <v>9.2426657268000056</v>
      </c>
      <c r="M95" s="230">
        <f>(SUM('1.  LRAMVA Summary'!H$52:H$66)+SUM('1.  LRAMVA Summary'!H$67:H$68)*(MONTH($E95)-1)/12)*$H95</f>
        <v>0</v>
      </c>
      <c r="N95" s="230">
        <f>(SUM('1.  LRAMVA Summary'!I$52:I$66)+SUM('1.  LRAMVA Summary'!I$67:I$68)*(MONTH($E95)-1)/12)*$H95</f>
        <v>0</v>
      </c>
      <c r="O95" s="230">
        <f>(SUM('1.  LRAMVA Summary'!J$52:J$66)+SUM('1.  LRAMVA Summary'!J$67:J$68)*(MONTH($E95)-1)/12)*$H95</f>
        <v>0</v>
      </c>
      <c r="P95" s="230">
        <f>(SUM('1.  LRAMVA Summary'!K$52:K$66)+SUM('1.  LRAMVA Summary'!K$67:K$68)*(MONTH($E95)-1)/12)*$H95</f>
        <v>0</v>
      </c>
      <c r="Q95" s="230">
        <f>(SUM('1.  LRAMVA Summary'!L$52:L$66)+SUM('1.  LRAMVA Summary'!L$67:L$68)*(MONTH($E95)-1)/12)*$H95</f>
        <v>0</v>
      </c>
      <c r="R95" s="230">
        <f>(SUM('1.  LRAMVA Summary'!M$52:M$66)+SUM('1.  LRAMVA Summary'!M$67:M$68)*(MONTH($E95)-1)/12)*$H95</f>
        <v>0</v>
      </c>
      <c r="S95" s="230">
        <f>(SUM('1.  LRAMVA Summary'!N$52:N$66)+SUM('1.  LRAMVA Summary'!N$67:N$68)*(MONTH($E95)-1)/12)*$H95</f>
        <v>0</v>
      </c>
      <c r="T95" s="230">
        <f>(SUM('1.  LRAMVA Summary'!O$52:O$66)+SUM('1.  LRAMVA Summary'!O$67:O$68)*(MONTH($E95)-1)/12)*$H95</f>
        <v>0</v>
      </c>
      <c r="U95" s="230">
        <f>(SUM('1.  LRAMVA Summary'!P$52:P$66)+SUM('1.  LRAMVA Summary'!P$67:P$68)*(MONTH($E95)-1)/12)*$H95</f>
        <v>0</v>
      </c>
      <c r="V95" s="230">
        <f>(SUM('1.  LRAMVA Summary'!Q$52:Q$66)+SUM('1.  LRAMVA Summary'!Q$67:Q$68)*(MONTH($E95)-1)/12)*$H95</f>
        <v>0</v>
      </c>
      <c r="W95" s="231">
        <f t="shared" si="35"/>
        <v>28.4307654349793</v>
      </c>
    </row>
    <row r="96" spans="2:23" s="9" customFormat="1">
      <c r="B96" s="68"/>
      <c r="E96" s="214">
        <v>42552</v>
      </c>
      <c r="F96" s="214" t="s">
        <v>184</v>
      </c>
      <c r="G96" s="215" t="s">
        <v>68</v>
      </c>
      <c r="H96" s="229">
        <f>$C$37/12</f>
        <v>9.1666666666666665E-4</v>
      </c>
      <c r="I96" s="230">
        <f>(SUM('1.  LRAMVA Summary'!D$52:D$66)+SUM('1.  LRAMVA Summary'!D$67:D$68)*(MONTH($E96)-1)/12)*$H96</f>
        <v>5.6077423128571278</v>
      </c>
      <c r="J96" s="230">
        <f>(SUM('1.  LRAMVA Summary'!E$52:E$66)+SUM('1.  LRAMVA Summary'!E$67:E$68)*(MONTH($E96)-1)/12)*$H96</f>
        <v>9.6560950400126941</v>
      </c>
      <c r="K96" s="230">
        <f>(SUM('1.  LRAMVA Summary'!F$52:F$66)+SUM('1.  LRAMVA Summary'!F$67:F$68)*(MONTH($E96)-1)/12)*$H96</f>
        <v>3.9242623553094735</v>
      </c>
      <c r="L96" s="230">
        <f>(SUM('1.  LRAMVA Summary'!G$52:G$66)+SUM('1.  LRAMVA Summary'!G$67:G$68)*(MONTH($E96)-1)/12)*$H96</f>
        <v>9.2426657268000056</v>
      </c>
      <c r="M96" s="230">
        <f>(SUM('1.  LRAMVA Summary'!H$52:H$66)+SUM('1.  LRAMVA Summary'!H$67:H$68)*(MONTH($E96)-1)/12)*$H96</f>
        <v>0</v>
      </c>
      <c r="N96" s="230">
        <f>(SUM('1.  LRAMVA Summary'!I$52:I$66)+SUM('1.  LRAMVA Summary'!I$67:I$68)*(MONTH($E96)-1)/12)*$H96</f>
        <v>0</v>
      </c>
      <c r="O96" s="230">
        <f>(SUM('1.  LRAMVA Summary'!J$52:J$66)+SUM('1.  LRAMVA Summary'!J$67:J$68)*(MONTH($E96)-1)/12)*$H96</f>
        <v>0</v>
      </c>
      <c r="P96" s="230">
        <f>(SUM('1.  LRAMVA Summary'!K$52:K$66)+SUM('1.  LRAMVA Summary'!K$67:K$68)*(MONTH($E96)-1)/12)*$H96</f>
        <v>0</v>
      </c>
      <c r="Q96" s="230">
        <f>(SUM('1.  LRAMVA Summary'!L$52:L$66)+SUM('1.  LRAMVA Summary'!L$67:L$68)*(MONTH($E96)-1)/12)*$H96</f>
        <v>0</v>
      </c>
      <c r="R96" s="230">
        <f>(SUM('1.  LRAMVA Summary'!M$52:M$66)+SUM('1.  LRAMVA Summary'!M$67:M$68)*(MONTH($E96)-1)/12)*$H96</f>
        <v>0</v>
      </c>
      <c r="S96" s="230">
        <f>(SUM('1.  LRAMVA Summary'!N$52:N$66)+SUM('1.  LRAMVA Summary'!N$67:N$68)*(MONTH($E96)-1)/12)*$H96</f>
        <v>0</v>
      </c>
      <c r="T96" s="230">
        <f>(SUM('1.  LRAMVA Summary'!O$52:O$66)+SUM('1.  LRAMVA Summary'!O$67:O$68)*(MONTH($E96)-1)/12)*$H96</f>
        <v>0</v>
      </c>
      <c r="U96" s="230">
        <f>(SUM('1.  LRAMVA Summary'!P$52:P$66)+SUM('1.  LRAMVA Summary'!P$67:P$68)*(MONTH($E96)-1)/12)*$H96</f>
        <v>0</v>
      </c>
      <c r="V96" s="230">
        <f>(SUM('1.  LRAMVA Summary'!Q$52:Q$66)+SUM('1.  LRAMVA Summary'!Q$67:Q$68)*(MONTH($E96)-1)/12)*$H96</f>
        <v>0</v>
      </c>
      <c r="W96" s="231">
        <f t="shared" si="35"/>
        <v>28.4307654349793</v>
      </c>
    </row>
    <row r="97" spans="2:23" s="9" customFormat="1">
      <c r="B97" s="68"/>
      <c r="E97" s="214">
        <v>42583</v>
      </c>
      <c r="F97" s="214" t="s">
        <v>184</v>
      </c>
      <c r="G97" s="215" t="s">
        <v>68</v>
      </c>
      <c r="H97" s="229">
        <f t="shared" ref="H97:H98" si="37">$C$37/12</f>
        <v>9.1666666666666665E-4</v>
      </c>
      <c r="I97" s="230">
        <f>(SUM('1.  LRAMVA Summary'!D$52:D$66)+SUM('1.  LRAMVA Summary'!D$67:D$68)*(MONTH($E97)-1)/12)*$H97</f>
        <v>5.6077423128571278</v>
      </c>
      <c r="J97" s="230">
        <f>(SUM('1.  LRAMVA Summary'!E$52:E$66)+SUM('1.  LRAMVA Summary'!E$67:E$68)*(MONTH($E97)-1)/12)*$H97</f>
        <v>9.6560950400126941</v>
      </c>
      <c r="K97" s="230">
        <f>(SUM('1.  LRAMVA Summary'!F$52:F$66)+SUM('1.  LRAMVA Summary'!F$67:F$68)*(MONTH($E97)-1)/12)*$H97</f>
        <v>3.9242623553094735</v>
      </c>
      <c r="L97" s="230">
        <f>(SUM('1.  LRAMVA Summary'!G$52:G$66)+SUM('1.  LRAMVA Summary'!G$67:G$68)*(MONTH($E97)-1)/12)*$H97</f>
        <v>9.2426657268000056</v>
      </c>
      <c r="M97" s="230">
        <f>(SUM('1.  LRAMVA Summary'!H$52:H$66)+SUM('1.  LRAMVA Summary'!H$67:H$68)*(MONTH($E97)-1)/12)*$H97</f>
        <v>0</v>
      </c>
      <c r="N97" s="230">
        <f>(SUM('1.  LRAMVA Summary'!I$52:I$66)+SUM('1.  LRAMVA Summary'!I$67:I$68)*(MONTH($E97)-1)/12)*$H97</f>
        <v>0</v>
      </c>
      <c r="O97" s="230">
        <f>(SUM('1.  LRAMVA Summary'!J$52:J$66)+SUM('1.  LRAMVA Summary'!J$67:J$68)*(MONTH($E97)-1)/12)*$H97</f>
        <v>0</v>
      </c>
      <c r="P97" s="230">
        <f>(SUM('1.  LRAMVA Summary'!K$52:K$66)+SUM('1.  LRAMVA Summary'!K$67:K$68)*(MONTH($E97)-1)/12)*$H97</f>
        <v>0</v>
      </c>
      <c r="Q97" s="230">
        <f>(SUM('1.  LRAMVA Summary'!L$52:L$66)+SUM('1.  LRAMVA Summary'!L$67:L$68)*(MONTH($E97)-1)/12)*$H97</f>
        <v>0</v>
      </c>
      <c r="R97" s="230">
        <f>(SUM('1.  LRAMVA Summary'!M$52:M$66)+SUM('1.  LRAMVA Summary'!M$67:M$68)*(MONTH($E97)-1)/12)*$H97</f>
        <v>0</v>
      </c>
      <c r="S97" s="230">
        <f>(SUM('1.  LRAMVA Summary'!N$52:N$66)+SUM('1.  LRAMVA Summary'!N$67:N$68)*(MONTH($E97)-1)/12)*$H97</f>
        <v>0</v>
      </c>
      <c r="T97" s="230">
        <f>(SUM('1.  LRAMVA Summary'!O$52:O$66)+SUM('1.  LRAMVA Summary'!O$67:O$68)*(MONTH($E97)-1)/12)*$H97</f>
        <v>0</v>
      </c>
      <c r="U97" s="230">
        <f>(SUM('1.  LRAMVA Summary'!P$52:P$66)+SUM('1.  LRAMVA Summary'!P$67:P$68)*(MONTH($E97)-1)/12)*$H97</f>
        <v>0</v>
      </c>
      <c r="V97" s="230">
        <f>(SUM('1.  LRAMVA Summary'!Q$52:Q$66)+SUM('1.  LRAMVA Summary'!Q$67:Q$68)*(MONTH($E97)-1)/12)*$H97</f>
        <v>0</v>
      </c>
      <c r="W97" s="231">
        <f t="shared" si="35"/>
        <v>28.4307654349793</v>
      </c>
    </row>
    <row r="98" spans="2:23" s="9" customFormat="1">
      <c r="B98" s="68"/>
      <c r="E98" s="214">
        <v>42614</v>
      </c>
      <c r="F98" s="214" t="s">
        <v>184</v>
      </c>
      <c r="G98" s="215" t="s">
        <v>68</v>
      </c>
      <c r="H98" s="229">
        <f t="shared" si="37"/>
        <v>9.1666666666666665E-4</v>
      </c>
      <c r="I98" s="230">
        <f>(SUM('1.  LRAMVA Summary'!D$52:D$66)+SUM('1.  LRAMVA Summary'!D$67:D$68)*(MONTH($E98)-1)/12)*$H98</f>
        <v>5.6077423128571278</v>
      </c>
      <c r="J98" s="230">
        <f>(SUM('1.  LRAMVA Summary'!E$52:E$66)+SUM('1.  LRAMVA Summary'!E$67:E$68)*(MONTH($E98)-1)/12)*$H98</f>
        <v>9.6560950400126941</v>
      </c>
      <c r="K98" s="230">
        <f>(SUM('1.  LRAMVA Summary'!F$52:F$66)+SUM('1.  LRAMVA Summary'!F$67:F$68)*(MONTH($E98)-1)/12)*$H98</f>
        <v>3.9242623553094735</v>
      </c>
      <c r="L98" s="230">
        <f>(SUM('1.  LRAMVA Summary'!G$52:G$66)+SUM('1.  LRAMVA Summary'!G$67:G$68)*(MONTH($E98)-1)/12)*$H98</f>
        <v>9.2426657268000056</v>
      </c>
      <c r="M98" s="230">
        <f>(SUM('1.  LRAMVA Summary'!H$52:H$66)+SUM('1.  LRAMVA Summary'!H$67:H$68)*(MONTH($E98)-1)/12)*$H98</f>
        <v>0</v>
      </c>
      <c r="N98" s="230">
        <f>(SUM('1.  LRAMVA Summary'!I$52:I$66)+SUM('1.  LRAMVA Summary'!I$67:I$68)*(MONTH($E98)-1)/12)*$H98</f>
        <v>0</v>
      </c>
      <c r="O98" s="230">
        <f>(SUM('1.  LRAMVA Summary'!J$52:J$66)+SUM('1.  LRAMVA Summary'!J$67:J$68)*(MONTH($E98)-1)/12)*$H98</f>
        <v>0</v>
      </c>
      <c r="P98" s="230">
        <f>(SUM('1.  LRAMVA Summary'!K$52:K$66)+SUM('1.  LRAMVA Summary'!K$67:K$68)*(MONTH($E98)-1)/12)*$H98</f>
        <v>0</v>
      </c>
      <c r="Q98" s="230">
        <f>(SUM('1.  LRAMVA Summary'!L$52:L$66)+SUM('1.  LRAMVA Summary'!L$67:L$68)*(MONTH($E98)-1)/12)*$H98</f>
        <v>0</v>
      </c>
      <c r="R98" s="230">
        <f>(SUM('1.  LRAMVA Summary'!M$52:M$66)+SUM('1.  LRAMVA Summary'!M$67:M$68)*(MONTH($E98)-1)/12)*$H98</f>
        <v>0</v>
      </c>
      <c r="S98" s="230">
        <f>(SUM('1.  LRAMVA Summary'!N$52:N$66)+SUM('1.  LRAMVA Summary'!N$67:N$68)*(MONTH($E98)-1)/12)*$H98</f>
        <v>0</v>
      </c>
      <c r="T98" s="230">
        <f>(SUM('1.  LRAMVA Summary'!O$52:O$66)+SUM('1.  LRAMVA Summary'!O$67:O$68)*(MONTH($E98)-1)/12)*$H98</f>
        <v>0</v>
      </c>
      <c r="U98" s="230">
        <f>(SUM('1.  LRAMVA Summary'!P$52:P$66)+SUM('1.  LRAMVA Summary'!P$67:P$68)*(MONTH($E98)-1)/12)*$H98</f>
        <v>0</v>
      </c>
      <c r="V98" s="230">
        <f>(SUM('1.  LRAMVA Summary'!Q$52:Q$66)+SUM('1.  LRAMVA Summary'!Q$67:Q$68)*(MONTH($E98)-1)/12)*$H98</f>
        <v>0</v>
      </c>
      <c r="W98" s="231">
        <f t="shared" si="35"/>
        <v>28.4307654349793</v>
      </c>
    </row>
    <row r="99" spans="2:23" s="9" customFormat="1">
      <c r="B99" s="68"/>
      <c r="E99" s="214">
        <v>42644</v>
      </c>
      <c r="F99" s="214" t="s">
        <v>184</v>
      </c>
      <c r="G99" s="215" t="s">
        <v>69</v>
      </c>
      <c r="H99" s="210">
        <f>$C$38/12</f>
        <v>9.1666666666666665E-4</v>
      </c>
      <c r="I99" s="230">
        <f>(SUM('1.  LRAMVA Summary'!D$52:D$66)+SUM('1.  LRAMVA Summary'!D$67:D$68)*(MONTH($E99)-1)/12)*$H99</f>
        <v>5.6077423128571278</v>
      </c>
      <c r="J99" s="230">
        <f>(SUM('1.  LRAMVA Summary'!E$52:E$66)+SUM('1.  LRAMVA Summary'!E$67:E$68)*(MONTH($E99)-1)/12)*$H99</f>
        <v>9.6560950400126941</v>
      </c>
      <c r="K99" s="230">
        <f>(SUM('1.  LRAMVA Summary'!F$52:F$66)+SUM('1.  LRAMVA Summary'!F$67:F$68)*(MONTH($E99)-1)/12)*$H99</f>
        <v>3.9242623553094735</v>
      </c>
      <c r="L99" s="230">
        <f>(SUM('1.  LRAMVA Summary'!G$52:G$66)+SUM('1.  LRAMVA Summary'!G$67:G$68)*(MONTH($E99)-1)/12)*$H99</f>
        <v>9.2426657268000056</v>
      </c>
      <c r="M99" s="230">
        <f>(SUM('1.  LRAMVA Summary'!H$52:H$66)+SUM('1.  LRAMVA Summary'!H$67:H$68)*(MONTH($E99)-1)/12)*$H99</f>
        <v>0</v>
      </c>
      <c r="N99" s="230">
        <f>(SUM('1.  LRAMVA Summary'!I$52:I$66)+SUM('1.  LRAMVA Summary'!I$67:I$68)*(MONTH($E99)-1)/12)*$H99</f>
        <v>0</v>
      </c>
      <c r="O99" s="230">
        <f>(SUM('1.  LRAMVA Summary'!J$52:J$66)+SUM('1.  LRAMVA Summary'!J$67:J$68)*(MONTH($E99)-1)/12)*$H99</f>
        <v>0</v>
      </c>
      <c r="P99" s="230">
        <f>(SUM('1.  LRAMVA Summary'!K$52:K$66)+SUM('1.  LRAMVA Summary'!K$67:K$68)*(MONTH($E99)-1)/12)*$H99</f>
        <v>0</v>
      </c>
      <c r="Q99" s="230">
        <f>(SUM('1.  LRAMVA Summary'!L$52:L$66)+SUM('1.  LRAMVA Summary'!L$67:L$68)*(MONTH($E99)-1)/12)*$H99</f>
        <v>0</v>
      </c>
      <c r="R99" s="230">
        <f>(SUM('1.  LRAMVA Summary'!M$52:M$66)+SUM('1.  LRAMVA Summary'!M$67:M$68)*(MONTH($E99)-1)/12)*$H99</f>
        <v>0</v>
      </c>
      <c r="S99" s="230">
        <f>(SUM('1.  LRAMVA Summary'!N$52:N$66)+SUM('1.  LRAMVA Summary'!N$67:N$68)*(MONTH($E99)-1)/12)*$H99</f>
        <v>0</v>
      </c>
      <c r="T99" s="230">
        <f>(SUM('1.  LRAMVA Summary'!O$52:O$66)+SUM('1.  LRAMVA Summary'!O$67:O$68)*(MONTH($E99)-1)/12)*$H99</f>
        <v>0</v>
      </c>
      <c r="U99" s="230">
        <f>(SUM('1.  LRAMVA Summary'!P$52:P$66)+SUM('1.  LRAMVA Summary'!P$67:P$68)*(MONTH($E99)-1)/12)*$H99</f>
        <v>0</v>
      </c>
      <c r="V99" s="230">
        <f>(SUM('1.  LRAMVA Summary'!Q$52:Q$66)+SUM('1.  LRAMVA Summary'!Q$67:Q$68)*(MONTH($E99)-1)/12)*$H99</f>
        <v>0</v>
      </c>
      <c r="W99" s="231">
        <f t="shared" si="35"/>
        <v>28.4307654349793</v>
      </c>
    </row>
    <row r="100" spans="2:23" s="9" customFormat="1">
      <c r="B100" s="68"/>
      <c r="E100" s="214">
        <v>42675</v>
      </c>
      <c r="F100" s="214" t="s">
        <v>184</v>
      </c>
      <c r="G100" s="215" t="s">
        <v>69</v>
      </c>
      <c r="H100" s="210">
        <f t="shared" ref="H100:H101" si="38">$C$38/12</f>
        <v>9.1666666666666665E-4</v>
      </c>
      <c r="I100" s="230">
        <f>(SUM('1.  LRAMVA Summary'!D$52:D$66)+SUM('1.  LRAMVA Summary'!D$67:D$68)*(MONTH($E100)-1)/12)*$H100</f>
        <v>5.6077423128571278</v>
      </c>
      <c r="J100" s="230">
        <f>(SUM('1.  LRAMVA Summary'!E$52:E$66)+SUM('1.  LRAMVA Summary'!E$67:E$68)*(MONTH($E100)-1)/12)*$H100</f>
        <v>9.6560950400126941</v>
      </c>
      <c r="K100" s="230">
        <f>(SUM('1.  LRAMVA Summary'!F$52:F$66)+SUM('1.  LRAMVA Summary'!F$67:F$68)*(MONTH($E100)-1)/12)*$H100</f>
        <v>3.9242623553094735</v>
      </c>
      <c r="L100" s="230">
        <f>(SUM('1.  LRAMVA Summary'!G$52:G$66)+SUM('1.  LRAMVA Summary'!G$67:G$68)*(MONTH($E100)-1)/12)*$H100</f>
        <v>9.2426657268000056</v>
      </c>
      <c r="M100" s="230">
        <f>(SUM('1.  LRAMVA Summary'!H$52:H$66)+SUM('1.  LRAMVA Summary'!H$67:H$68)*(MONTH($E100)-1)/12)*$H100</f>
        <v>0</v>
      </c>
      <c r="N100" s="230">
        <f>(SUM('1.  LRAMVA Summary'!I$52:I$66)+SUM('1.  LRAMVA Summary'!I$67:I$68)*(MONTH($E100)-1)/12)*$H100</f>
        <v>0</v>
      </c>
      <c r="O100" s="230">
        <f>(SUM('1.  LRAMVA Summary'!J$52:J$66)+SUM('1.  LRAMVA Summary'!J$67:J$68)*(MONTH($E100)-1)/12)*$H100</f>
        <v>0</v>
      </c>
      <c r="P100" s="230">
        <f>(SUM('1.  LRAMVA Summary'!K$52:K$66)+SUM('1.  LRAMVA Summary'!K$67:K$68)*(MONTH($E100)-1)/12)*$H100</f>
        <v>0</v>
      </c>
      <c r="Q100" s="230">
        <f>(SUM('1.  LRAMVA Summary'!L$52:L$66)+SUM('1.  LRAMVA Summary'!L$67:L$68)*(MONTH($E100)-1)/12)*$H100</f>
        <v>0</v>
      </c>
      <c r="R100" s="230">
        <f>(SUM('1.  LRAMVA Summary'!M$52:M$66)+SUM('1.  LRAMVA Summary'!M$67:M$68)*(MONTH($E100)-1)/12)*$H100</f>
        <v>0</v>
      </c>
      <c r="S100" s="230">
        <f>(SUM('1.  LRAMVA Summary'!N$52:N$66)+SUM('1.  LRAMVA Summary'!N$67:N$68)*(MONTH($E100)-1)/12)*$H100</f>
        <v>0</v>
      </c>
      <c r="T100" s="230">
        <f>(SUM('1.  LRAMVA Summary'!O$52:O$66)+SUM('1.  LRAMVA Summary'!O$67:O$68)*(MONTH($E100)-1)/12)*$H100</f>
        <v>0</v>
      </c>
      <c r="U100" s="230">
        <f>(SUM('1.  LRAMVA Summary'!P$52:P$66)+SUM('1.  LRAMVA Summary'!P$67:P$68)*(MONTH($E100)-1)/12)*$H100</f>
        <v>0</v>
      </c>
      <c r="V100" s="230">
        <f>(SUM('1.  LRAMVA Summary'!Q$52:Q$66)+SUM('1.  LRAMVA Summary'!Q$67:Q$68)*(MONTH($E100)-1)/12)*$H100</f>
        <v>0</v>
      </c>
      <c r="W100" s="231">
        <f t="shared" si="35"/>
        <v>28.4307654349793</v>
      </c>
    </row>
    <row r="101" spans="2:23" s="9" customFormat="1">
      <c r="B101" s="68"/>
      <c r="E101" s="214">
        <v>42705</v>
      </c>
      <c r="F101" s="214" t="s">
        <v>184</v>
      </c>
      <c r="G101" s="215" t="s">
        <v>69</v>
      </c>
      <c r="H101" s="210">
        <f t="shared" si="38"/>
        <v>9.1666666666666665E-4</v>
      </c>
      <c r="I101" s="230">
        <f>(SUM('1.  LRAMVA Summary'!D$52:D$66)+SUM('1.  LRAMVA Summary'!D$67:D$68)*(MONTH($E101)-1)/12)*$H101</f>
        <v>5.6077423128571278</v>
      </c>
      <c r="J101" s="230">
        <f>(SUM('1.  LRAMVA Summary'!E$52:E$66)+SUM('1.  LRAMVA Summary'!E$67:E$68)*(MONTH($E101)-1)/12)*$H101</f>
        <v>9.6560950400126941</v>
      </c>
      <c r="K101" s="230">
        <f>(SUM('1.  LRAMVA Summary'!F$52:F$66)+SUM('1.  LRAMVA Summary'!F$67:F$68)*(MONTH($E101)-1)/12)*$H101</f>
        <v>3.9242623553094735</v>
      </c>
      <c r="L101" s="230">
        <f>(SUM('1.  LRAMVA Summary'!G$52:G$66)+SUM('1.  LRAMVA Summary'!G$67:G$68)*(MONTH($E101)-1)/12)*$H101</f>
        <v>9.2426657268000056</v>
      </c>
      <c r="M101" s="230">
        <f>(SUM('1.  LRAMVA Summary'!H$52:H$66)+SUM('1.  LRAMVA Summary'!H$67:H$68)*(MONTH($E101)-1)/12)*$H101</f>
        <v>0</v>
      </c>
      <c r="N101" s="230">
        <f>(SUM('1.  LRAMVA Summary'!I$52:I$66)+SUM('1.  LRAMVA Summary'!I$67:I$68)*(MONTH($E101)-1)/12)*$H101</f>
        <v>0</v>
      </c>
      <c r="O101" s="230">
        <f>(SUM('1.  LRAMVA Summary'!J$52:J$66)+SUM('1.  LRAMVA Summary'!J$67:J$68)*(MONTH($E101)-1)/12)*$H101</f>
        <v>0</v>
      </c>
      <c r="P101" s="230">
        <f>(SUM('1.  LRAMVA Summary'!K$52:K$66)+SUM('1.  LRAMVA Summary'!K$67:K$68)*(MONTH($E101)-1)/12)*$H101</f>
        <v>0</v>
      </c>
      <c r="Q101" s="230">
        <f>(SUM('1.  LRAMVA Summary'!L$52:L$66)+SUM('1.  LRAMVA Summary'!L$67:L$68)*(MONTH($E101)-1)/12)*$H101</f>
        <v>0</v>
      </c>
      <c r="R101" s="230">
        <f>(SUM('1.  LRAMVA Summary'!M$52:M$66)+SUM('1.  LRAMVA Summary'!M$67:M$68)*(MONTH($E101)-1)/12)*$H101</f>
        <v>0</v>
      </c>
      <c r="S101" s="230">
        <f>(SUM('1.  LRAMVA Summary'!N$52:N$66)+SUM('1.  LRAMVA Summary'!N$67:N$68)*(MONTH($E101)-1)/12)*$H101</f>
        <v>0</v>
      </c>
      <c r="T101" s="230">
        <f>(SUM('1.  LRAMVA Summary'!O$52:O$66)+SUM('1.  LRAMVA Summary'!O$67:O$68)*(MONTH($E101)-1)/12)*$H101</f>
        <v>0</v>
      </c>
      <c r="U101" s="230">
        <f>(SUM('1.  LRAMVA Summary'!P$52:P$66)+SUM('1.  LRAMVA Summary'!P$67:P$68)*(MONTH($E101)-1)/12)*$H101</f>
        <v>0</v>
      </c>
      <c r="V101" s="230">
        <f>(SUM('1.  LRAMVA Summary'!Q$52:Q$66)+SUM('1.  LRAMVA Summary'!Q$67:Q$68)*(MONTH($E101)-1)/12)*$H101</f>
        <v>0</v>
      </c>
      <c r="W101" s="231">
        <f t="shared" si="35"/>
        <v>28.4307654349793</v>
      </c>
    </row>
    <row r="102" spans="2:23" s="9" customFormat="1" ht="15.75" thickBot="1">
      <c r="B102" s="68"/>
      <c r="E102" s="216" t="s">
        <v>467</v>
      </c>
      <c r="F102" s="216"/>
      <c r="G102" s="217"/>
      <c r="H102" s="218"/>
      <c r="I102" s="219">
        <f>SUM(I89:I101)</f>
        <v>98.607050624035438</v>
      </c>
      <c r="J102" s="219">
        <f>SUM(J89:J101)</f>
        <v>169.79365301040511</v>
      </c>
      <c r="K102" s="219">
        <f t="shared" ref="K102:O102" si="39">SUM(K89:K101)</f>
        <v>69.004586006885006</v>
      </c>
      <c r="L102" s="219">
        <f t="shared" si="39"/>
        <v>162.52387438239003</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499.92916402371571</v>
      </c>
    </row>
    <row r="103" spans="2:23" s="9" customFormat="1" ht="15.75" thickTop="1">
      <c r="B103" s="68"/>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8"/>
      <c r="E104" s="225" t="s">
        <v>431</v>
      </c>
      <c r="F104" s="225"/>
      <c r="G104" s="226"/>
      <c r="H104" s="227"/>
      <c r="I104" s="228">
        <f>I102+I103</f>
        <v>98.607050624035438</v>
      </c>
      <c r="J104" s="228">
        <f t="shared" ref="J104" si="41">J102+J103</f>
        <v>169.79365301040511</v>
      </c>
      <c r="K104" s="228">
        <f t="shared" ref="K104" si="42">K102+K103</f>
        <v>69.004586006885006</v>
      </c>
      <c r="L104" s="228">
        <f t="shared" ref="L104" si="43">L102+L103</f>
        <v>162.52387438239003</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499.92916402371571</v>
      </c>
    </row>
    <row r="105" spans="2:23" s="9" customFormat="1">
      <c r="B105" s="68"/>
      <c r="E105" s="214">
        <v>42736</v>
      </c>
      <c r="F105" s="214" t="s">
        <v>185</v>
      </c>
      <c r="G105" s="215" t="s">
        <v>65</v>
      </c>
      <c r="H105" s="240">
        <f>$C$39/12</f>
        <v>9.1666666666666665E-4</v>
      </c>
      <c r="I105" s="230">
        <f>(SUM('1.  LRAMVA Summary'!D$52:D$69)+SUM('1.  LRAMVA Summary'!D$70:D$71)*(MONTH($E105)-1)/12)*$H105</f>
        <v>5.6077423128571278</v>
      </c>
      <c r="J105" s="230">
        <f>(SUM('1.  LRAMVA Summary'!E$52:E$69)+SUM('1.  LRAMVA Summary'!E$70:E$71)*(MONTH($E105)-1)/12)*$H105</f>
        <v>9.6560950400126941</v>
      </c>
      <c r="K105" s="230">
        <f>(SUM('1.  LRAMVA Summary'!F$52:F$69)+SUM('1.  LRAMVA Summary'!F$70:F$71)*(MONTH($E105)-1)/12)*$H105</f>
        <v>3.9242623553094735</v>
      </c>
      <c r="L105" s="230">
        <f>(SUM('1.  LRAMVA Summary'!G$52:G$69)+SUM('1.  LRAMVA Summary'!G$70:G$71)*(MONTH($E105)-1)/12)*$H105</f>
        <v>9.2426657268000056</v>
      </c>
      <c r="M105" s="230">
        <f>(SUM('1.  LRAMVA Summary'!H$52:H$69)+SUM('1.  LRAMVA Summary'!H$70:H$71)*(MONTH($E105)-1)/12)*$H105</f>
        <v>0</v>
      </c>
      <c r="N105" s="230">
        <f>(SUM('1.  LRAMVA Summary'!I$52:I$69)+SUM('1.  LRAMVA Summary'!I$70:I$71)*(MONTH($E105)-1)/12)*$H105</f>
        <v>0</v>
      </c>
      <c r="O105" s="230">
        <f>(SUM('1.  LRAMVA Summary'!J$52:J$69)+SUM('1.  LRAMVA Summary'!J$70:J$71)*(MONTH($E105)-1)/12)*$H105</f>
        <v>0</v>
      </c>
      <c r="P105" s="230">
        <f>(SUM('1.  LRAMVA Summary'!K$52:K$69)+SUM('1.  LRAMVA Summary'!K$70:K$71)*(MONTH($E105)-1)/12)*$H105</f>
        <v>0</v>
      </c>
      <c r="Q105" s="230">
        <f>(SUM('1.  LRAMVA Summary'!L$52:L$69)+SUM('1.  LRAMVA Summary'!L$70:L$71)*(MONTH($E105)-1)/12)*$H105</f>
        <v>0</v>
      </c>
      <c r="R105" s="230">
        <f>(SUM('1.  LRAMVA Summary'!M$52:M$69)+SUM('1.  LRAMVA Summary'!M$70:M$71)*(MONTH($E105)-1)/12)*$H105</f>
        <v>0</v>
      </c>
      <c r="S105" s="230">
        <f>(SUM('1.  LRAMVA Summary'!N$52:N$69)+SUM('1.  LRAMVA Summary'!N$70:N$71)*(MONTH($E105)-1)/12)*$H105</f>
        <v>0</v>
      </c>
      <c r="T105" s="230">
        <f>(SUM('1.  LRAMVA Summary'!O$52:O$69)+SUM('1.  LRAMVA Summary'!O$70:O$71)*(MONTH($E105)-1)/12)*$H105</f>
        <v>0</v>
      </c>
      <c r="U105" s="230">
        <f>(SUM('1.  LRAMVA Summary'!P$52:P$69)+SUM('1.  LRAMVA Summary'!P$70:P$71)*(MONTH($E105)-1)/12)*$H105</f>
        <v>0</v>
      </c>
      <c r="V105" s="230">
        <f>(SUM('1.  LRAMVA Summary'!Q$52:Q$69)+SUM('1.  LRAMVA Summary'!Q$70:Q$71)*(MONTH($E105)-1)/12)*$H105</f>
        <v>0</v>
      </c>
      <c r="W105" s="231">
        <f>SUM(I105:V105)</f>
        <v>28.4307654349793</v>
      </c>
    </row>
    <row r="106" spans="2:23" s="9" customFormat="1">
      <c r="B106" s="68"/>
      <c r="E106" s="214">
        <v>42767</v>
      </c>
      <c r="F106" s="214" t="s">
        <v>185</v>
      </c>
      <c r="G106" s="215" t="s">
        <v>65</v>
      </c>
      <c r="H106" s="240">
        <f t="shared" ref="H106:H107" si="48">$C$39/12</f>
        <v>9.1666666666666665E-4</v>
      </c>
      <c r="I106" s="230">
        <f>(SUM('1.  LRAMVA Summary'!D$52:D$69)+SUM('1.  LRAMVA Summary'!D$70:D$71)*(MONTH($E106)-1)/12)*$H106</f>
        <v>5.6077423128571278</v>
      </c>
      <c r="J106" s="230">
        <f>(SUM('1.  LRAMVA Summary'!E$52:E$69)+SUM('1.  LRAMVA Summary'!E$70:E$71)*(MONTH($E106)-1)/12)*$H106</f>
        <v>9.6560950400126941</v>
      </c>
      <c r="K106" s="230">
        <f>(SUM('1.  LRAMVA Summary'!F$52:F$69)+SUM('1.  LRAMVA Summary'!F$70:F$71)*(MONTH($E106)-1)/12)*$H106</f>
        <v>3.9242623553094735</v>
      </c>
      <c r="L106" s="230">
        <f>(SUM('1.  LRAMVA Summary'!G$52:G$69)+SUM('1.  LRAMVA Summary'!G$70:G$71)*(MONTH($E106)-1)/12)*$H106</f>
        <v>9.2426657268000056</v>
      </c>
      <c r="M106" s="230">
        <f>(SUM('1.  LRAMVA Summary'!H$52:H$69)+SUM('1.  LRAMVA Summary'!H$70:H$71)*(MONTH($E106)-1)/12)*$H106</f>
        <v>0</v>
      </c>
      <c r="N106" s="230">
        <f>(SUM('1.  LRAMVA Summary'!I$52:I$69)+SUM('1.  LRAMVA Summary'!I$70:I$71)*(MONTH($E106)-1)/12)*$H106</f>
        <v>0</v>
      </c>
      <c r="O106" s="230">
        <f>(SUM('1.  LRAMVA Summary'!J$52:J$69)+SUM('1.  LRAMVA Summary'!J$70:J$71)*(MONTH($E106)-1)/12)*$H106</f>
        <v>0</v>
      </c>
      <c r="P106" s="230">
        <f>(SUM('1.  LRAMVA Summary'!K$52:K$69)+SUM('1.  LRAMVA Summary'!K$70:K$71)*(MONTH($E106)-1)/12)*$H106</f>
        <v>0</v>
      </c>
      <c r="Q106" s="230">
        <f>(SUM('1.  LRAMVA Summary'!L$52:L$69)+SUM('1.  LRAMVA Summary'!L$70:L$71)*(MONTH($E106)-1)/12)*$H106</f>
        <v>0</v>
      </c>
      <c r="R106" s="230">
        <f>(SUM('1.  LRAMVA Summary'!M$52:M$69)+SUM('1.  LRAMVA Summary'!M$70:M$71)*(MONTH($E106)-1)/12)*$H106</f>
        <v>0</v>
      </c>
      <c r="S106" s="230">
        <f>(SUM('1.  LRAMVA Summary'!N$52:N$69)+SUM('1.  LRAMVA Summary'!N$70:N$71)*(MONTH($E106)-1)/12)*$H106</f>
        <v>0</v>
      </c>
      <c r="T106" s="230">
        <f>(SUM('1.  LRAMVA Summary'!O$52:O$69)+SUM('1.  LRAMVA Summary'!O$70:O$71)*(MONTH($E106)-1)/12)*$H106</f>
        <v>0</v>
      </c>
      <c r="U106" s="230">
        <f>(SUM('1.  LRAMVA Summary'!P$52:P$69)+SUM('1.  LRAMVA Summary'!P$70:P$71)*(MONTH($E106)-1)/12)*$H106</f>
        <v>0</v>
      </c>
      <c r="V106" s="230">
        <f>(SUM('1.  LRAMVA Summary'!Q$52:Q$69)+SUM('1.  LRAMVA Summary'!Q$70:Q$71)*(MONTH($E106)-1)/12)*$H106</f>
        <v>0</v>
      </c>
      <c r="W106" s="231">
        <f t="shared" ref="W106:W116" si="49">SUM(I106:V106)</f>
        <v>28.4307654349793</v>
      </c>
    </row>
    <row r="107" spans="2:23" s="9" customFormat="1">
      <c r="B107" s="68"/>
      <c r="E107" s="214">
        <v>42795</v>
      </c>
      <c r="F107" s="214" t="s">
        <v>185</v>
      </c>
      <c r="G107" s="215" t="s">
        <v>65</v>
      </c>
      <c r="H107" s="240">
        <f t="shared" si="48"/>
        <v>9.1666666666666665E-4</v>
      </c>
      <c r="I107" s="230">
        <f>(SUM('1.  LRAMVA Summary'!D$52:D$69)+SUM('1.  LRAMVA Summary'!D$70:D$71)*(MONTH($E107)-1)/12)*$H107</f>
        <v>5.6077423128571278</v>
      </c>
      <c r="J107" s="230">
        <f>(SUM('1.  LRAMVA Summary'!E$52:E$69)+SUM('1.  LRAMVA Summary'!E$70:E$71)*(MONTH($E107)-1)/12)*$H107</f>
        <v>9.6560950400126941</v>
      </c>
      <c r="K107" s="230">
        <f>(SUM('1.  LRAMVA Summary'!F$52:F$69)+SUM('1.  LRAMVA Summary'!F$70:F$71)*(MONTH($E107)-1)/12)*$H107</f>
        <v>3.9242623553094735</v>
      </c>
      <c r="L107" s="230">
        <f>(SUM('1.  LRAMVA Summary'!G$52:G$69)+SUM('1.  LRAMVA Summary'!G$70:G$71)*(MONTH($E107)-1)/12)*$H107</f>
        <v>9.2426657268000056</v>
      </c>
      <c r="M107" s="230">
        <f>(SUM('1.  LRAMVA Summary'!H$52:H$69)+SUM('1.  LRAMVA Summary'!H$70:H$71)*(MONTH($E107)-1)/12)*$H107</f>
        <v>0</v>
      </c>
      <c r="N107" s="230">
        <f>(SUM('1.  LRAMVA Summary'!I$52:I$69)+SUM('1.  LRAMVA Summary'!I$70:I$71)*(MONTH($E107)-1)/12)*$H107</f>
        <v>0</v>
      </c>
      <c r="O107" s="230">
        <f>(SUM('1.  LRAMVA Summary'!J$52:J$69)+SUM('1.  LRAMVA Summary'!J$70:J$71)*(MONTH($E107)-1)/12)*$H107</f>
        <v>0</v>
      </c>
      <c r="P107" s="230">
        <f>(SUM('1.  LRAMVA Summary'!K$52:K$69)+SUM('1.  LRAMVA Summary'!K$70:K$71)*(MONTH($E107)-1)/12)*$H107</f>
        <v>0</v>
      </c>
      <c r="Q107" s="230">
        <f>(SUM('1.  LRAMVA Summary'!L$52:L$69)+SUM('1.  LRAMVA Summary'!L$70:L$71)*(MONTH($E107)-1)/12)*$H107</f>
        <v>0</v>
      </c>
      <c r="R107" s="230">
        <f>(SUM('1.  LRAMVA Summary'!M$52:M$69)+SUM('1.  LRAMVA Summary'!M$70:M$71)*(MONTH($E107)-1)/12)*$H107</f>
        <v>0</v>
      </c>
      <c r="S107" s="230">
        <f>(SUM('1.  LRAMVA Summary'!N$52:N$69)+SUM('1.  LRAMVA Summary'!N$70:N$71)*(MONTH($E107)-1)/12)*$H107</f>
        <v>0</v>
      </c>
      <c r="T107" s="230">
        <f>(SUM('1.  LRAMVA Summary'!O$52:O$69)+SUM('1.  LRAMVA Summary'!O$70:O$71)*(MONTH($E107)-1)/12)*$H107</f>
        <v>0</v>
      </c>
      <c r="U107" s="230">
        <f>(SUM('1.  LRAMVA Summary'!P$52:P$69)+SUM('1.  LRAMVA Summary'!P$70:P$71)*(MONTH($E107)-1)/12)*$H107</f>
        <v>0</v>
      </c>
      <c r="V107" s="230">
        <f>(SUM('1.  LRAMVA Summary'!Q$52:Q$69)+SUM('1.  LRAMVA Summary'!Q$70:Q$71)*(MONTH($E107)-1)/12)*$H107</f>
        <v>0</v>
      </c>
      <c r="W107" s="231">
        <f t="shared" si="49"/>
        <v>28.4307654349793</v>
      </c>
    </row>
    <row r="108" spans="2:23" s="8" customFormat="1">
      <c r="B108" s="239"/>
      <c r="E108" s="214">
        <v>42826</v>
      </c>
      <c r="F108" s="214" t="s">
        <v>185</v>
      </c>
      <c r="G108" s="215" t="s">
        <v>66</v>
      </c>
      <c r="H108" s="240">
        <f>$C$40/12</f>
        <v>9.1666666666666665E-4</v>
      </c>
      <c r="I108" s="230">
        <f>(SUM('1.  LRAMVA Summary'!D$52:D$69)+SUM('1.  LRAMVA Summary'!D$70:D$71)*(MONTH($E108)-1)/12)*$H108</f>
        <v>5.6077423128571278</v>
      </c>
      <c r="J108" s="230">
        <f>(SUM('1.  LRAMVA Summary'!E$52:E$69)+SUM('1.  LRAMVA Summary'!E$70:E$71)*(MONTH($E108)-1)/12)*$H108</f>
        <v>9.6560950400126941</v>
      </c>
      <c r="K108" s="230">
        <f>(SUM('1.  LRAMVA Summary'!F$52:F$69)+SUM('1.  LRAMVA Summary'!F$70:F$71)*(MONTH($E108)-1)/12)*$H108</f>
        <v>3.9242623553094735</v>
      </c>
      <c r="L108" s="230">
        <f>(SUM('1.  LRAMVA Summary'!G$52:G$69)+SUM('1.  LRAMVA Summary'!G$70:G$71)*(MONTH($E108)-1)/12)*$H108</f>
        <v>9.2426657268000056</v>
      </c>
      <c r="M108" s="230">
        <f>(SUM('1.  LRAMVA Summary'!H$52:H$69)+SUM('1.  LRAMVA Summary'!H$70:H$71)*(MONTH($E108)-1)/12)*$H108</f>
        <v>0</v>
      </c>
      <c r="N108" s="230">
        <f>(SUM('1.  LRAMVA Summary'!I$52:I$69)+SUM('1.  LRAMVA Summary'!I$70:I$71)*(MONTH($E108)-1)/12)*$H108</f>
        <v>0</v>
      </c>
      <c r="O108" s="230">
        <f>(SUM('1.  LRAMVA Summary'!J$52:J$69)+SUM('1.  LRAMVA Summary'!J$70:J$71)*(MONTH($E108)-1)/12)*$H108</f>
        <v>0</v>
      </c>
      <c r="P108" s="230">
        <f>(SUM('1.  LRAMVA Summary'!K$52:K$69)+SUM('1.  LRAMVA Summary'!K$70:K$71)*(MONTH($E108)-1)/12)*$H108</f>
        <v>0</v>
      </c>
      <c r="Q108" s="230">
        <f>(SUM('1.  LRAMVA Summary'!L$52:L$69)+SUM('1.  LRAMVA Summary'!L$70:L$71)*(MONTH($E108)-1)/12)*$H108</f>
        <v>0</v>
      </c>
      <c r="R108" s="230">
        <f>(SUM('1.  LRAMVA Summary'!M$52:M$69)+SUM('1.  LRAMVA Summary'!M$70:M$71)*(MONTH($E108)-1)/12)*$H108</f>
        <v>0</v>
      </c>
      <c r="S108" s="230">
        <f>(SUM('1.  LRAMVA Summary'!N$52:N$69)+SUM('1.  LRAMVA Summary'!N$70:N$71)*(MONTH($E108)-1)/12)*$H108</f>
        <v>0</v>
      </c>
      <c r="T108" s="230">
        <f>(SUM('1.  LRAMVA Summary'!O$52:O$69)+SUM('1.  LRAMVA Summary'!O$70:O$71)*(MONTH($E108)-1)/12)*$H108</f>
        <v>0</v>
      </c>
      <c r="U108" s="230">
        <f>(SUM('1.  LRAMVA Summary'!P$52:P$69)+SUM('1.  LRAMVA Summary'!P$70:P$71)*(MONTH($E108)-1)/12)*$H108</f>
        <v>0</v>
      </c>
      <c r="V108" s="230">
        <f>(SUM('1.  LRAMVA Summary'!Q$52:Q$69)+SUM('1.  LRAMVA Summary'!Q$70:Q$71)*(MONTH($E108)-1)/12)*$H108</f>
        <v>0</v>
      </c>
      <c r="W108" s="231">
        <f t="shared" si="49"/>
        <v>28.4307654349793</v>
      </c>
    </row>
    <row r="109" spans="2:23" s="9" customFormat="1">
      <c r="B109" s="68"/>
      <c r="E109" s="214">
        <v>42856</v>
      </c>
      <c r="F109" s="214" t="s">
        <v>185</v>
      </c>
      <c r="G109" s="215" t="s">
        <v>66</v>
      </c>
      <c r="H109" s="240">
        <f t="shared" ref="H109:H110" si="50">$C$40/12</f>
        <v>9.1666666666666665E-4</v>
      </c>
      <c r="I109" s="230">
        <f>(SUM('1.  LRAMVA Summary'!D$52:D$69)+SUM('1.  LRAMVA Summary'!D$70:D$71)*(MONTH($E109)-1)/12)*$H109</f>
        <v>5.6077423128571278</v>
      </c>
      <c r="J109" s="230">
        <f>(SUM('1.  LRAMVA Summary'!E$52:E$69)+SUM('1.  LRAMVA Summary'!E$70:E$71)*(MONTH($E109)-1)/12)*$H109</f>
        <v>9.6560950400126941</v>
      </c>
      <c r="K109" s="230">
        <f>(SUM('1.  LRAMVA Summary'!F$52:F$69)+SUM('1.  LRAMVA Summary'!F$70:F$71)*(MONTH($E109)-1)/12)*$H109</f>
        <v>3.9242623553094735</v>
      </c>
      <c r="L109" s="230">
        <f>(SUM('1.  LRAMVA Summary'!G$52:G$69)+SUM('1.  LRAMVA Summary'!G$70:G$71)*(MONTH($E109)-1)/12)*$H109</f>
        <v>9.2426657268000056</v>
      </c>
      <c r="M109" s="230">
        <f>(SUM('1.  LRAMVA Summary'!H$52:H$69)+SUM('1.  LRAMVA Summary'!H$70:H$71)*(MONTH($E109)-1)/12)*$H109</f>
        <v>0</v>
      </c>
      <c r="N109" s="230">
        <f>(SUM('1.  LRAMVA Summary'!I$52:I$69)+SUM('1.  LRAMVA Summary'!I$70:I$71)*(MONTH($E109)-1)/12)*$H109</f>
        <v>0</v>
      </c>
      <c r="O109" s="230">
        <f>(SUM('1.  LRAMVA Summary'!J$52:J$69)+SUM('1.  LRAMVA Summary'!J$70:J$71)*(MONTH($E109)-1)/12)*$H109</f>
        <v>0</v>
      </c>
      <c r="P109" s="230">
        <f>(SUM('1.  LRAMVA Summary'!K$52:K$69)+SUM('1.  LRAMVA Summary'!K$70:K$71)*(MONTH($E109)-1)/12)*$H109</f>
        <v>0</v>
      </c>
      <c r="Q109" s="230">
        <f>(SUM('1.  LRAMVA Summary'!L$52:L$69)+SUM('1.  LRAMVA Summary'!L$70:L$71)*(MONTH($E109)-1)/12)*$H109</f>
        <v>0</v>
      </c>
      <c r="R109" s="230">
        <f>(SUM('1.  LRAMVA Summary'!M$52:M$69)+SUM('1.  LRAMVA Summary'!M$70:M$71)*(MONTH($E109)-1)/12)*$H109</f>
        <v>0</v>
      </c>
      <c r="S109" s="230">
        <f>(SUM('1.  LRAMVA Summary'!N$52:N$69)+SUM('1.  LRAMVA Summary'!N$70:N$71)*(MONTH($E109)-1)/12)*$H109</f>
        <v>0</v>
      </c>
      <c r="T109" s="230">
        <f>(SUM('1.  LRAMVA Summary'!O$52:O$69)+SUM('1.  LRAMVA Summary'!O$70:O$71)*(MONTH($E109)-1)/12)*$H109</f>
        <v>0</v>
      </c>
      <c r="U109" s="230">
        <f>(SUM('1.  LRAMVA Summary'!P$52:P$69)+SUM('1.  LRAMVA Summary'!P$70:P$71)*(MONTH($E109)-1)/12)*$H109</f>
        <v>0</v>
      </c>
      <c r="V109" s="230">
        <f>(SUM('1.  LRAMVA Summary'!Q$52:Q$69)+SUM('1.  LRAMVA Summary'!Q$70:Q$71)*(MONTH($E109)-1)/12)*$H109</f>
        <v>0</v>
      </c>
      <c r="W109" s="231">
        <f t="shared" si="49"/>
        <v>28.4307654349793</v>
      </c>
    </row>
    <row r="110" spans="2:23" s="238" customFormat="1">
      <c r="B110" s="237"/>
      <c r="E110" s="214">
        <v>42887</v>
      </c>
      <c r="F110" s="214" t="s">
        <v>185</v>
      </c>
      <c r="G110" s="215" t="s">
        <v>66</v>
      </c>
      <c r="H110" s="240">
        <f t="shared" si="50"/>
        <v>9.1666666666666665E-4</v>
      </c>
      <c r="I110" s="230">
        <f>(SUM('1.  LRAMVA Summary'!D$52:D$69)+SUM('1.  LRAMVA Summary'!D$70:D$71)*(MONTH($E110)-1)/12)*$H110</f>
        <v>5.6077423128571278</v>
      </c>
      <c r="J110" s="230">
        <f>(SUM('1.  LRAMVA Summary'!E$52:E$69)+SUM('1.  LRAMVA Summary'!E$70:E$71)*(MONTH($E110)-1)/12)*$H110</f>
        <v>9.6560950400126941</v>
      </c>
      <c r="K110" s="230">
        <f>(SUM('1.  LRAMVA Summary'!F$52:F$69)+SUM('1.  LRAMVA Summary'!F$70:F$71)*(MONTH($E110)-1)/12)*$H110</f>
        <v>3.9242623553094735</v>
      </c>
      <c r="L110" s="230">
        <f>(SUM('1.  LRAMVA Summary'!G$52:G$69)+SUM('1.  LRAMVA Summary'!G$70:G$71)*(MONTH($E110)-1)/12)*$H110</f>
        <v>9.2426657268000056</v>
      </c>
      <c r="M110" s="230">
        <f>(SUM('1.  LRAMVA Summary'!H$52:H$69)+SUM('1.  LRAMVA Summary'!H$70:H$71)*(MONTH($E110)-1)/12)*$H110</f>
        <v>0</v>
      </c>
      <c r="N110" s="230">
        <f>(SUM('1.  LRAMVA Summary'!I$52:I$69)+SUM('1.  LRAMVA Summary'!I$70:I$71)*(MONTH($E110)-1)/12)*$H110</f>
        <v>0</v>
      </c>
      <c r="O110" s="230">
        <f>(SUM('1.  LRAMVA Summary'!J$52:J$69)+SUM('1.  LRAMVA Summary'!J$70:J$71)*(MONTH($E110)-1)/12)*$H110</f>
        <v>0</v>
      </c>
      <c r="P110" s="230">
        <f>(SUM('1.  LRAMVA Summary'!K$52:K$69)+SUM('1.  LRAMVA Summary'!K$70:K$71)*(MONTH($E110)-1)/12)*$H110</f>
        <v>0</v>
      </c>
      <c r="Q110" s="230">
        <f>(SUM('1.  LRAMVA Summary'!L$52:L$69)+SUM('1.  LRAMVA Summary'!L$70:L$71)*(MONTH($E110)-1)/12)*$H110</f>
        <v>0</v>
      </c>
      <c r="R110" s="230">
        <f>(SUM('1.  LRAMVA Summary'!M$52:M$69)+SUM('1.  LRAMVA Summary'!M$70:M$71)*(MONTH($E110)-1)/12)*$H110</f>
        <v>0</v>
      </c>
      <c r="S110" s="230">
        <f>(SUM('1.  LRAMVA Summary'!N$52:N$69)+SUM('1.  LRAMVA Summary'!N$70:N$71)*(MONTH($E110)-1)/12)*$H110</f>
        <v>0</v>
      </c>
      <c r="T110" s="230">
        <f>(SUM('1.  LRAMVA Summary'!O$52:O$69)+SUM('1.  LRAMVA Summary'!O$70:O$71)*(MONTH($E110)-1)/12)*$H110</f>
        <v>0</v>
      </c>
      <c r="U110" s="230">
        <f>(SUM('1.  LRAMVA Summary'!P$52:P$69)+SUM('1.  LRAMVA Summary'!P$70:P$71)*(MONTH($E110)-1)/12)*$H110</f>
        <v>0</v>
      </c>
      <c r="V110" s="230">
        <f>(SUM('1.  LRAMVA Summary'!Q$52:Q$69)+SUM('1.  LRAMVA Summary'!Q$70:Q$71)*(MONTH($E110)-1)/12)*$H110</f>
        <v>0</v>
      </c>
      <c r="W110" s="231">
        <f t="shared" si="49"/>
        <v>28.4307654349793</v>
      </c>
    </row>
    <row r="111" spans="2:23" s="9" customFormat="1">
      <c r="B111" s="68"/>
      <c r="E111" s="214">
        <v>42917</v>
      </c>
      <c r="F111" s="214" t="s">
        <v>185</v>
      </c>
      <c r="G111" s="215" t="s">
        <v>68</v>
      </c>
      <c r="H111" s="240">
        <f>$C$41/12</f>
        <v>9.1666666666666665E-4</v>
      </c>
      <c r="I111" s="230">
        <f>(SUM('1.  LRAMVA Summary'!D$52:D$69)+SUM('1.  LRAMVA Summary'!D$70:D$71)*(MONTH($E111)-1)/12)*$H111</f>
        <v>5.6077423128571278</v>
      </c>
      <c r="J111" s="230">
        <f>(SUM('1.  LRAMVA Summary'!E$52:E$69)+SUM('1.  LRAMVA Summary'!E$70:E$71)*(MONTH($E111)-1)/12)*$H111</f>
        <v>9.6560950400126941</v>
      </c>
      <c r="K111" s="230">
        <f>(SUM('1.  LRAMVA Summary'!F$52:F$69)+SUM('1.  LRAMVA Summary'!F$70:F$71)*(MONTH($E111)-1)/12)*$H111</f>
        <v>3.9242623553094735</v>
      </c>
      <c r="L111" s="230">
        <f>(SUM('1.  LRAMVA Summary'!G$52:G$69)+SUM('1.  LRAMVA Summary'!G$70:G$71)*(MONTH($E111)-1)/12)*$H111</f>
        <v>9.2426657268000056</v>
      </c>
      <c r="M111" s="230">
        <f>(SUM('1.  LRAMVA Summary'!H$52:H$69)+SUM('1.  LRAMVA Summary'!H$70:H$71)*(MONTH($E111)-1)/12)*$H111</f>
        <v>0</v>
      </c>
      <c r="N111" s="230">
        <f>(SUM('1.  LRAMVA Summary'!I$52:I$69)+SUM('1.  LRAMVA Summary'!I$70:I$71)*(MONTH($E111)-1)/12)*$H111</f>
        <v>0</v>
      </c>
      <c r="O111" s="230">
        <f>(SUM('1.  LRAMVA Summary'!J$52:J$69)+SUM('1.  LRAMVA Summary'!J$70:J$71)*(MONTH($E111)-1)/12)*$H111</f>
        <v>0</v>
      </c>
      <c r="P111" s="230">
        <f>(SUM('1.  LRAMVA Summary'!K$52:K$69)+SUM('1.  LRAMVA Summary'!K$70:K$71)*(MONTH($E111)-1)/12)*$H111</f>
        <v>0</v>
      </c>
      <c r="Q111" s="230">
        <f>(SUM('1.  LRAMVA Summary'!L$52:L$69)+SUM('1.  LRAMVA Summary'!L$70:L$71)*(MONTH($E111)-1)/12)*$H111</f>
        <v>0</v>
      </c>
      <c r="R111" s="230">
        <f>(SUM('1.  LRAMVA Summary'!M$52:M$69)+SUM('1.  LRAMVA Summary'!M$70:M$71)*(MONTH($E111)-1)/12)*$H111</f>
        <v>0</v>
      </c>
      <c r="S111" s="230">
        <f>(SUM('1.  LRAMVA Summary'!N$52:N$69)+SUM('1.  LRAMVA Summary'!N$70:N$71)*(MONTH($E111)-1)/12)*$H111</f>
        <v>0</v>
      </c>
      <c r="T111" s="230">
        <f>(SUM('1.  LRAMVA Summary'!O$52:O$69)+SUM('1.  LRAMVA Summary'!O$70:O$71)*(MONTH($E111)-1)/12)*$H111</f>
        <v>0</v>
      </c>
      <c r="U111" s="230">
        <f>(SUM('1.  LRAMVA Summary'!P$52:P$69)+SUM('1.  LRAMVA Summary'!P$70:P$71)*(MONTH($E111)-1)/12)*$H111</f>
        <v>0</v>
      </c>
      <c r="V111" s="230">
        <f>(SUM('1.  LRAMVA Summary'!Q$52:Q$69)+SUM('1.  LRAMVA Summary'!Q$70:Q$71)*(MONTH($E111)-1)/12)*$H111</f>
        <v>0</v>
      </c>
      <c r="W111" s="231">
        <f t="shared" si="49"/>
        <v>28.4307654349793</v>
      </c>
    </row>
    <row r="112" spans="2:23" s="9" customFormat="1">
      <c r="B112" s="68"/>
      <c r="E112" s="214">
        <v>42948</v>
      </c>
      <c r="F112" s="214" t="s">
        <v>185</v>
      </c>
      <c r="G112" s="215" t="s">
        <v>68</v>
      </c>
      <c r="H112" s="240">
        <f t="shared" ref="H112:H113" si="51">$C$41/12</f>
        <v>9.1666666666666665E-4</v>
      </c>
      <c r="I112" s="230">
        <f>(SUM('1.  LRAMVA Summary'!D$52:D$69)+SUM('1.  LRAMVA Summary'!D$70:D$71)*(MONTH($E112)-1)/12)*$H112</f>
        <v>5.6077423128571278</v>
      </c>
      <c r="J112" s="230">
        <f>(SUM('1.  LRAMVA Summary'!E$52:E$69)+SUM('1.  LRAMVA Summary'!E$70:E$71)*(MONTH($E112)-1)/12)*$H112</f>
        <v>9.6560950400126941</v>
      </c>
      <c r="K112" s="230">
        <f>(SUM('1.  LRAMVA Summary'!F$52:F$69)+SUM('1.  LRAMVA Summary'!F$70:F$71)*(MONTH($E112)-1)/12)*$H112</f>
        <v>3.9242623553094735</v>
      </c>
      <c r="L112" s="230">
        <f>(SUM('1.  LRAMVA Summary'!G$52:G$69)+SUM('1.  LRAMVA Summary'!G$70:G$71)*(MONTH($E112)-1)/12)*$H112</f>
        <v>9.2426657268000056</v>
      </c>
      <c r="M112" s="230">
        <f>(SUM('1.  LRAMVA Summary'!H$52:H$69)+SUM('1.  LRAMVA Summary'!H$70:H$71)*(MONTH($E112)-1)/12)*$H112</f>
        <v>0</v>
      </c>
      <c r="N112" s="230">
        <f>(SUM('1.  LRAMVA Summary'!I$52:I$69)+SUM('1.  LRAMVA Summary'!I$70:I$71)*(MONTH($E112)-1)/12)*$H112</f>
        <v>0</v>
      </c>
      <c r="O112" s="230">
        <f>(SUM('1.  LRAMVA Summary'!J$52:J$69)+SUM('1.  LRAMVA Summary'!J$70:J$71)*(MONTH($E112)-1)/12)*$H112</f>
        <v>0</v>
      </c>
      <c r="P112" s="230">
        <f>(SUM('1.  LRAMVA Summary'!K$52:K$69)+SUM('1.  LRAMVA Summary'!K$70:K$71)*(MONTH($E112)-1)/12)*$H112</f>
        <v>0</v>
      </c>
      <c r="Q112" s="230">
        <f>(SUM('1.  LRAMVA Summary'!L$52:L$69)+SUM('1.  LRAMVA Summary'!L$70:L$71)*(MONTH($E112)-1)/12)*$H112</f>
        <v>0</v>
      </c>
      <c r="R112" s="230">
        <f>(SUM('1.  LRAMVA Summary'!M$52:M$69)+SUM('1.  LRAMVA Summary'!M$70:M$71)*(MONTH($E112)-1)/12)*$H112</f>
        <v>0</v>
      </c>
      <c r="S112" s="230">
        <f>(SUM('1.  LRAMVA Summary'!N$52:N$69)+SUM('1.  LRAMVA Summary'!N$70:N$71)*(MONTH($E112)-1)/12)*$H112</f>
        <v>0</v>
      </c>
      <c r="T112" s="230">
        <f>(SUM('1.  LRAMVA Summary'!O$52:O$69)+SUM('1.  LRAMVA Summary'!O$70:O$71)*(MONTH($E112)-1)/12)*$H112</f>
        <v>0</v>
      </c>
      <c r="U112" s="230">
        <f>(SUM('1.  LRAMVA Summary'!P$52:P$69)+SUM('1.  LRAMVA Summary'!P$70:P$71)*(MONTH($E112)-1)/12)*$H112</f>
        <v>0</v>
      </c>
      <c r="V112" s="230">
        <f>(SUM('1.  LRAMVA Summary'!Q$52:Q$69)+SUM('1.  LRAMVA Summary'!Q$70:Q$71)*(MONTH($E112)-1)/12)*$H112</f>
        <v>0</v>
      </c>
      <c r="W112" s="231">
        <f t="shared" si="49"/>
        <v>28.4307654349793</v>
      </c>
    </row>
    <row r="113" spans="2:23" s="9" customFormat="1">
      <c r="B113" s="68"/>
      <c r="E113" s="214">
        <v>42979</v>
      </c>
      <c r="F113" s="214" t="s">
        <v>185</v>
      </c>
      <c r="G113" s="215" t="s">
        <v>68</v>
      </c>
      <c r="H113" s="240">
        <f t="shared" si="51"/>
        <v>9.1666666666666665E-4</v>
      </c>
      <c r="I113" s="230">
        <f>(SUM('1.  LRAMVA Summary'!D$52:D$69)+SUM('1.  LRAMVA Summary'!D$70:D$71)*(MONTH($E113)-1)/12)*$H113</f>
        <v>5.6077423128571278</v>
      </c>
      <c r="J113" s="230">
        <f>(SUM('1.  LRAMVA Summary'!E$52:E$69)+SUM('1.  LRAMVA Summary'!E$70:E$71)*(MONTH($E113)-1)/12)*$H113</f>
        <v>9.6560950400126941</v>
      </c>
      <c r="K113" s="230">
        <f>(SUM('1.  LRAMVA Summary'!F$52:F$69)+SUM('1.  LRAMVA Summary'!F$70:F$71)*(MONTH($E113)-1)/12)*$H113</f>
        <v>3.9242623553094735</v>
      </c>
      <c r="L113" s="230">
        <f>(SUM('1.  LRAMVA Summary'!G$52:G$69)+SUM('1.  LRAMVA Summary'!G$70:G$71)*(MONTH($E113)-1)/12)*$H113</f>
        <v>9.2426657268000056</v>
      </c>
      <c r="M113" s="230">
        <f>(SUM('1.  LRAMVA Summary'!H$52:H$69)+SUM('1.  LRAMVA Summary'!H$70:H$71)*(MONTH($E113)-1)/12)*$H113</f>
        <v>0</v>
      </c>
      <c r="N113" s="230">
        <f>(SUM('1.  LRAMVA Summary'!I$52:I$69)+SUM('1.  LRAMVA Summary'!I$70:I$71)*(MONTH($E113)-1)/12)*$H113</f>
        <v>0</v>
      </c>
      <c r="O113" s="230">
        <f>(SUM('1.  LRAMVA Summary'!J$52:J$69)+SUM('1.  LRAMVA Summary'!J$70:J$71)*(MONTH($E113)-1)/12)*$H113</f>
        <v>0</v>
      </c>
      <c r="P113" s="230">
        <f>(SUM('1.  LRAMVA Summary'!K$52:K$69)+SUM('1.  LRAMVA Summary'!K$70:K$71)*(MONTH($E113)-1)/12)*$H113</f>
        <v>0</v>
      </c>
      <c r="Q113" s="230">
        <f>(SUM('1.  LRAMVA Summary'!L$52:L$69)+SUM('1.  LRAMVA Summary'!L$70:L$71)*(MONTH($E113)-1)/12)*$H113</f>
        <v>0</v>
      </c>
      <c r="R113" s="230">
        <f>(SUM('1.  LRAMVA Summary'!M$52:M$69)+SUM('1.  LRAMVA Summary'!M$70:M$71)*(MONTH($E113)-1)/12)*$H113</f>
        <v>0</v>
      </c>
      <c r="S113" s="230">
        <f>(SUM('1.  LRAMVA Summary'!N$52:N$69)+SUM('1.  LRAMVA Summary'!N$70:N$71)*(MONTH($E113)-1)/12)*$H113</f>
        <v>0</v>
      </c>
      <c r="T113" s="230">
        <f>(SUM('1.  LRAMVA Summary'!O$52:O$69)+SUM('1.  LRAMVA Summary'!O$70:O$71)*(MONTH($E113)-1)/12)*$H113</f>
        <v>0</v>
      </c>
      <c r="U113" s="230">
        <f>(SUM('1.  LRAMVA Summary'!P$52:P$69)+SUM('1.  LRAMVA Summary'!P$70:P$71)*(MONTH($E113)-1)/12)*$H113</f>
        <v>0</v>
      </c>
      <c r="V113" s="230">
        <f>(SUM('1.  LRAMVA Summary'!Q$52:Q$69)+SUM('1.  LRAMVA Summary'!Q$70:Q$71)*(MONTH($E113)-1)/12)*$H113</f>
        <v>0</v>
      </c>
      <c r="W113" s="231">
        <f t="shared" si="49"/>
        <v>28.4307654349793</v>
      </c>
    </row>
    <row r="114" spans="2:23" s="9" customFormat="1">
      <c r="B114" s="68"/>
      <c r="E114" s="214">
        <v>43009</v>
      </c>
      <c r="F114" s="214" t="s">
        <v>185</v>
      </c>
      <c r="G114" s="215" t="s">
        <v>69</v>
      </c>
      <c r="H114" s="240">
        <f>$C$42/12</f>
        <v>1.25E-3</v>
      </c>
      <c r="I114" s="230">
        <f>(SUM('1.  LRAMVA Summary'!D$52:D$69)+SUM('1.  LRAMVA Summary'!D$70:D$71)*(MONTH($E114)-1)/12)*$H114</f>
        <v>7.646921335714266</v>
      </c>
      <c r="J114" s="230">
        <f>(SUM('1.  LRAMVA Summary'!E$52:E$69)+SUM('1.  LRAMVA Summary'!E$70:E$71)*(MONTH($E114)-1)/12)*$H114</f>
        <v>13.167402327290038</v>
      </c>
      <c r="K114" s="230">
        <f>(SUM('1.  LRAMVA Summary'!F$52:F$69)+SUM('1.  LRAMVA Summary'!F$70:F$71)*(MONTH($E114)-1)/12)*$H114</f>
        <v>5.3512668481492822</v>
      </c>
      <c r="L114" s="230">
        <f>(SUM('1.  LRAMVA Summary'!G$52:G$69)+SUM('1.  LRAMVA Summary'!G$70:G$71)*(MONTH($E114)-1)/12)*$H114</f>
        <v>12.603635082000007</v>
      </c>
      <c r="M114" s="230">
        <f>(SUM('1.  LRAMVA Summary'!H$52:H$69)+SUM('1.  LRAMVA Summary'!H$70:H$71)*(MONTH($E114)-1)/12)*$H114</f>
        <v>0</v>
      </c>
      <c r="N114" s="230">
        <f>(SUM('1.  LRAMVA Summary'!I$52:I$69)+SUM('1.  LRAMVA Summary'!I$70:I$71)*(MONTH($E114)-1)/12)*$H114</f>
        <v>0</v>
      </c>
      <c r="O114" s="230">
        <f>(SUM('1.  LRAMVA Summary'!J$52:J$69)+SUM('1.  LRAMVA Summary'!J$70:J$71)*(MONTH($E114)-1)/12)*$H114</f>
        <v>0</v>
      </c>
      <c r="P114" s="230">
        <f>(SUM('1.  LRAMVA Summary'!K$52:K$69)+SUM('1.  LRAMVA Summary'!K$70:K$71)*(MONTH($E114)-1)/12)*$H114</f>
        <v>0</v>
      </c>
      <c r="Q114" s="230">
        <f>(SUM('1.  LRAMVA Summary'!L$52:L$69)+SUM('1.  LRAMVA Summary'!L$70:L$71)*(MONTH($E114)-1)/12)*$H114</f>
        <v>0</v>
      </c>
      <c r="R114" s="230">
        <f>(SUM('1.  LRAMVA Summary'!M$52:M$69)+SUM('1.  LRAMVA Summary'!M$70:M$71)*(MONTH($E114)-1)/12)*$H114</f>
        <v>0</v>
      </c>
      <c r="S114" s="230">
        <f>(SUM('1.  LRAMVA Summary'!N$52:N$69)+SUM('1.  LRAMVA Summary'!N$70:N$71)*(MONTH($E114)-1)/12)*$H114</f>
        <v>0</v>
      </c>
      <c r="T114" s="230">
        <f>(SUM('1.  LRAMVA Summary'!O$52:O$69)+SUM('1.  LRAMVA Summary'!O$70:O$71)*(MONTH($E114)-1)/12)*$H114</f>
        <v>0</v>
      </c>
      <c r="U114" s="230">
        <f>(SUM('1.  LRAMVA Summary'!P$52:P$69)+SUM('1.  LRAMVA Summary'!P$70:P$71)*(MONTH($E114)-1)/12)*$H114</f>
        <v>0</v>
      </c>
      <c r="V114" s="230">
        <f>(SUM('1.  LRAMVA Summary'!Q$52:Q$69)+SUM('1.  LRAMVA Summary'!Q$70:Q$71)*(MONTH($E114)-1)/12)*$H114</f>
        <v>0</v>
      </c>
      <c r="W114" s="231">
        <f t="shared" si="49"/>
        <v>38.769225593153593</v>
      </c>
    </row>
    <row r="115" spans="2:23" s="9" customFormat="1">
      <c r="B115" s="68"/>
      <c r="E115" s="214">
        <v>43040</v>
      </c>
      <c r="F115" s="214" t="s">
        <v>185</v>
      </c>
      <c r="G115" s="215" t="s">
        <v>69</v>
      </c>
      <c r="H115" s="240">
        <f t="shared" ref="H115:H116" si="52">$C$42/12</f>
        <v>1.25E-3</v>
      </c>
      <c r="I115" s="230">
        <f>(SUM('1.  LRAMVA Summary'!D$52:D$69)+SUM('1.  LRAMVA Summary'!D$70:D$71)*(MONTH($E115)-1)/12)*$H115</f>
        <v>7.646921335714266</v>
      </c>
      <c r="J115" s="230">
        <f>(SUM('1.  LRAMVA Summary'!E$52:E$69)+SUM('1.  LRAMVA Summary'!E$70:E$71)*(MONTH($E115)-1)/12)*$H115</f>
        <v>13.167402327290038</v>
      </c>
      <c r="K115" s="230">
        <f>(SUM('1.  LRAMVA Summary'!F$52:F$69)+SUM('1.  LRAMVA Summary'!F$70:F$71)*(MONTH($E115)-1)/12)*$H115</f>
        <v>5.3512668481492822</v>
      </c>
      <c r="L115" s="230">
        <f>(SUM('1.  LRAMVA Summary'!G$52:G$69)+SUM('1.  LRAMVA Summary'!G$70:G$71)*(MONTH($E115)-1)/12)*$H115</f>
        <v>12.603635082000007</v>
      </c>
      <c r="M115" s="230">
        <f>(SUM('1.  LRAMVA Summary'!H$52:H$69)+SUM('1.  LRAMVA Summary'!H$70:H$71)*(MONTH($E115)-1)/12)*$H115</f>
        <v>0</v>
      </c>
      <c r="N115" s="230">
        <f>(SUM('1.  LRAMVA Summary'!I$52:I$69)+SUM('1.  LRAMVA Summary'!I$70:I$71)*(MONTH($E115)-1)/12)*$H115</f>
        <v>0</v>
      </c>
      <c r="O115" s="230">
        <f>(SUM('1.  LRAMVA Summary'!J$52:J$69)+SUM('1.  LRAMVA Summary'!J$70:J$71)*(MONTH($E115)-1)/12)*$H115</f>
        <v>0</v>
      </c>
      <c r="P115" s="230">
        <f>(SUM('1.  LRAMVA Summary'!K$52:K$69)+SUM('1.  LRAMVA Summary'!K$70:K$71)*(MONTH($E115)-1)/12)*$H115</f>
        <v>0</v>
      </c>
      <c r="Q115" s="230">
        <f>(SUM('1.  LRAMVA Summary'!L$52:L$69)+SUM('1.  LRAMVA Summary'!L$70:L$71)*(MONTH($E115)-1)/12)*$H115</f>
        <v>0</v>
      </c>
      <c r="R115" s="230">
        <f>(SUM('1.  LRAMVA Summary'!M$52:M$69)+SUM('1.  LRAMVA Summary'!M$70:M$71)*(MONTH($E115)-1)/12)*$H115</f>
        <v>0</v>
      </c>
      <c r="S115" s="230">
        <f>(SUM('1.  LRAMVA Summary'!N$52:N$69)+SUM('1.  LRAMVA Summary'!N$70:N$71)*(MONTH($E115)-1)/12)*$H115</f>
        <v>0</v>
      </c>
      <c r="T115" s="230">
        <f>(SUM('1.  LRAMVA Summary'!O$52:O$69)+SUM('1.  LRAMVA Summary'!O$70:O$71)*(MONTH($E115)-1)/12)*$H115</f>
        <v>0</v>
      </c>
      <c r="U115" s="230">
        <f>(SUM('1.  LRAMVA Summary'!P$52:P$69)+SUM('1.  LRAMVA Summary'!P$70:P$71)*(MONTH($E115)-1)/12)*$H115</f>
        <v>0</v>
      </c>
      <c r="V115" s="230">
        <f>(SUM('1.  LRAMVA Summary'!Q$52:Q$69)+SUM('1.  LRAMVA Summary'!Q$70:Q$71)*(MONTH($E115)-1)/12)*$H115</f>
        <v>0</v>
      </c>
      <c r="W115" s="231">
        <f t="shared" si="49"/>
        <v>38.769225593153593</v>
      </c>
    </row>
    <row r="116" spans="2:23" s="9" customFormat="1">
      <c r="B116" s="68"/>
      <c r="E116" s="214">
        <v>43070</v>
      </c>
      <c r="F116" s="214" t="s">
        <v>185</v>
      </c>
      <c r="G116" s="215" t="s">
        <v>69</v>
      </c>
      <c r="H116" s="240">
        <f t="shared" si="52"/>
        <v>1.25E-3</v>
      </c>
      <c r="I116" s="230">
        <f>(SUM('1.  LRAMVA Summary'!D$52:D$69)+SUM('1.  LRAMVA Summary'!D$70:D$71)*(MONTH($E116)-1)/12)*$H116</f>
        <v>7.646921335714266</v>
      </c>
      <c r="J116" s="230">
        <f>(SUM('1.  LRAMVA Summary'!E$52:E$69)+SUM('1.  LRAMVA Summary'!E$70:E$71)*(MONTH($E116)-1)/12)*$H116</f>
        <v>13.167402327290038</v>
      </c>
      <c r="K116" s="230">
        <f>(SUM('1.  LRAMVA Summary'!F$52:F$69)+SUM('1.  LRAMVA Summary'!F$70:F$71)*(MONTH($E116)-1)/12)*$H116</f>
        <v>5.3512668481492822</v>
      </c>
      <c r="L116" s="230">
        <f>(SUM('1.  LRAMVA Summary'!G$52:G$69)+SUM('1.  LRAMVA Summary'!G$70:G$71)*(MONTH($E116)-1)/12)*$H116</f>
        <v>12.603635082000007</v>
      </c>
      <c r="M116" s="230">
        <f>(SUM('1.  LRAMVA Summary'!H$52:H$69)+SUM('1.  LRAMVA Summary'!H$70:H$71)*(MONTH($E116)-1)/12)*$H116</f>
        <v>0</v>
      </c>
      <c r="N116" s="230">
        <f>(SUM('1.  LRAMVA Summary'!I$52:I$69)+SUM('1.  LRAMVA Summary'!I$70:I$71)*(MONTH($E116)-1)/12)*$H116</f>
        <v>0</v>
      </c>
      <c r="O116" s="230">
        <f>(SUM('1.  LRAMVA Summary'!J$52:J$69)+SUM('1.  LRAMVA Summary'!J$70:J$71)*(MONTH($E116)-1)/12)*$H116</f>
        <v>0</v>
      </c>
      <c r="P116" s="230">
        <f>(SUM('1.  LRAMVA Summary'!K$52:K$69)+SUM('1.  LRAMVA Summary'!K$70:K$71)*(MONTH($E116)-1)/12)*$H116</f>
        <v>0</v>
      </c>
      <c r="Q116" s="230">
        <f>(SUM('1.  LRAMVA Summary'!L$52:L$69)+SUM('1.  LRAMVA Summary'!L$70:L$71)*(MONTH($E116)-1)/12)*$H116</f>
        <v>0</v>
      </c>
      <c r="R116" s="230">
        <f>(SUM('1.  LRAMVA Summary'!M$52:M$69)+SUM('1.  LRAMVA Summary'!M$70:M$71)*(MONTH($E116)-1)/12)*$H116</f>
        <v>0</v>
      </c>
      <c r="S116" s="230">
        <f>(SUM('1.  LRAMVA Summary'!N$52:N$69)+SUM('1.  LRAMVA Summary'!N$70:N$71)*(MONTH($E116)-1)/12)*$H116</f>
        <v>0</v>
      </c>
      <c r="T116" s="230">
        <f>(SUM('1.  LRAMVA Summary'!O$52:O$69)+SUM('1.  LRAMVA Summary'!O$70:O$71)*(MONTH($E116)-1)/12)*$H116</f>
        <v>0</v>
      </c>
      <c r="U116" s="230">
        <f>(SUM('1.  LRAMVA Summary'!P$52:P$69)+SUM('1.  LRAMVA Summary'!P$70:P$71)*(MONTH($E116)-1)/12)*$H116</f>
        <v>0</v>
      </c>
      <c r="V116" s="230">
        <f>(SUM('1.  LRAMVA Summary'!Q$52:Q$69)+SUM('1.  LRAMVA Summary'!Q$70:Q$71)*(MONTH($E116)-1)/12)*$H116</f>
        <v>0</v>
      </c>
      <c r="W116" s="231">
        <f t="shared" si="49"/>
        <v>38.769225593153593</v>
      </c>
    </row>
    <row r="117" spans="2:23" s="9" customFormat="1" ht="15.75" thickBot="1">
      <c r="B117" s="68"/>
      <c r="E117" s="216" t="s">
        <v>468</v>
      </c>
      <c r="F117" s="216"/>
      <c r="G117" s="217"/>
      <c r="H117" s="218"/>
      <c r="I117" s="219">
        <f>SUM(I104:I116)</f>
        <v>172.01749544689244</v>
      </c>
      <c r="J117" s="219">
        <f>SUM(J104:J116)</f>
        <v>296.20071535238958</v>
      </c>
      <c r="K117" s="219">
        <f t="shared" ref="K117:O117" si="53">SUM(K104:K116)</f>
        <v>120.37674774911817</v>
      </c>
      <c r="L117" s="219">
        <f t="shared" si="53"/>
        <v>283.51877116958997</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872.11372971799028</v>
      </c>
    </row>
    <row r="118" spans="2:23" s="9" customFormat="1" ht="15.75" thickTop="1">
      <c r="B118" s="68"/>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8"/>
      <c r="E119" s="225" t="s">
        <v>432</v>
      </c>
      <c r="F119" s="225"/>
      <c r="G119" s="226"/>
      <c r="H119" s="227"/>
      <c r="I119" s="228">
        <f>I117+I118</f>
        <v>172.01749544689244</v>
      </c>
      <c r="J119" s="228">
        <f t="shared" ref="J119" si="55">J117+J118</f>
        <v>296.20071535238958</v>
      </c>
      <c r="K119" s="228">
        <f t="shared" ref="K119" si="56">K117+K118</f>
        <v>120.37674774911817</v>
      </c>
      <c r="L119" s="228">
        <f t="shared" ref="L119" si="57">L117+L118</f>
        <v>283.51877116958997</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872.11372971799028</v>
      </c>
    </row>
    <row r="120" spans="2:23" s="9" customFormat="1">
      <c r="B120" s="68"/>
      <c r="E120" s="214">
        <v>43101</v>
      </c>
      <c r="F120" s="214" t="s">
        <v>186</v>
      </c>
      <c r="G120" s="215" t="s">
        <v>65</v>
      </c>
      <c r="H120" s="240">
        <f>$C$43/12</f>
        <v>1.25E-3</v>
      </c>
      <c r="I120" s="230">
        <f>(SUM('1.  LRAMVA Summary'!D$52:D$72)+SUM('1.  LRAMVA Summary'!D$73:D$74)*(MONTH($E120)-1)/12)*$H120</f>
        <v>7.646921335714266</v>
      </c>
      <c r="J120" s="230">
        <f>(SUM('1.  LRAMVA Summary'!E$52:E$72)+SUM('1.  LRAMVA Summary'!E$73:E$74)*(MONTH($E120)-1)/12)*$H120</f>
        <v>13.167402327290038</v>
      </c>
      <c r="K120" s="230">
        <f>(SUM('1.  LRAMVA Summary'!F$52:F$72)+SUM('1.  LRAMVA Summary'!F$73:F$74)*(MONTH($E120)-1)/12)*$H120</f>
        <v>5.3512668481492822</v>
      </c>
      <c r="L120" s="230">
        <f>(SUM('1.  LRAMVA Summary'!G$52:G$72)+SUM('1.  LRAMVA Summary'!G$73:G$74)*(MONTH($E120)-1)/12)*$H120</f>
        <v>12.603635082000007</v>
      </c>
      <c r="M120" s="230">
        <f>(SUM('1.  LRAMVA Summary'!H$52:H$72)+SUM('1.  LRAMVA Summary'!H$73:H$74)*(MONTH($E120)-1)/12)*$H120</f>
        <v>0</v>
      </c>
      <c r="N120" s="230">
        <f>(SUM('1.  LRAMVA Summary'!I$52:I$72)+SUM('1.  LRAMVA Summary'!I$73:I$74)*(MONTH($E120)-1)/12)*$H120</f>
        <v>0</v>
      </c>
      <c r="O120" s="230">
        <f>(SUM('1.  LRAMVA Summary'!J$52:J$72)+SUM('1.  LRAMVA Summary'!J$73:J$74)*(MONTH($E120)-1)/12)*$H120</f>
        <v>0</v>
      </c>
      <c r="P120" s="230">
        <f>(SUM('1.  LRAMVA Summary'!K$52:K$72)+SUM('1.  LRAMVA Summary'!K$73:K$74)*(MONTH($E120)-1)/12)*$H120</f>
        <v>0</v>
      </c>
      <c r="Q120" s="230">
        <f>(SUM('1.  LRAMVA Summary'!L$52:L$72)+SUM('1.  LRAMVA Summary'!L$73:L$74)*(MONTH($E120)-1)/12)*$H120</f>
        <v>0</v>
      </c>
      <c r="R120" s="230">
        <f>(SUM('1.  LRAMVA Summary'!M$52:M$72)+SUM('1.  LRAMVA Summary'!M$73:M$74)*(MONTH($E120)-1)/12)*$H120</f>
        <v>0</v>
      </c>
      <c r="S120" s="230">
        <f>(SUM('1.  LRAMVA Summary'!N$52:N$72)+SUM('1.  LRAMVA Summary'!N$73:N$74)*(MONTH($E120)-1)/12)*$H120</f>
        <v>0</v>
      </c>
      <c r="T120" s="230">
        <f>(SUM('1.  LRAMVA Summary'!O$52:O$72)+SUM('1.  LRAMVA Summary'!O$73:O$74)*(MONTH($E120)-1)/12)*$H120</f>
        <v>0</v>
      </c>
      <c r="U120" s="230">
        <f>(SUM('1.  LRAMVA Summary'!P$52:P$72)+SUM('1.  LRAMVA Summary'!P$73:P$74)*(MONTH($E120)-1)/12)*$H120</f>
        <v>0</v>
      </c>
      <c r="V120" s="230">
        <f>(SUM('1.  LRAMVA Summary'!Q$52:Q$72)+SUM('1.  LRAMVA Summary'!Q$73:Q$74)*(MONTH($E120)-1)/12)*$H120</f>
        <v>0</v>
      </c>
      <c r="W120" s="231">
        <f>SUM(I120:V120)</f>
        <v>38.769225593153593</v>
      </c>
    </row>
    <row r="121" spans="2:23" s="9" customFormat="1">
      <c r="B121" s="68"/>
      <c r="E121" s="214">
        <v>43132</v>
      </c>
      <c r="F121" s="214" t="s">
        <v>186</v>
      </c>
      <c r="G121" s="215" t="s">
        <v>65</v>
      </c>
      <c r="H121" s="240">
        <f t="shared" ref="H121:H122" si="62">$C$43/12</f>
        <v>1.25E-3</v>
      </c>
      <c r="I121" s="230">
        <f>(SUM('1.  LRAMVA Summary'!D$52:D$72)+SUM('1.  LRAMVA Summary'!D$73:D$74)*(MONTH($E121)-1)/12)*$H121</f>
        <v>7.646921335714266</v>
      </c>
      <c r="J121" s="230">
        <f>(SUM('1.  LRAMVA Summary'!E$52:E$72)+SUM('1.  LRAMVA Summary'!E$73:E$74)*(MONTH($E121)-1)/12)*$H121</f>
        <v>13.167402327290038</v>
      </c>
      <c r="K121" s="230">
        <f>(SUM('1.  LRAMVA Summary'!F$52:F$72)+SUM('1.  LRAMVA Summary'!F$73:F$74)*(MONTH($E121)-1)/12)*$H121</f>
        <v>5.3512668481492822</v>
      </c>
      <c r="L121" s="230">
        <f>(SUM('1.  LRAMVA Summary'!G$52:G$72)+SUM('1.  LRAMVA Summary'!G$73:G$74)*(MONTH($E121)-1)/12)*$H121</f>
        <v>12.603635082000007</v>
      </c>
      <c r="M121" s="230">
        <f>(SUM('1.  LRAMVA Summary'!H$52:H$72)+SUM('1.  LRAMVA Summary'!H$73:H$74)*(MONTH($E121)-1)/12)*$H121</f>
        <v>0</v>
      </c>
      <c r="N121" s="230">
        <f>(SUM('1.  LRAMVA Summary'!I$52:I$72)+SUM('1.  LRAMVA Summary'!I$73:I$74)*(MONTH($E121)-1)/12)*$H121</f>
        <v>0</v>
      </c>
      <c r="O121" s="230">
        <f>(SUM('1.  LRAMVA Summary'!J$52:J$72)+SUM('1.  LRAMVA Summary'!J$73:J$74)*(MONTH($E121)-1)/12)*$H121</f>
        <v>0</v>
      </c>
      <c r="P121" s="230">
        <f>(SUM('1.  LRAMVA Summary'!K$52:K$72)+SUM('1.  LRAMVA Summary'!K$73:K$74)*(MONTH($E121)-1)/12)*$H121</f>
        <v>0</v>
      </c>
      <c r="Q121" s="230">
        <f>(SUM('1.  LRAMVA Summary'!L$52:L$72)+SUM('1.  LRAMVA Summary'!L$73:L$74)*(MONTH($E121)-1)/12)*$H121</f>
        <v>0</v>
      </c>
      <c r="R121" s="230">
        <f>(SUM('1.  LRAMVA Summary'!M$52:M$72)+SUM('1.  LRAMVA Summary'!M$73:M$74)*(MONTH($E121)-1)/12)*$H121</f>
        <v>0</v>
      </c>
      <c r="S121" s="230">
        <f>(SUM('1.  LRAMVA Summary'!N$52:N$72)+SUM('1.  LRAMVA Summary'!N$73:N$74)*(MONTH($E121)-1)/12)*$H121</f>
        <v>0</v>
      </c>
      <c r="T121" s="230">
        <f>(SUM('1.  LRAMVA Summary'!O$52:O$72)+SUM('1.  LRAMVA Summary'!O$73:O$74)*(MONTH($E121)-1)/12)*$H121</f>
        <v>0</v>
      </c>
      <c r="U121" s="230">
        <f>(SUM('1.  LRAMVA Summary'!P$52:P$72)+SUM('1.  LRAMVA Summary'!P$73:P$74)*(MONTH($E121)-1)/12)*$H121</f>
        <v>0</v>
      </c>
      <c r="V121" s="230">
        <f>(SUM('1.  LRAMVA Summary'!Q$52:Q$72)+SUM('1.  LRAMVA Summary'!Q$73:Q$74)*(MONTH($E121)-1)/12)*$H121</f>
        <v>0</v>
      </c>
      <c r="W121" s="231">
        <f t="shared" ref="W121:W131" si="63">SUM(I121:V121)</f>
        <v>38.769225593153593</v>
      </c>
    </row>
    <row r="122" spans="2:23" s="9" customFormat="1">
      <c r="B122" s="68"/>
      <c r="E122" s="214">
        <v>43160</v>
      </c>
      <c r="F122" s="214" t="s">
        <v>186</v>
      </c>
      <c r="G122" s="215" t="s">
        <v>65</v>
      </c>
      <c r="H122" s="240">
        <f t="shared" si="62"/>
        <v>1.25E-3</v>
      </c>
      <c r="I122" s="230">
        <f>(SUM('1.  LRAMVA Summary'!D$52:D$72)+SUM('1.  LRAMVA Summary'!D$73:D$74)*(MONTH($E122)-1)/12)*$H122</f>
        <v>7.646921335714266</v>
      </c>
      <c r="J122" s="230">
        <f>(SUM('1.  LRAMVA Summary'!E$52:E$72)+SUM('1.  LRAMVA Summary'!E$73:E$74)*(MONTH($E122)-1)/12)*$H122</f>
        <v>13.167402327290038</v>
      </c>
      <c r="K122" s="230">
        <f>(SUM('1.  LRAMVA Summary'!F$52:F$72)+SUM('1.  LRAMVA Summary'!F$73:F$74)*(MONTH($E122)-1)/12)*$H122</f>
        <v>5.3512668481492822</v>
      </c>
      <c r="L122" s="230">
        <f>(SUM('1.  LRAMVA Summary'!G$52:G$72)+SUM('1.  LRAMVA Summary'!G$73:G$74)*(MONTH($E122)-1)/12)*$H122</f>
        <v>12.603635082000007</v>
      </c>
      <c r="M122" s="230">
        <f>(SUM('1.  LRAMVA Summary'!H$52:H$72)+SUM('1.  LRAMVA Summary'!H$73:H$74)*(MONTH($E122)-1)/12)*$H122</f>
        <v>0</v>
      </c>
      <c r="N122" s="230">
        <f>(SUM('1.  LRAMVA Summary'!I$52:I$72)+SUM('1.  LRAMVA Summary'!I$73:I$74)*(MONTH($E122)-1)/12)*$H122</f>
        <v>0</v>
      </c>
      <c r="O122" s="230">
        <f>(SUM('1.  LRAMVA Summary'!J$52:J$72)+SUM('1.  LRAMVA Summary'!J$73:J$74)*(MONTH($E122)-1)/12)*$H122</f>
        <v>0</v>
      </c>
      <c r="P122" s="230">
        <f>(SUM('1.  LRAMVA Summary'!K$52:K$72)+SUM('1.  LRAMVA Summary'!K$73:K$74)*(MONTH($E122)-1)/12)*$H122</f>
        <v>0</v>
      </c>
      <c r="Q122" s="230">
        <f>(SUM('1.  LRAMVA Summary'!L$52:L$72)+SUM('1.  LRAMVA Summary'!L$73:L$74)*(MONTH($E122)-1)/12)*$H122</f>
        <v>0</v>
      </c>
      <c r="R122" s="230">
        <f>(SUM('1.  LRAMVA Summary'!M$52:M$72)+SUM('1.  LRAMVA Summary'!M$73:M$74)*(MONTH($E122)-1)/12)*$H122</f>
        <v>0</v>
      </c>
      <c r="S122" s="230">
        <f>(SUM('1.  LRAMVA Summary'!N$52:N$72)+SUM('1.  LRAMVA Summary'!N$73:N$74)*(MONTH($E122)-1)/12)*$H122</f>
        <v>0</v>
      </c>
      <c r="T122" s="230">
        <f>(SUM('1.  LRAMVA Summary'!O$52:O$72)+SUM('1.  LRAMVA Summary'!O$73:O$74)*(MONTH($E122)-1)/12)*$H122</f>
        <v>0</v>
      </c>
      <c r="U122" s="230">
        <f>(SUM('1.  LRAMVA Summary'!P$52:P$72)+SUM('1.  LRAMVA Summary'!P$73:P$74)*(MONTH($E122)-1)/12)*$H122</f>
        <v>0</v>
      </c>
      <c r="V122" s="230">
        <f>(SUM('1.  LRAMVA Summary'!Q$52:Q$72)+SUM('1.  LRAMVA Summary'!Q$73:Q$74)*(MONTH($E122)-1)/12)*$H122</f>
        <v>0</v>
      </c>
      <c r="W122" s="231">
        <f t="shared" si="63"/>
        <v>38.769225593153593</v>
      </c>
    </row>
    <row r="123" spans="2:23" s="8" customFormat="1">
      <c r="B123" s="239"/>
      <c r="E123" s="214">
        <v>43191</v>
      </c>
      <c r="F123" s="214" t="s">
        <v>186</v>
      </c>
      <c r="G123" s="215" t="s">
        <v>66</v>
      </c>
      <c r="H123" s="240">
        <f>$C$44/12</f>
        <v>1.25E-3</v>
      </c>
      <c r="I123" s="230">
        <f>(SUM('1.  LRAMVA Summary'!D$52:D$72)+SUM('1.  LRAMVA Summary'!D$73:D$74)*(MONTH($E123)-1)/12)*$H123</f>
        <v>7.646921335714266</v>
      </c>
      <c r="J123" s="230">
        <f>(SUM('1.  LRAMVA Summary'!E$52:E$72)+SUM('1.  LRAMVA Summary'!E$73:E$74)*(MONTH($E123)-1)/12)*$H123</f>
        <v>13.167402327290038</v>
      </c>
      <c r="K123" s="230">
        <f>(SUM('1.  LRAMVA Summary'!F$52:F$72)+SUM('1.  LRAMVA Summary'!F$73:F$74)*(MONTH($E123)-1)/12)*$H123</f>
        <v>5.3512668481492822</v>
      </c>
      <c r="L123" s="230">
        <f>(SUM('1.  LRAMVA Summary'!G$52:G$72)+SUM('1.  LRAMVA Summary'!G$73:G$74)*(MONTH($E123)-1)/12)*$H123</f>
        <v>12.603635082000007</v>
      </c>
      <c r="M123" s="230">
        <f>(SUM('1.  LRAMVA Summary'!H$52:H$72)+SUM('1.  LRAMVA Summary'!H$73:H$74)*(MONTH($E123)-1)/12)*$H123</f>
        <v>0</v>
      </c>
      <c r="N123" s="230">
        <f>(SUM('1.  LRAMVA Summary'!I$52:I$72)+SUM('1.  LRAMVA Summary'!I$73:I$74)*(MONTH($E123)-1)/12)*$H123</f>
        <v>0</v>
      </c>
      <c r="O123" s="230">
        <f>(SUM('1.  LRAMVA Summary'!J$52:J$72)+SUM('1.  LRAMVA Summary'!J$73:J$74)*(MONTH($E123)-1)/12)*$H123</f>
        <v>0</v>
      </c>
      <c r="P123" s="230">
        <f>(SUM('1.  LRAMVA Summary'!K$52:K$72)+SUM('1.  LRAMVA Summary'!K$73:K$74)*(MONTH($E123)-1)/12)*$H123</f>
        <v>0</v>
      </c>
      <c r="Q123" s="230">
        <f>(SUM('1.  LRAMVA Summary'!L$52:L$72)+SUM('1.  LRAMVA Summary'!L$73:L$74)*(MONTH($E123)-1)/12)*$H123</f>
        <v>0</v>
      </c>
      <c r="R123" s="230">
        <f>(SUM('1.  LRAMVA Summary'!M$52:M$72)+SUM('1.  LRAMVA Summary'!M$73:M$74)*(MONTH($E123)-1)/12)*$H123</f>
        <v>0</v>
      </c>
      <c r="S123" s="230">
        <f>(SUM('1.  LRAMVA Summary'!N$52:N$72)+SUM('1.  LRAMVA Summary'!N$73:N$74)*(MONTH($E123)-1)/12)*$H123</f>
        <v>0</v>
      </c>
      <c r="T123" s="230">
        <f>(SUM('1.  LRAMVA Summary'!O$52:O$72)+SUM('1.  LRAMVA Summary'!O$73:O$74)*(MONTH($E123)-1)/12)*$H123</f>
        <v>0</v>
      </c>
      <c r="U123" s="230">
        <f>(SUM('1.  LRAMVA Summary'!P$52:P$72)+SUM('1.  LRAMVA Summary'!P$73:P$74)*(MONTH($E123)-1)/12)*$H123</f>
        <v>0</v>
      </c>
      <c r="V123" s="230">
        <f>(SUM('1.  LRAMVA Summary'!Q$52:Q$72)+SUM('1.  LRAMVA Summary'!Q$73:Q$74)*(MONTH($E123)-1)/12)*$H123</f>
        <v>0</v>
      </c>
      <c r="W123" s="231">
        <f t="shared" si="63"/>
        <v>38.769225593153593</v>
      </c>
    </row>
    <row r="124" spans="2:23" s="9" customFormat="1">
      <c r="B124" s="68"/>
      <c r="E124" s="214">
        <v>43221</v>
      </c>
      <c r="F124" s="214" t="s">
        <v>186</v>
      </c>
      <c r="G124" s="215" t="s">
        <v>66</v>
      </c>
      <c r="H124" s="240"/>
      <c r="I124" s="230">
        <f>(SUM('1.  LRAMVA Summary'!D$52:D$72)+SUM('1.  LRAMVA Summary'!D$73:D$74)*(MONTH($E124)-1)/12)*$H124</f>
        <v>0</v>
      </c>
      <c r="J124" s="230">
        <f>(SUM('1.  LRAMVA Summary'!E$52:E$72)+SUM('1.  LRAMVA Summary'!E$73:E$74)*(MONTH($E124)-1)/12)*$H124</f>
        <v>0</v>
      </c>
      <c r="K124" s="230">
        <f>(SUM('1.  LRAMVA Summary'!F$52:F$72)+SUM('1.  LRAMVA Summary'!F$73:F$74)*(MONTH($E124)-1)/12)*$H124</f>
        <v>0</v>
      </c>
      <c r="L124" s="230">
        <f>(SUM('1.  LRAMVA Summary'!G$52:G$72)+SUM('1.  LRAMVA Summary'!G$73:G$74)*(MONTH($E124)-1)/12)*$H124</f>
        <v>0</v>
      </c>
      <c r="M124" s="230">
        <f>(SUM('1.  LRAMVA Summary'!H$52:H$72)+SUM('1.  LRAMVA Summary'!H$73:H$74)*(MONTH($E124)-1)/12)*$H124</f>
        <v>0</v>
      </c>
      <c r="N124" s="230">
        <f>(SUM('1.  LRAMVA Summary'!I$52:I$72)+SUM('1.  LRAMVA Summary'!I$73:I$74)*(MONTH($E124)-1)/12)*$H124</f>
        <v>0</v>
      </c>
      <c r="O124" s="230">
        <f>(SUM('1.  LRAMVA Summary'!J$52:J$72)+SUM('1.  LRAMVA Summary'!J$73:J$74)*(MONTH($E124)-1)/12)*$H124</f>
        <v>0</v>
      </c>
      <c r="P124" s="230">
        <f>(SUM('1.  LRAMVA Summary'!K$52:K$72)+SUM('1.  LRAMVA Summary'!K$73:K$74)*(MONTH($E124)-1)/12)*$H124</f>
        <v>0</v>
      </c>
      <c r="Q124" s="230">
        <f>(SUM('1.  LRAMVA Summary'!L$52:L$72)+SUM('1.  LRAMVA Summary'!L$73:L$74)*(MONTH($E124)-1)/12)*$H124</f>
        <v>0</v>
      </c>
      <c r="R124" s="230">
        <f>(SUM('1.  LRAMVA Summary'!M$52:M$72)+SUM('1.  LRAMVA Summary'!M$73:M$74)*(MONTH($E124)-1)/12)*$H124</f>
        <v>0</v>
      </c>
      <c r="S124" s="230">
        <f>(SUM('1.  LRAMVA Summary'!N$52:N$72)+SUM('1.  LRAMVA Summary'!N$73:N$74)*(MONTH($E124)-1)/12)*$H124</f>
        <v>0</v>
      </c>
      <c r="T124" s="230">
        <f>(SUM('1.  LRAMVA Summary'!O$52:O$72)+SUM('1.  LRAMVA Summary'!O$73:O$74)*(MONTH($E124)-1)/12)*$H124</f>
        <v>0</v>
      </c>
      <c r="U124" s="230">
        <f>(SUM('1.  LRAMVA Summary'!P$52:P$72)+SUM('1.  LRAMVA Summary'!P$73:P$74)*(MONTH($E124)-1)/12)*$H124</f>
        <v>0</v>
      </c>
      <c r="V124" s="230">
        <f>(SUM('1.  LRAMVA Summary'!Q$52:Q$72)+SUM('1.  LRAMVA Summary'!Q$73:Q$74)*(MONTH($E124)-1)/12)*$H124</f>
        <v>0</v>
      </c>
      <c r="W124" s="231">
        <f t="shared" si="63"/>
        <v>0</v>
      </c>
    </row>
    <row r="125" spans="2:23" s="238" customFormat="1">
      <c r="B125" s="237"/>
      <c r="E125" s="214">
        <v>43252</v>
      </c>
      <c r="F125" s="214" t="s">
        <v>186</v>
      </c>
      <c r="G125" s="215" t="s">
        <v>66</v>
      </c>
      <c r="H125" s="240"/>
      <c r="I125" s="230">
        <f>(SUM('1.  LRAMVA Summary'!D$52:D$72)+SUM('1.  LRAMVA Summary'!D$73:D$74)*(MONTH($E125)-1)/12)*$H125</f>
        <v>0</v>
      </c>
      <c r="J125" s="230">
        <f>(SUM('1.  LRAMVA Summary'!E$52:E$72)+SUM('1.  LRAMVA Summary'!E$73:E$74)*(MONTH($E125)-1)/12)*$H125</f>
        <v>0</v>
      </c>
      <c r="K125" s="230">
        <f>(SUM('1.  LRAMVA Summary'!F$52:F$72)+SUM('1.  LRAMVA Summary'!F$73:F$74)*(MONTH($E125)-1)/12)*$H125</f>
        <v>0</v>
      </c>
      <c r="L125" s="230">
        <f>(SUM('1.  LRAMVA Summary'!G$52:G$72)+SUM('1.  LRAMVA Summary'!G$73:G$74)*(MONTH($E125)-1)/12)*$H125</f>
        <v>0</v>
      </c>
      <c r="M125" s="230">
        <f>(SUM('1.  LRAMVA Summary'!H$52:H$72)+SUM('1.  LRAMVA Summary'!H$73:H$74)*(MONTH($E125)-1)/12)*$H125</f>
        <v>0</v>
      </c>
      <c r="N125" s="230">
        <f>(SUM('1.  LRAMVA Summary'!I$52:I$72)+SUM('1.  LRAMVA Summary'!I$73:I$74)*(MONTH($E125)-1)/12)*$H125</f>
        <v>0</v>
      </c>
      <c r="O125" s="230">
        <f>(SUM('1.  LRAMVA Summary'!J$52:J$72)+SUM('1.  LRAMVA Summary'!J$73:J$74)*(MONTH($E125)-1)/12)*$H125</f>
        <v>0</v>
      </c>
      <c r="P125" s="230">
        <f>(SUM('1.  LRAMVA Summary'!K$52:K$72)+SUM('1.  LRAMVA Summary'!K$73:K$74)*(MONTH($E125)-1)/12)*$H125</f>
        <v>0</v>
      </c>
      <c r="Q125" s="230">
        <f>(SUM('1.  LRAMVA Summary'!L$52:L$72)+SUM('1.  LRAMVA Summary'!L$73:L$74)*(MONTH($E125)-1)/12)*$H125</f>
        <v>0</v>
      </c>
      <c r="R125" s="230">
        <f>(SUM('1.  LRAMVA Summary'!M$52:M$72)+SUM('1.  LRAMVA Summary'!M$73:M$74)*(MONTH($E125)-1)/12)*$H125</f>
        <v>0</v>
      </c>
      <c r="S125" s="230">
        <f>(SUM('1.  LRAMVA Summary'!N$52:N$72)+SUM('1.  LRAMVA Summary'!N$73:N$74)*(MONTH($E125)-1)/12)*$H125</f>
        <v>0</v>
      </c>
      <c r="T125" s="230">
        <f>(SUM('1.  LRAMVA Summary'!O$52:O$72)+SUM('1.  LRAMVA Summary'!O$73:O$74)*(MONTH($E125)-1)/12)*$H125</f>
        <v>0</v>
      </c>
      <c r="U125" s="230">
        <f>(SUM('1.  LRAMVA Summary'!P$52:P$72)+SUM('1.  LRAMVA Summary'!P$73:P$74)*(MONTH($E125)-1)/12)*$H125</f>
        <v>0</v>
      </c>
      <c r="V125" s="230">
        <f>(SUM('1.  LRAMVA Summary'!Q$52:Q$72)+SUM('1.  LRAMVA Summary'!Q$73:Q$74)*(MONTH($E125)-1)/12)*$H125</f>
        <v>0</v>
      </c>
      <c r="W125" s="231">
        <f t="shared" si="63"/>
        <v>0</v>
      </c>
    </row>
    <row r="126" spans="2:23" s="9" customFormat="1">
      <c r="B126" s="68"/>
      <c r="E126" s="214">
        <v>43282</v>
      </c>
      <c r="F126" s="214" t="s">
        <v>186</v>
      </c>
      <c r="G126" s="215" t="s">
        <v>68</v>
      </c>
      <c r="H126" s="240">
        <f>$C$45/12</f>
        <v>0</v>
      </c>
      <c r="I126" s="230">
        <f>(SUM('1.  LRAMVA Summary'!D$52:D$72)+SUM('1.  LRAMVA Summary'!D$73:D$74)*(MONTH($E126)-1)/12)*$H126</f>
        <v>0</v>
      </c>
      <c r="J126" s="230">
        <f>(SUM('1.  LRAMVA Summary'!E$52:E$72)+SUM('1.  LRAMVA Summary'!E$73:E$74)*(MONTH($E126)-1)/12)*$H126</f>
        <v>0</v>
      </c>
      <c r="K126" s="230">
        <f>(SUM('1.  LRAMVA Summary'!F$52:F$72)+SUM('1.  LRAMVA Summary'!F$73:F$74)*(MONTH($E126)-1)/12)*$H126</f>
        <v>0</v>
      </c>
      <c r="L126" s="230">
        <f>(SUM('1.  LRAMVA Summary'!G$52:G$72)+SUM('1.  LRAMVA Summary'!G$73:G$74)*(MONTH($E126)-1)/12)*$H126</f>
        <v>0</v>
      </c>
      <c r="M126" s="230">
        <f>(SUM('1.  LRAMVA Summary'!H$52:H$72)+SUM('1.  LRAMVA Summary'!H$73:H$74)*(MONTH($E126)-1)/12)*$H126</f>
        <v>0</v>
      </c>
      <c r="N126" s="230">
        <f>(SUM('1.  LRAMVA Summary'!I$52:I$72)+SUM('1.  LRAMVA Summary'!I$73:I$74)*(MONTH($E126)-1)/12)*$H126</f>
        <v>0</v>
      </c>
      <c r="O126" s="230">
        <f>(SUM('1.  LRAMVA Summary'!J$52:J$72)+SUM('1.  LRAMVA Summary'!J$73:J$74)*(MONTH($E126)-1)/12)*$H126</f>
        <v>0</v>
      </c>
      <c r="P126" s="230">
        <f>(SUM('1.  LRAMVA Summary'!K$52:K$72)+SUM('1.  LRAMVA Summary'!K$73:K$74)*(MONTH($E126)-1)/12)*$H126</f>
        <v>0</v>
      </c>
      <c r="Q126" s="230">
        <f>(SUM('1.  LRAMVA Summary'!L$52:L$72)+SUM('1.  LRAMVA Summary'!L$73:L$74)*(MONTH($E126)-1)/12)*$H126</f>
        <v>0</v>
      </c>
      <c r="R126" s="230">
        <f>(SUM('1.  LRAMVA Summary'!M$52:M$72)+SUM('1.  LRAMVA Summary'!M$73:M$74)*(MONTH($E126)-1)/12)*$H126</f>
        <v>0</v>
      </c>
      <c r="S126" s="230">
        <f>(SUM('1.  LRAMVA Summary'!N$52:N$72)+SUM('1.  LRAMVA Summary'!N$73:N$74)*(MONTH($E126)-1)/12)*$H126</f>
        <v>0</v>
      </c>
      <c r="T126" s="230">
        <f>(SUM('1.  LRAMVA Summary'!O$52:O$72)+SUM('1.  LRAMVA Summary'!O$73:O$74)*(MONTH($E126)-1)/12)*$H126</f>
        <v>0</v>
      </c>
      <c r="U126" s="230">
        <f>(SUM('1.  LRAMVA Summary'!P$52:P$72)+SUM('1.  LRAMVA Summary'!P$73:P$74)*(MONTH($E126)-1)/12)*$H126</f>
        <v>0</v>
      </c>
      <c r="V126" s="230">
        <f>(SUM('1.  LRAMVA Summary'!Q$52:Q$72)+SUM('1.  LRAMVA Summary'!Q$73:Q$74)*(MONTH($E126)-1)/12)*$H126</f>
        <v>0</v>
      </c>
      <c r="W126" s="231">
        <f t="shared" si="63"/>
        <v>0</v>
      </c>
    </row>
    <row r="127" spans="2:23" s="9" customFormat="1">
      <c r="B127" s="68"/>
      <c r="E127" s="214">
        <v>43313</v>
      </c>
      <c r="F127" s="214" t="s">
        <v>186</v>
      </c>
      <c r="G127" s="215" t="s">
        <v>68</v>
      </c>
      <c r="H127" s="240">
        <f t="shared" ref="H127:H128" si="64">$C$45/12</f>
        <v>0</v>
      </c>
      <c r="I127" s="230">
        <f>(SUM('1.  LRAMVA Summary'!D$52:D$72)+SUM('1.  LRAMVA Summary'!D$73:D$74)*(MONTH($E127)-1)/12)*$H127</f>
        <v>0</v>
      </c>
      <c r="J127" s="230">
        <f>(SUM('1.  LRAMVA Summary'!E$52:E$72)+SUM('1.  LRAMVA Summary'!E$73:E$74)*(MONTH($E127)-1)/12)*$H127</f>
        <v>0</v>
      </c>
      <c r="K127" s="230">
        <f>(SUM('1.  LRAMVA Summary'!F$52:F$72)+SUM('1.  LRAMVA Summary'!F$73:F$74)*(MONTH($E127)-1)/12)*$H127</f>
        <v>0</v>
      </c>
      <c r="L127" s="230">
        <f>(SUM('1.  LRAMVA Summary'!G$52:G$72)+SUM('1.  LRAMVA Summary'!G$73:G$74)*(MONTH($E127)-1)/12)*$H127</f>
        <v>0</v>
      </c>
      <c r="M127" s="230">
        <f>(SUM('1.  LRAMVA Summary'!H$52:H$72)+SUM('1.  LRAMVA Summary'!H$73:H$74)*(MONTH($E127)-1)/12)*$H127</f>
        <v>0</v>
      </c>
      <c r="N127" s="230">
        <f>(SUM('1.  LRAMVA Summary'!I$52:I$72)+SUM('1.  LRAMVA Summary'!I$73:I$74)*(MONTH($E127)-1)/12)*$H127</f>
        <v>0</v>
      </c>
      <c r="O127" s="230">
        <f>(SUM('1.  LRAMVA Summary'!J$52:J$72)+SUM('1.  LRAMVA Summary'!J$73:J$74)*(MONTH($E127)-1)/12)*$H127</f>
        <v>0</v>
      </c>
      <c r="P127" s="230">
        <f>(SUM('1.  LRAMVA Summary'!K$52:K$72)+SUM('1.  LRAMVA Summary'!K$73:K$74)*(MONTH($E127)-1)/12)*$H127</f>
        <v>0</v>
      </c>
      <c r="Q127" s="230">
        <f>(SUM('1.  LRAMVA Summary'!L$52:L$72)+SUM('1.  LRAMVA Summary'!L$73:L$74)*(MONTH($E127)-1)/12)*$H127</f>
        <v>0</v>
      </c>
      <c r="R127" s="230">
        <f>(SUM('1.  LRAMVA Summary'!M$52:M$72)+SUM('1.  LRAMVA Summary'!M$73:M$74)*(MONTH($E127)-1)/12)*$H127</f>
        <v>0</v>
      </c>
      <c r="S127" s="230">
        <f>(SUM('1.  LRAMVA Summary'!N$52:N$72)+SUM('1.  LRAMVA Summary'!N$73:N$74)*(MONTH($E127)-1)/12)*$H127</f>
        <v>0</v>
      </c>
      <c r="T127" s="230">
        <f>(SUM('1.  LRAMVA Summary'!O$52:O$72)+SUM('1.  LRAMVA Summary'!O$73:O$74)*(MONTH($E127)-1)/12)*$H127</f>
        <v>0</v>
      </c>
      <c r="U127" s="230">
        <f>(SUM('1.  LRAMVA Summary'!P$52:P$72)+SUM('1.  LRAMVA Summary'!P$73:P$74)*(MONTH($E127)-1)/12)*$H127</f>
        <v>0</v>
      </c>
      <c r="V127" s="230">
        <f>(SUM('1.  LRAMVA Summary'!Q$52:Q$72)+SUM('1.  LRAMVA Summary'!Q$73:Q$74)*(MONTH($E127)-1)/12)*$H127</f>
        <v>0</v>
      </c>
      <c r="W127" s="231">
        <f t="shared" si="63"/>
        <v>0</v>
      </c>
    </row>
    <row r="128" spans="2:23" s="9" customFormat="1">
      <c r="B128" s="68"/>
      <c r="E128" s="214">
        <v>43344</v>
      </c>
      <c r="F128" s="214" t="s">
        <v>186</v>
      </c>
      <c r="G128" s="215" t="s">
        <v>68</v>
      </c>
      <c r="H128" s="240">
        <f t="shared" si="64"/>
        <v>0</v>
      </c>
      <c r="I128" s="230">
        <f>(SUM('1.  LRAMVA Summary'!D$52:D$72)+SUM('1.  LRAMVA Summary'!D$73:D$74)*(MONTH($E128)-1)/12)*$H128</f>
        <v>0</v>
      </c>
      <c r="J128" s="230">
        <f>(SUM('1.  LRAMVA Summary'!E$52:E$72)+SUM('1.  LRAMVA Summary'!E$73:E$74)*(MONTH($E128)-1)/12)*$H128</f>
        <v>0</v>
      </c>
      <c r="K128" s="230">
        <f>(SUM('1.  LRAMVA Summary'!F$52:F$72)+SUM('1.  LRAMVA Summary'!F$73:F$74)*(MONTH($E128)-1)/12)*$H128</f>
        <v>0</v>
      </c>
      <c r="L128" s="230">
        <f>(SUM('1.  LRAMVA Summary'!G$52:G$72)+SUM('1.  LRAMVA Summary'!G$73:G$74)*(MONTH($E128)-1)/12)*$H128</f>
        <v>0</v>
      </c>
      <c r="M128" s="230">
        <f>(SUM('1.  LRAMVA Summary'!H$52:H$72)+SUM('1.  LRAMVA Summary'!H$73:H$74)*(MONTH($E128)-1)/12)*$H128</f>
        <v>0</v>
      </c>
      <c r="N128" s="230">
        <f>(SUM('1.  LRAMVA Summary'!I$52:I$72)+SUM('1.  LRAMVA Summary'!I$73:I$74)*(MONTH($E128)-1)/12)*$H128</f>
        <v>0</v>
      </c>
      <c r="O128" s="230">
        <f>(SUM('1.  LRAMVA Summary'!J$52:J$72)+SUM('1.  LRAMVA Summary'!J$73:J$74)*(MONTH($E128)-1)/12)*$H128</f>
        <v>0</v>
      </c>
      <c r="P128" s="230">
        <f>(SUM('1.  LRAMVA Summary'!K$52:K$72)+SUM('1.  LRAMVA Summary'!K$73:K$74)*(MONTH($E128)-1)/12)*$H128</f>
        <v>0</v>
      </c>
      <c r="Q128" s="230">
        <f>(SUM('1.  LRAMVA Summary'!L$52:L$72)+SUM('1.  LRAMVA Summary'!L$73:L$74)*(MONTH($E128)-1)/12)*$H128</f>
        <v>0</v>
      </c>
      <c r="R128" s="230">
        <f>(SUM('1.  LRAMVA Summary'!M$52:M$72)+SUM('1.  LRAMVA Summary'!M$73:M$74)*(MONTH($E128)-1)/12)*$H128</f>
        <v>0</v>
      </c>
      <c r="S128" s="230">
        <f>(SUM('1.  LRAMVA Summary'!N$52:N$72)+SUM('1.  LRAMVA Summary'!N$73:N$74)*(MONTH($E128)-1)/12)*$H128</f>
        <v>0</v>
      </c>
      <c r="T128" s="230">
        <f>(SUM('1.  LRAMVA Summary'!O$52:O$72)+SUM('1.  LRAMVA Summary'!O$73:O$74)*(MONTH($E128)-1)/12)*$H128</f>
        <v>0</v>
      </c>
      <c r="U128" s="230">
        <f>(SUM('1.  LRAMVA Summary'!P$52:P$72)+SUM('1.  LRAMVA Summary'!P$73:P$74)*(MONTH($E128)-1)/12)*$H128</f>
        <v>0</v>
      </c>
      <c r="V128" s="230">
        <f>(SUM('1.  LRAMVA Summary'!Q$52:Q$72)+SUM('1.  LRAMVA Summary'!Q$73:Q$74)*(MONTH($E128)-1)/12)*$H128</f>
        <v>0</v>
      </c>
      <c r="W128" s="231">
        <f t="shared" si="63"/>
        <v>0</v>
      </c>
    </row>
    <row r="129" spans="2:23" s="9" customFormat="1">
      <c r="B129" s="68"/>
      <c r="E129" s="214">
        <v>43374</v>
      </c>
      <c r="F129" s="214" t="s">
        <v>186</v>
      </c>
      <c r="G129" s="215" t="s">
        <v>69</v>
      </c>
      <c r="H129" s="240">
        <f>$C$46/12</f>
        <v>0</v>
      </c>
      <c r="I129" s="230">
        <f>(SUM('1.  LRAMVA Summary'!D$52:D$72)+SUM('1.  LRAMVA Summary'!D$73:D$74)*(MONTH($E129)-1)/12)*$H129</f>
        <v>0</v>
      </c>
      <c r="J129" s="230">
        <f>(SUM('1.  LRAMVA Summary'!E$52:E$72)+SUM('1.  LRAMVA Summary'!E$73:E$74)*(MONTH($E129)-1)/12)*$H129</f>
        <v>0</v>
      </c>
      <c r="K129" s="230">
        <f>(SUM('1.  LRAMVA Summary'!F$52:F$72)+SUM('1.  LRAMVA Summary'!F$73:F$74)*(MONTH($E129)-1)/12)*$H129</f>
        <v>0</v>
      </c>
      <c r="L129" s="230">
        <f>(SUM('1.  LRAMVA Summary'!G$52:G$72)+SUM('1.  LRAMVA Summary'!G$73:G$74)*(MONTH($E129)-1)/12)*$H129</f>
        <v>0</v>
      </c>
      <c r="M129" s="230">
        <f>(SUM('1.  LRAMVA Summary'!H$52:H$72)+SUM('1.  LRAMVA Summary'!H$73:H$74)*(MONTH($E129)-1)/12)*$H129</f>
        <v>0</v>
      </c>
      <c r="N129" s="230">
        <f>(SUM('1.  LRAMVA Summary'!I$52:I$72)+SUM('1.  LRAMVA Summary'!I$73:I$74)*(MONTH($E129)-1)/12)*$H129</f>
        <v>0</v>
      </c>
      <c r="O129" s="230">
        <f>(SUM('1.  LRAMVA Summary'!J$52:J$72)+SUM('1.  LRAMVA Summary'!J$73:J$74)*(MONTH($E129)-1)/12)*$H129</f>
        <v>0</v>
      </c>
      <c r="P129" s="230">
        <f>(SUM('1.  LRAMVA Summary'!K$52:K$72)+SUM('1.  LRAMVA Summary'!K$73:K$74)*(MONTH($E129)-1)/12)*$H129</f>
        <v>0</v>
      </c>
      <c r="Q129" s="230">
        <f>(SUM('1.  LRAMVA Summary'!L$52:L$72)+SUM('1.  LRAMVA Summary'!L$73:L$74)*(MONTH($E129)-1)/12)*$H129</f>
        <v>0</v>
      </c>
      <c r="R129" s="230">
        <f>(SUM('1.  LRAMVA Summary'!M$52:M$72)+SUM('1.  LRAMVA Summary'!M$73:M$74)*(MONTH($E129)-1)/12)*$H129</f>
        <v>0</v>
      </c>
      <c r="S129" s="230">
        <f>(SUM('1.  LRAMVA Summary'!N$52:N$72)+SUM('1.  LRAMVA Summary'!N$73:N$74)*(MONTH($E129)-1)/12)*$H129</f>
        <v>0</v>
      </c>
      <c r="T129" s="230">
        <f>(SUM('1.  LRAMVA Summary'!O$52:O$72)+SUM('1.  LRAMVA Summary'!O$73:O$74)*(MONTH($E129)-1)/12)*$H129</f>
        <v>0</v>
      </c>
      <c r="U129" s="230">
        <f>(SUM('1.  LRAMVA Summary'!P$52:P$72)+SUM('1.  LRAMVA Summary'!P$73:P$74)*(MONTH($E129)-1)/12)*$H129</f>
        <v>0</v>
      </c>
      <c r="V129" s="230">
        <f>(SUM('1.  LRAMVA Summary'!Q$52:Q$72)+SUM('1.  LRAMVA Summary'!Q$73:Q$74)*(MONTH($E129)-1)/12)*$H129</f>
        <v>0</v>
      </c>
      <c r="W129" s="231">
        <f t="shared" si="63"/>
        <v>0</v>
      </c>
    </row>
    <row r="130" spans="2:23" s="9" customFormat="1">
      <c r="B130" s="68"/>
      <c r="E130" s="214">
        <v>43405</v>
      </c>
      <c r="F130" s="214" t="s">
        <v>186</v>
      </c>
      <c r="G130" s="215" t="s">
        <v>69</v>
      </c>
      <c r="H130" s="240">
        <f t="shared" ref="H130:H131" si="65">$C$46/12</f>
        <v>0</v>
      </c>
      <c r="I130" s="230">
        <f>(SUM('1.  LRAMVA Summary'!D$52:D$72)+SUM('1.  LRAMVA Summary'!D$73:D$74)*(MONTH($E130)-1)/12)*$H130</f>
        <v>0</v>
      </c>
      <c r="J130" s="230">
        <f>(SUM('1.  LRAMVA Summary'!E$52:E$72)+SUM('1.  LRAMVA Summary'!E$73:E$74)*(MONTH($E130)-1)/12)*$H130</f>
        <v>0</v>
      </c>
      <c r="K130" s="230">
        <f>(SUM('1.  LRAMVA Summary'!F$52:F$72)+SUM('1.  LRAMVA Summary'!F$73:F$74)*(MONTH($E130)-1)/12)*$H130</f>
        <v>0</v>
      </c>
      <c r="L130" s="230">
        <f>(SUM('1.  LRAMVA Summary'!G$52:G$72)+SUM('1.  LRAMVA Summary'!G$73:G$74)*(MONTH($E130)-1)/12)*$H130</f>
        <v>0</v>
      </c>
      <c r="M130" s="230">
        <f>(SUM('1.  LRAMVA Summary'!H$52:H$72)+SUM('1.  LRAMVA Summary'!H$73:H$74)*(MONTH($E130)-1)/12)*$H130</f>
        <v>0</v>
      </c>
      <c r="N130" s="230">
        <f>(SUM('1.  LRAMVA Summary'!I$52:I$72)+SUM('1.  LRAMVA Summary'!I$73:I$74)*(MONTH($E130)-1)/12)*$H130</f>
        <v>0</v>
      </c>
      <c r="O130" s="230">
        <f>(SUM('1.  LRAMVA Summary'!J$52:J$72)+SUM('1.  LRAMVA Summary'!J$73:J$74)*(MONTH($E130)-1)/12)*$H130</f>
        <v>0</v>
      </c>
      <c r="P130" s="230">
        <f>(SUM('1.  LRAMVA Summary'!K$52:K$72)+SUM('1.  LRAMVA Summary'!K$73:K$74)*(MONTH($E130)-1)/12)*$H130</f>
        <v>0</v>
      </c>
      <c r="Q130" s="230">
        <f>(SUM('1.  LRAMVA Summary'!L$52:L$72)+SUM('1.  LRAMVA Summary'!L$73:L$74)*(MONTH($E130)-1)/12)*$H130</f>
        <v>0</v>
      </c>
      <c r="R130" s="230">
        <f>(SUM('1.  LRAMVA Summary'!M$52:M$72)+SUM('1.  LRAMVA Summary'!M$73:M$74)*(MONTH($E130)-1)/12)*$H130</f>
        <v>0</v>
      </c>
      <c r="S130" s="230">
        <f>(SUM('1.  LRAMVA Summary'!N$52:N$72)+SUM('1.  LRAMVA Summary'!N$73:N$74)*(MONTH($E130)-1)/12)*$H130</f>
        <v>0</v>
      </c>
      <c r="T130" s="230">
        <f>(SUM('1.  LRAMVA Summary'!O$52:O$72)+SUM('1.  LRAMVA Summary'!O$73:O$74)*(MONTH($E130)-1)/12)*$H130</f>
        <v>0</v>
      </c>
      <c r="U130" s="230">
        <f>(SUM('1.  LRAMVA Summary'!P$52:P$72)+SUM('1.  LRAMVA Summary'!P$73:P$74)*(MONTH($E130)-1)/12)*$H130</f>
        <v>0</v>
      </c>
      <c r="V130" s="230">
        <f>(SUM('1.  LRAMVA Summary'!Q$52:Q$72)+SUM('1.  LRAMVA Summary'!Q$73:Q$74)*(MONTH($E130)-1)/12)*$H130</f>
        <v>0</v>
      </c>
      <c r="W130" s="231">
        <f t="shared" si="63"/>
        <v>0</v>
      </c>
    </row>
    <row r="131" spans="2:23" s="9" customFormat="1">
      <c r="B131" s="68"/>
      <c r="E131" s="214">
        <v>43435</v>
      </c>
      <c r="F131" s="214" t="s">
        <v>186</v>
      </c>
      <c r="G131" s="215" t="s">
        <v>69</v>
      </c>
      <c r="H131" s="240">
        <f t="shared" si="65"/>
        <v>0</v>
      </c>
      <c r="I131" s="230">
        <f>(SUM('1.  LRAMVA Summary'!D$52:D$72)+SUM('1.  LRAMVA Summary'!D$73:D$74)*(MONTH($E131)-1)/12)*$H131</f>
        <v>0</v>
      </c>
      <c r="J131" s="230">
        <f>(SUM('1.  LRAMVA Summary'!E$52:E$72)+SUM('1.  LRAMVA Summary'!E$73:E$74)*(MONTH($E131)-1)/12)*$H131</f>
        <v>0</v>
      </c>
      <c r="K131" s="230">
        <f>(SUM('1.  LRAMVA Summary'!F$52:F$72)+SUM('1.  LRAMVA Summary'!F$73:F$74)*(MONTH($E131)-1)/12)*$H131</f>
        <v>0</v>
      </c>
      <c r="L131" s="230">
        <f>(SUM('1.  LRAMVA Summary'!G$52:G$72)+SUM('1.  LRAMVA Summary'!G$73:G$74)*(MONTH($E131)-1)/12)*$H131</f>
        <v>0</v>
      </c>
      <c r="M131" s="230">
        <f>(SUM('1.  LRAMVA Summary'!H$52:H$72)+SUM('1.  LRAMVA Summary'!H$73:H$74)*(MONTH($E131)-1)/12)*$H131</f>
        <v>0</v>
      </c>
      <c r="N131" s="230">
        <f>(SUM('1.  LRAMVA Summary'!I$52:I$72)+SUM('1.  LRAMVA Summary'!I$73:I$74)*(MONTH($E131)-1)/12)*$H131</f>
        <v>0</v>
      </c>
      <c r="O131" s="230">
        <f>(SUM('1.  LRAMVA Summary'!J$52:J$72)+SUM('1.  LRAMVA Summary'!J$73:J$74)*(MONTH($E131)-1)/12)*$H131</f>
        <v>0</v>
      </c>
      <c r="P131" s="230">
        <f>(SUM('1.  LRAMVA Summary'!K$52:K$72)+SUM('1.  LRAMVA Summary'!K$73:K$74)*(MONTH($E131)-1)/12)*$H131</f>
        <v>0</v>
      </c>
      <c r="Q131" s="230">
        <f>(SUM('1.  LRAMVA Summary'!L$52:L$72)+SUM('1.  LRAMVA Summary'!L$73:L$74)*(MONTH($E131)-1)/12)*$H131</f>
        <v>0</v>
      </c>
      <c r="R131" s="230">
        <f>(SUM('1.  LRAMVA Summary'!M$52:M$72)+SUM('1.  LRAMVA Summary'!M$73:M$74)*(MONTH($E131)-1)/12)*$H131</f>
        <v>0</v>
      </c>
      <c r="S131" s="230">
        <f>(SUM('1.  LRAMVA Summary'!N$52:N$72)+SUM('1.  LRAMVA Summary'!N$73:N$74)*(MONTH($E131)-1)/12)*$H131</f>
        <v>0</v>
      </c>
      <c r="T131" s="230">
        <f>(SUM('1.  LRAMVA Summary'!O$52:O$72)+SUM('1.  LRAMVA Summary'!O$73:O$74)*(MONTH($E131)-1)/12)*$H131</f>
        <v>0</v>
      </c>
      <c r="U131" s="230">
        <f>(SUM('1.  LRAMVA Summary'!P$52:P$72)+SUM('1.  LRAMVA Summary'!P$73:P$74)*(MONTH($E131)-1)/12)*$H131</f>
        <v>0</v>
      </c>
      <c r="V131" s="230">
        <f>(SUM('1.  LRAMVA Summary'!Q$52:Q$72)+SUM('1.  LRAMVA Summary'!Q$73:Q$74)*(MONTH($E131)-1)/12)*$H131</f>
        <v>0</v>
      </c>
      <c r="W131" s="231">
        <f t="shared" si="63"/>
        <v>0</v>
      </c>
    </row>
    <row r="132" spans="2:23" s="9" customFormat="1" ht="15.75" thickBot="1">
      <c r="B132" s="68"/>
      <c r="E132" s="216" t="s">
        <v>469</v>
      </c>
      <c r="F132" s="216"/>
      <c r="G132" s="217"/>
      <c r="H132" s="218"/>
      <c r="I132" s="219">
        <f>SUM(I119:I131)</f>
        <v>202.60518078974951</v>
      </c>
      <c r="J132" s="219">
        <f>SUM(J119:J131)</f>
        <v>348.87032466154983</v>
      </c>
      <c r="K132" s="219">
        <f t="shared" ref="K132:O132" si="66">SUM(K119:K131)</f>
        <v>141.78181514171533</v>
      </c>
      <c r="L132" s="219">
        <f t="shared" si="66"/>
        <v>333.9333114975899</v>
      </c>
      <c r="M132" s="219">
        <f t="shared" si="66"/>
        <v>0</v>
      </c>
      <c r="N132" s="219">
        <f t="shared" si="66"/>
        <v>0</v>
      </c>
      <c r="O132" s="219">
        <f t="shared" si="66"/>
        <v>0</v>
      </c>
      <c r="P132" s="219">
        <f t="shared" ref="P132:V132" si="67">SUM(P119:P131)</f>
        <v>0</v>
      </c>
      <c r="Q132" s="219">
        <f t="shared" si="67"/>
        <v>0</v>
      </c>
      <c r="R132" s="219">
        <f t="shared" si="67"/>
        <v>0</v>
      </c>
      <c r="S132" s="219">
        <f t="shared" si="67"/>
        <v>0</v>
      </c>
      <c r="T132" s="219">
        <f t="shared" si="67"/>
        <v>0</v>
      </c>
      <c r="U132" s="219">
        <f t="shared" si="67"/>
        <v>0</v>
      </c>
      <c r="V132" s="219">
        <f t="shared" si="67"/>
        <v>0</v>
      </c>
      <c r="W132" s="219">
        <f>SUM(W119:W131)</f>
        <v>1027.1906320906046</v>
      </c>
    </row>
    <row r="133" spans="2:23" s="9" customFormat="1" ht="15.75" thickTop="1">
      <c r="B133" s="68"/>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8"/>
      <c r="E134" s="225" t="s">
        <v>433</v>
      </c>
      <c r="F134" s="225"/>
      <c r="G134" s="226"/>
      <c r="H134" s="227"/>
      <c r="I134" s="228">
        <f>I132+I133</f>
        <v>202.60518078974951</v>
      </c>
      <c r="J134" s="228">
        <f t="shared" ref="J134" si="68">J132+J133</f>
        <v>348.87032466154983</v>
      </c>
      <c r="K134" s="228">
        <f t="shared" ref="K134" si="69">K132+K133</f>
        <v>141.78181514171533</v>
      </c>
      <c r="L134" s="228">
        <f t="shared" ref="L134" si="70">L132+L133</f>
        <v>333.9333114975899</v>
      </c>
      <c r="M134" s="228">
        <f t="shared" ref="M134" si="71">M132+M133</f>
        <v>0</v>
      </c>
      <c r="N134" s="228">
        <f t="shared" ref="N134" si="72">N132+N133</f>
        <v>0</v>
      </c>
      <c r="O134" s="228">
        <f t="shared" ref="O134:V134" si="73">O132+O133</f>
        <v>0</v>
      </c>
      <c r="P134" s="228">
        <f t="shared" si="73"/>
        <v>0</v>
      </c>
      <c r="Q134" s="228">
        <f t="shared" si="73"/>
        <v>0</v>
      </c>
      <c r="R134" s="228">
        <f t="shared" si="73"/>
        <v>0</v>
      </c>
      <c r="S134" s="228">
        <f t="shared" si="73"/>
        <v>0</v>
      </c>
      <c r="T134" s="228">
        <f t="shared" si="73"/>
        <v>0</v>
      </c>
      <c r="U134" s="228">
        <f t="shared" si="73"/>
        <v>0</v>
      </c>
      <c r="V134" s="228">
        <f t="shared" si="73"/>
        <v>0</v>
      </c>
      <c r="W134" s="228">
        <f>W132+W133</f>
        <v>1027.1906320906046</v>
      </c>
    </row>
    <row r="135" spans="2:23" s="9" customFormat="1">
      <c r="B135" s="68"/>
      <c r="E135" s="214">
        <v>43466</v>
      </c>
      <c r="F135" s="214" t="s">
        <v>187</v>
      </c>
      <c r="G135" s="215" t="s">
        <v>65</v>
      </c>
      <c r="H135" s="240">
        <f>$C$47/12</f>
        <v>0</v>
      </c>
      <c r="I135" s="230">
        <f>(SUM('1.  LRAMVA Summary'!D$52:D$75)+SUM('1.  LRAMVA Summary'!D$76:D$77)*(MONTH($E135)-1)/12)*$H135</f>
        <v>0</v>
      </c>
      <c r="J135" s="230">
        <f>(SUM('1.  LRAMVA Summary'!E$52:E$75)+SUM('1.  LRAMVA Summary'!E$76:E$77)*(MONTH($E135)-1)/12)*$H135</f>
        <v>0</v>
      </c>
      <c r="K135" s="230">
        <f>(SUM('1.  LRAMVA Summary'!F$52:F$75)+SUM('1.  LRAMVA Summary'!F$76:F$77)*(MONTH($E135)-1)/12)*$H135</f>
        <v>0</v>
      </c>
      <c r="L135" s="230">
        <f>(SUM('1.  LRAMVA Summary'!G$52:G$75)+SUM('1.  LRAMVA Summary'!G$76:G$77)*(MONTH($E135)-1)/12)*$H135</f>
        <v>0</v>
      </c>
      <c r="M135" s="230">
        <f>(SUM('1.  LRAMVA Summary'!H$52:H$75)+SUM('1.  LRAMVA Summary'!H$76:H$77)*(MONTH($E135)-1)/12)*$H135</f>
        <v>0</v>
      </c>
      <c r="N135" s="230">
        <f>(SUM('1.  LRAMVA Summary'!I$52:I$75)+SUM('1.  LRAMVA Summary'!I$76:I$77)*(MONTH($E135)-1)/12)*$H135</f>
        <v>0</v>
      </c>
      <c r="O135" s="230">
        <f>(SUM('1.  LRAMVA Summary'!J$52:J$75)+SUM('1.  LRAMVA Summary'!J$76:J$77)*(MONTH($E135)-1)/12)*$H135</f>
        <v>0</v>
      </c>
      <c r="P135" s="230">
        <f>(SUM('1.  LRAMVA Summary'!K$52:K$75)+SUM('1.  LRAMVA Summary'!K$76:K$77)*(MONTH($E135)-1)/12)*$H135</f>
        <v>0</v>
      </c>
      <c r="Q135" s="230">
        <f>(SUM('1.  LRAMVA Summary'!L$52:L$75)+SUM('1.  LRAMVA Summary'!L$76:L$77)*(MONTH($E135)-1)/12)*$H135</f>
        <v>0</v>
      </c>
      <c r="R135" s="230">
        <f>(SUM('1.  LRAMVA Summary'!M$52:M$75)+SUM('1.  LRAMVA Summary'!M$76:M$77)*(MONTH($E135)-1)/12)*$H135</f>
        <v>0</v>
      </c>
      <c r="S135" s="230">
        <f>(SUM('1.  LRAMVA Summary'!N$52:N$75)+SUM('1.  LRAMVA Summary'!N$76:N$77)*(MONTH($E135)-1)/12)*$H135</f>
        <v>0</v>
      </c>
      <c r="T135" s="230">
        <f>(SUM('1.  LRAMVA Summary'!O$52:O$75)+SUM('1.  LRAMVA Summary'!O$76:O$77)*(MONTH($E135)-1)/12)*$H135</f>
        <v>0</v>
      </c>
      <c r="U135" s="230">
        <f>(SUM('1.  LRAMVA Summary'!P$52:P$75)+SUM('1.  LRAMVA Summary'!P$76:P$77)*(MONTH($E135)-1)/12)*$H135</f>
        <v>0</v>
      </c>
      <c r="V135" s="230">
        <f>(SUM('1.  LRAMVA Summary'!Q$52:Q$75)+SUM('1.  LRAMVA Summary'!Q$76:Q$77)*(MONTH($E135)-1)/12)*$H135</f>
        <v>0</v>
      </c>
      <c r="W135" s="231">
        <f>SUM(I135:V135)</f>
        <v>0</v>
      </c>
    </row>
    <row r="136" spans="2:23" s="9" customFormat="1">
      <c r="B136" s="68"/>
      <c r="E136" s="214">
        <v>43497</v>
      </c>
      <c r="F136" s="214" t="s">
        <v>187</v>
      </c>
      <c r="G136" s="215" t="s">
        <v>65</v>
      </c>
      <c r="H136" s="240">
        <f t="shared" ref="H136:H137" si="74">$C$47/12</f>
        <v>0</v>
      </c>
      <c r="I136" s="230">
        <f>(SUM('1.  LRAMVA Summary'!D$52:D$75)+SUM('1.  LRAMVA Summary'!D$76:D$77)*(MONTH($E136)-1)/12)*$H136</f>
        <v>0</v>
      </c>
      <c r="J136" s="230">
        <f>(SUM('1.  LRAMVA Summary'!E$52:E$75)+SUM('1.  LRAMVA Summary'!E$76:E$77)*(MONTH($E136)-1)/12)*$H136</f>
        <v>0</v>
      </c>
      <c r="K136" s="230">
        <f>(SUM('1.  LRAMVA Summary'!F$52:F$75)+SUM('1.  LRAMVA Summary'!F$76:F$77)*(MONTH($E136)-1)/12)*$H136</f>
        <v>0</v>
      </c>
      <c r="L136" s="230">
        <f>(SUM('1.  LRAMVA Summary'!G$52:G$75)+SUM('1.  LRAMVA Summary'!G$76:G$77)*(MONTH($E136)-1)/12)*$H136</f>
        <v>0</v>
      </c>
      <c r="M136" s="230">
        <f>(SUM('1.  LRAMVA Summary'!H$52:H$75)+SUM('1.  LRAMVA Summary'!H$76:H$77)*(MONTH($E136)-1)/12)*$H136</f>
        <v>0</v>
      </c>
      <c r="N136" s="230">
        <f>(SUM('1.  LRAMVA Summary'!I$52:I$75)+SUM('1.  LRAMVA Summary'!I$76:I$77)*(MONTH($E136)-1)/12)*$H136</f>
        <v>0</v>
      </c>
      <c r="O136" s="230">
        <f>(SUM('1.  LRAMVA Summary'!J$52:J$75)+SUM('1.  LRAMVA Summary'!J$76:J$77)*(MONTH($E136)-1)/12)*$H136</f>
        <v>0</v>
      </c>
      <c r="P136" s="230">
        <f>(SUM('1.  LRAMVA Summary'!K$52:K$75)+SUM('1.  LRAMVA Summary'!K$76:K$77)*(MONTH($E136)-1)/12)*$H136</f>
        <v>0</v>
      </c>
      <c r="Q136" s="230">
        <f>(SUM('1.  LRAMVA Summary'!L$52:L$75)+SUM('1.  LRAMVA Summary'!L$76:L$77)*(MONTH($E136)-1)/12)*$H136</f>
        <v>0</v>
      </c>
      <c r="R136" s="230">
        <f>(SUM('1.  LRAMVA Summary'!M$52:M$75)+SUM('1.  LRAMVA Summary'!M$76:M$77)*(MONTH($E136)-1)/12)*$H136</f>
        <v>0</v>
      </c>
      <c r="S136" s="230">
        <f>(SUM('1.  LRAMVA Summary'!N$52:N$75)+SUM('1.  LRAMVA Summary'!N$76:N$77)*(MONTH($E136)-1)/12)*$H136</f>
        <v>0</v>
      </c>
      <c r="T136" s="230">
        <f>(SUM('1.  LRAMVA Summary'!O$52:O$75)+SUM('1.  LRAMVA Summary'!O$76:O$77)*(MONTH($E136)-1)/12)*$H136</f>
        <v>0</v>
      </c>
      <c r="U136" s="230">
        <f>(SUM('1.  LRAMVA Summary'!P$52:P$75)+SUM('1.  LRAMVA Summary'!P$76:P$77)*(MONTH($E136)-1)/12)*$H136</f>
        <v>0</v>
      </c>
      <c r="V136" s="230">
        <f>(SUM('1.  LRAMVA Summary'!Q$52:Q$75)+SUM('1.  LRAMVA Summary'!Q$76:Q$77)*(MONTH($E136)-1)/12)*$H136</f>
        <v>0</v>
      </c>
      <c r="W136" s="231">
        <f t="shared" ref="W136:W146" si="75">SUM(I136:V136)</f>
        <v>0</v>
      </c>
    </row>
    <row r="137" spans="2:23" s="9" customFormat="1">
      <c r="B137" s="68"/>
      <c r="E137" s="214">
        <v>43525</v>
      </c>
      <c r="F137" s="214" t="s">
        <v>187</v>
      </c>
      <c r="G137" s="215" t="s">
        <v>65</v>
      </c>
      <c r="H137" s="240">
        <f t="shared" si="74"/>
        <v>0</v>
      </c>
      <c r="I137" s="230">
        <f>(SUM('1.  LRAMVA Summary'!D$52:D$75)+SUM('1.  LRAMVA Summary'!D$76:D$77)*(MONTH($E137)-1)/12)*$H137</f>
        <v>0</v>
      </c>
      <c r="J137" s="230">
        <f>(SUM('1.  LRAMVA Summary'!E$52:E$75)+SUM('1.  LRAMVA Summary'!E$76:E$77)*(MONTH($E137)-1)/12)*$H137</f>
        <v>0</v>
      </c>
      <c r="K137" s="230">
        <f>(SUM('1.  LRAMVA Summary'!F$52:F$75)+SUM('1.  LRAMVA Summary'!F$76:F$77)*(MONTH($E137)-1)/12)*$H137</f>
        <v>0</v>
      </c>
      <c r="L137" s="230">
        <f>(SUM('1.  LRAMVA Summary'!G$52:G$75)+SUM('1.  LRAMVA Summary'!G$76:G$77)*(MONTH($E137)-1)/12)*$H137</f>
        <v>0</v>
      </c>
      <c r="M137" s="230">
        <f>(SUM('1.  LRAMVA Summary'!H$52:H$75)+SUM('1.  LRAMVA Summary'!H$76:H$77)*(MONTH($E137)-1)/12)*$H137</f>
        <v>0</v>
      </c>
      <c r="N137" s="230">
        <f>(SUM('1.  LRAMVA Summary'!I$52:I$75)+SUM('1.  LRAMVA Summary'!I$76:I$77)*(MONTH($E137)-1)/12)*$H137</f>
        <v>0</v>
      </c>
      <c r="O137" s="230">
        <f>(SUM('1.  LRAMVA Summary'!J$52:J$75)+SUM('1.  LRAMVA Summary'!J$76:J$77)*(MONTH($E137)-1)/12)*$H137</f>
        <v>0</v>
      </c>
      <c r="P137" s="230">
        <f>(SUM('1.  LRAMVA Summary'!K$52:K$75)+SUM('1.  LRAMVA Summary'!K$76:K$77)*(MONTH($E137)-1)/12)*$H137</f>
        <v>0</v>
      </c>
      <c r="Q137" s="230">
        <f>(SUM('1.  LRAMVA Summary'!L$52:L$75)+SUM('1.  LRAMVA Summary'!L$76:L$77)*(MONTH($E137)-1)/12)*$H137</f>
        <v>0</v>
      </c>
      <c r="R137" s="230">
        <f>(SUM('1.  LRAMVA Summary'!M$52:M$75)+SUM('1.  LRAMVA Summary'!M$76:M$77)*(MONTH($E137)-1)/12)*$H137</f>
        <v>0</v>
      </c>
      <c r="S137" s="230">
        <f>(SUM('1.  LRAMVA Summary'!N$52:N$75)+SUM('1.  LRAMVA Summary'!N$76:N$77)*(MONTH($E137)-1)/12)*$H137</f>
        <v>0</v>
      </c>
      <c r="T137" s="230">
        <f>(SUM('1.  LRAMVA Summary'!O$52:O$75)+SUM('1.  LRAMVA Summary'!O$76:O$77)*(MONTH($E137)-1)/12)*$H137</f>
        <v>0</v>
      </c>
      <c r="U137" s="230">
        <f>(SUM('1.  LRAMVA Summary'!P$52:P$75)+SUM('1.  LRAMVA Summary'!P$76:P$77)*(MONTH($E137)-1)/12)*$H137</f>
        <v>0</v>
      </c>
      <c r="V137" s="230">
        <f>(SUM('1.  LRAMVA Summary'!Q$52:Q$75)+SUM('1.  LRAMVA Summary'!Q$76:Q$77)*(MONTH($E137)-1)/12)*$H137</f>
        <v>0</v>
      </c>
      <c r="W137" s="231">
        <f t="shared" si="75"/>
        <v>0</v>
      </c>
    </row>
    <row r="138" spans="2:23" s="8" customFormat="1">
      <c r="B138" s="239"/>
      <c r="E138" s="214">
        <v>43556</v>
      </c>
      <c r="F138" s="214" t="s">
        <v>187</v>
      </c>
      <c r="G138" s="215" t="s">
        <v>66</v>
      </c>
      <c r="H138" s="240">
        <f>$C$48/12</f>
        <v>0</v>
      </c>
      <c r="I138" s="230">
        <f>(SUM('1.  LRAMVA Summary'!D$52:D$75)+SUM('1.  LRAMVA Summary'!D$76:D$77)*(MONTH($E138)-1)/12)*$H138</f>
        <v>0</v>
      </c>
      <c r="J138" s="230">
        <f>(SUM('1.  LRAMVA Summary'!E$52:E$75)+SUM('1.  LRAMVA Summary'!E$76:E$77)*(MONTH($E138)-1)/12)*$H138</f>
        <v>0</v>
      </c>
      <c r="K138" s="230">
        <f>(SUM('1.  LRAMVA Summary'!F$52:F$75)+SUM('1.  LRAMVA Summary'!F$76:F$77)*(MONTH($E138)-1)/12)*$H138</f>
        <v>0</v>
      </c>
      <c r="L138" s="230">
        <f>(SUM('1.  LRAMVA Summary'!G$52:G$75)+SUM('1.  LRAMVA Summary'!G$76:G$77)*(MONTH($E138)-1)/12)*$H138</f>
        <v>0</v>
      </c>
      <c r="M138" s="230">
        <f>(SUM('1.  LRAMVA Summary'!H$52:H$75)+SUM('1.  LRAMVA Summary'!H$76:H$77)*(MONTH($E138)-1)/12)*$H138</f>
        <v>0</v>
      </c>
      <c r="N138" s="230">
        <f>(SUM('1.  LRAMVA Summary'!I$52:I$75)+SUM('1.  LRAMVA Summary'!I$76:I$77)*(MONTH($E138)-1)/12)*$H138</f>
        <v>0</v>
      </c>
      <c r="O138" s="230">
        <f>(SUM('1.  LRAMVA Summary'!J$52:J$75)+SUM('1.  LRAMVA Summary'!J$76:J$77)*(MONTH($E138)-1)/12)*$H138</f>
        <v>0</v>
      </c>
      <c r="P138" s="230">
        <f>(SUM('1.  LRAMVA Summary'!K$52:K$75)+SUM('1.  LRAMVA Summary'!K$76:K$77)*(MONTH($E138)-1)/12)*$H138</f>
        <v>0</v>
      </c>
      <c r="Q138" s="230">
        <f>(SUM('1.  LRAMVA Summary'!L$52:L$75)+SUM('1.  LRAMVA Summary'!L$76:L$77)*(MONTH($E138)-1)/12)*$H138</f>
        <v>0</v>
      </c>
      <c r="R138" s="230">
        <f>(SUM('1.  LRAMVA Summary'!M$52:M$75)+SUM('1.  LRAMVA Summary'!M$76:M$77)*(MONTH($E138)-1)/12)*$H138</f>
        <v>0</v>
      </c>
      <c r="S138" s="230">
        <f>(SUM('1.  LRAMVA Summary'!N$52:N$75)+SUM('1.  LRAMVA Summary'!N$76:N$77)*(MONTH($E138)-1)/12)*$H138</f>
        <v>0</v>
      </c>
      <c r="T138" s="230">
        <f>(SUM('1.  LRAMVA Summary'!O$52:O$75)+SUM('1.  LRAMVA Summary'!O$76:O$77)*(MONTH($E138)-1)/12)*$H138</f>
        <v>0</v>
      </c>
      <c r="U138" s="230">
        <f>(SUM('1.  LRAMVA Summary'!P$52:P$75)+SUM('1.  LRAMVA Summary'!P$76:P$77)*(MONTH($E138)-1)/12)*$H138</f>
        <v>0</v>
      </c>
      <c r="V138" s="230">
        <f>(SUM('1.  LRAMVA Summary'!Q$52:Q$75)+SUM('1.  LRAMVA Summary'!Q$76:Q$77)*(MONTH($E138)-1)/12)*$H138</f>
        <v>0</v>
      </c>
      <c r="W138" s="231">
        <f t="shared" si="75"/>
        <v>0</v>
      </c>
    </row>
    <row r="139" spans="2:23" s="9" customFormat="1">
      <c r="B139" s="68"/>
      <c r="E139" s="214">
        <v>43586</v>
      </c>
      <c r="F139" s="214" t="s">
        <v>187</v>
      </c>
      <c r="G139" s="215" t="s">
        <v>66</v>
      </c>
      <c r="H139" s="240">
        <f>$C$48/12</f>
        <v>0</v>
      </c>
      <c r="I139" s="230">
        <f>(SUM('1.  LRAMVA Summary'!D$52:D$75)+SUM('1.  LRAMVA Summary'!D$76:D$77)*(MONTH($E139)-1)/12)*$H139</f>
        <v>0</v>
      </c>
      <c r="J139" s="230">
        <f>(SUM('1.  LRAMVA Summary'!E$52:E$75)+SUM('1.  LRAMVA Summary'!E$76:E$77)*(MONTH($E139)-1)/12)*$H139</f>
        <v>0</v>
      </c>
      <c r="K139" s="230">
        <f>(SUM('1.  LRAMVA Summary'!F$52:F$75)+SUM('1.  LRAMVA Summary'!F$76:F$77)*(MONTH($E139)-1)/12)*$H139</f>
        <v>0</v>
      </c>
      <c r="L139" s="230">
        <f>(SUM('1.  LRAMVA Summary'!G$52:G$75)+SUM('1.  LRAMVA Summary'!G$76:G$77)*(MONTH($E139)-1)/12)*$H139</f>
        <v>0</v>
      </c>
      <c r="M139" s="230">
        <f>(SUM('1.  LRAMVA Summary'!H$52:H$75)+SUM('1.  LRAMVA Summary'!H$76:H$77)*(MONTH($E139)-1)/12)*$H139</f>
        <v>0</v>
      </c>
      <c r="N139" s="230">
        <f>(SUM('1.  LRAMVA Summary'!I$52:I$75)+SUM('1.  LRAMVA Summary'!I$76:I$77)*(MONTH($E139)-1)/12)*$H139</f>
        <v>0</v>
      </c>
      <c r="O139" s="230">
        <f>(SUM('1.  LRAMVA Summary'!J$52:J$75)+SUM('1.  LRAMVA Summary'!J$76:J$77)*(MONTH($E139)-1)/12)*$H139</f>
        <v>0</v>
      </c>
      <c r="P139" s="230">
        <f>(SUM('1.  LRAMVA Summary'!K$52:K$75)+SUM('1.  LRAMVA Summary'!K$76:K$77)*(MONTH($E139)-1)/12)*$H139</f>
        <v>0</v>
      </c>
      <c r="Q139" s="230">
        <f>(SUM('1.  LRAMVA Summary'!L$52:L$75)+SUM('1.  LRAMVA Summary'!L$76:L$77)*(MONTH($E139)-1)/12)*$H139</f>
        <v>0</v>
      </c>
      <c r="R139" s="230">
        <f>(SUM('1.  LRAMVA Summary'!M$52:M$75)+SUM('1.  LRAMVA Summary'!M$76:M$77)*(MONTH($E139)-1)/12)*$H139</f>
        <v>0</v>
      </c>
      <c r="S139" s="230">
        <f>(SUM('1.  LRAMVA Summary'!N$52:N$75)+SUM('1.  LRAMVA Summary'!N$76:N$77)*(MONTH($E139)-1)/12)*$H139</f>
        <v>0</v>
      </c>
      <c r="T139" s="230">
        <f>(SUM('1.  LRAMVA Summary'!O$52:O$75)+SUM('1.  LRAMVA Summary'!O$76:O$77)*(MONTH($E139)-1)/12)*$H139</f>
        <v>0</v>
      </c>
      <c r="U139" s="230">
        <f>(SUM('1.  LRAMVA Summary'!P$52:P$75)+SUM('1.  LRAMVA Summary'!P$76:P$77)*(MONTH($E139)-1)/12)*$H139</f>
        <v>0</v>
      </c>
      <c r="V139" s="230">
        <f>(SUM('1.  LRAMVA Summary'!Q$52:Q$75)+SUM('1.  LRAMVA Summary'!Q$76:Q$77)*(MONTH($E139)-1)/12)*$H139</f>
        <v>0</v>
      </c>
      <c r="W139" s="231">
        <f t="shared" si="75"/>
        <v>0</v>
      </c>
    </row>
    <row r="140" spans="2:23" s="9" customFormat="1">
      <c r="B140" s="68"/>
      <c r="E140" s="214">
        <v>43617</v>
      </c>
      <c r="F140" s="214" t="s">
        <v>187</v>
      </c>
      <c r="G140" s="215" t="s">
        <v>66</v>
      </c>
      <c r="H140" s="240">
        <f t="shared" ref="H140" si="76">$C$48/12</f>
        <v>0</v>
      </c>
      <c r="I140" s="230">
        <f>(SUM('1.  LRAMVA Summary'!D$52:D$75)+SUM('1.  LRAMVA Summary'!D$76:D$77)*(MONTH($E140)-1)/12)*$H140</f>
        <v>0</v>
      </c>
      <c r="J140" s="230">
        <f>(SUM('1.  LRAMVA Summary'!E$52:E$75)+SUM('1.  LRAMVA Summary'!E$76:E$77)*(MONTH($E140)-1)/12)*$H140</f>
        <v>0</v>
      </c>
      <c r="K140" s="230">
        <f>(SUM('1.  LRAMVA Summary'!F$52:F$75)+SUM('1.  LRAMVA Summary'!F$76:F$77)*(MONTH($E140)-1)/12)*$H140</f>
        <v>0</v>
      </c>
      <c r="L140" s="230">
        <f>(SUM('1.  LRAMVA Summary'!G$52:G$75)+SUM('1.  LRAMVA Summary'!G$76:G$77)*(MONTH($E140)-1)/12)*$H140</f>
        <v>0</v>
      </c>
      <c r="M140" s="230">
        <f>(SUM('1.  LRAMVA Summary'!H$52:H$75)+SUM('1.  LRAMVA Summary'!H$76:H$77)*(MONTH($E140)-1)/12)*$H140</f>
        <v>0</v>
      </c>
      <c r="N140" s="230">
        <f>(SUM('1.  LRAMVA Summary'!I$52:I$75)+SUM('1.  LRAMVA Summary'!I$76:I$77)*(MONTH($E140)-1)/12)*$H140</f>
        <v>0</v>
      </c>
      <c r="O140" s="230">
        <f>(SUM('1.  LRAMVA Summary'!J$52:J$75)+SUM('1.  LRAMVA Summary'!J$76:J$77)*(MONTH($E140)-1)/12)*$H140</f>
        <v>0</v>
      </c>
      <c r="P140" s="230">
        <f>(SUM('1.  LRAMVA Summary'!K$52:K$75)+SUM('1.  LRAMVA Summary'!K$76:K$77)*(MONTH($E140)-1)/12)*$H140</f>
        <v>0</v>
      </c>
      <c r="Q140" s="230">
        <f>(SUM('1.  LRAMVA Summary'!L$52:L$75)+SUM('1.  LRAMVA Summary'!L$76:L$77)*(MONTH($E140)-1)/12)*$H140</f>
        <v>0</v>
      </c>
      <c r="R140" s="230">
        <f>(SUM('1.  LRAMVA Summary'!M$52:M$75)+SUM('1.  LRAMVA Summary'!M$76:M$77)*(MONTH($E140)-1)/12)*$H140</f>
        <v>0</v>
      </c>
      <c r="S140" s="230">
        <f>(SUM('1.  LRAMVA Summary'!N$52:N$75)+SUM('1.  LRAMVA Summary'!N$76:N$77)*(MONTH($E140)-1)/12)*$H140</f>
        <v>0</v>
      </c>
      <c r="T140" s="230">
        <f>(SUM('1.  LRAMVA Summary'!O$52:O$75)+SUM('1.  LRAMVA Summary'!O$76:O$77)*(MONTH($E140)-1)/12)*$H140</f>
        <v>0</v>
      </c>
      <c r="U140" s="230">
        <f>(SUM('1.  LRAMVA Summary'!P$52:P$75)+SUM('1.  LRAMVA Summary'!P$76:P$77)*(MONTH($E140)-1)/12)*$H140</f>
        <v>0</v>
      </c>
      <c r="V140" s="230">
        <f>(SUM('1.  LRAMVA Summary'!Q$52:Q$75)+SUM('1.  LRAMVA Summary'!Q$76:Q$77)*(MONTH($E140)-1)/12)*$H140</f>
        <v>0</v>
      </c>
      <c r="W140" s="231">
        <f t="shared" si="75"/>
        <v>0</v>
      </c>
    </row>
    <row r="141" spans="2:23" s="9" customFormat="1">
      <c r="B141" s="68"/>
      <c r="E141" s="214">
        <v>43647</v>
      </c>
      <c r="F141" s="214" t="s">
        <v>187</v>
      </c>
      <c r="G141" s="215" t="s">
        <v>68</v>
      </c>
      <c r="H141" s="240">
        <f>$C$49/12</f>
        <v>0</v>
      </c>
      <c r="I141" s="230">
        <f>(SUM('1.  LRAMVA Summary'!D$52:D$75)+SUM('1.  LRAMVA Summary'!D$76:D$77)*(MONTH($E141)-1)/12)*$H141</f>
        <v>0</v>
      </c>
      <c r="J141" s="230">
        <f>(SUM('1.  LRAMVA Summary'!E$52:E$75)+SUM('1.  LRAMVA Summary'!E$76:E$77)*(MONTH($E141)-1)/12)*$H141</f>
        <v>0</v>
      </c>
      <c r="K141" s="230">
        <f>(SUM('1.  LRAMVA Summary'!F$52:F$75)+SUM('1.  LRAMVA Summary'!F$76:F$77)*(MONTH($E141)-1)/12)*$H141</f>
        <v>0</v>
      </c>
      <c r="L141" s="230">
        <f>(SUM('1.  LRAMVA Summary'!G$52:G$75)+SUM('1.  LRAMVA Summary'!G$76:G$77)*(MONTH($E141)-1)/12)*$H141</f>
        <v>0</v>
      </c>
      <c r="M141" s="230">
        <f>(SUM('1.  LRAMVA Summary'!H$52:H$75)+SUM('1.  LRAMVA Summary'!H$76:H$77)*(MONTH($E141)-1)/12)*$H141</f>
        <v>0</v>
      </c>
      <c r="N141" s="230">
        <f>(SUM('1.  LRAMVA Summary'!I$52:I$75)+SUM('1.  LRAMVA Summary'!I$76:I$77)*(MONTH($E141)-1)/12)*$H141</f>
        <v>0</v>
      </c>
      <c r="O141" s="230">
        <f>(SUM('1.  LRAMVA Summary'!J$52:J$75)+SUM('1.  LRAMVA Summary'!J$76:J$77)*(MONTH($E141)-1)/12)*$H141</f>
        <v>0</v>
      </c>
      <c r="P141" s="230">
        <f>(SUM('1.  LRAMVA Summary'!K$52:K$75)+SUM('1.  LRAMVA Summary'!K$76:K$77)*(MONTH($E141)-1)/12)*$H141</f>
        <v>0</v>
      </c>
      <c r="Q141" s="230">
        <f>(SUM('1.  LRAMVA Summary'!L$52:L$75)+SUM('1.  LRAMVA Summary'!L$76:L$77)*(MONTH($E141)-1)/12)*$H141</f>
        <v>0</v>
      </c>
      <c r="R141" s="230">
        <f>(SUM('1.  LRAMVA Summary'!M$52:M$75)+SUM('1.  LRAMVA Summary'!M$76:M$77)*(MONTH($E141)-1)/12)*$H141</f>
        <v>0</v>
      </c>
      <c r="S141" s="230">
        <f>(SUM('1.  LRAMVA Summary'!N$52:N$75)+SUM('1.  LRAMVA Summary'!N$76:N$77)*(MONTH($E141)-1)/12)*$H141</f>
        <v>0</v>
      </c>
      <c r="T141" s="230">
        <f>(SUM('1.  LRAMVA Summary'!O$52:O$75)+SUM('1.  LRAMVA Summary'!O$76:O$77)*(MONTH($E141)-1)/12)*$H141</f>
        <v>0</v>
      </c>
      <c r="U141" s="230">
        <f>(SUM('1.  LRAMVA Summary'!P$52:P$75)+SUM('1.  LRAMVA Summary'!P$76:P$77)*(MONTH($E141)-1)/12)*$H141</f>
        <v>0</v>
      </c>
      <c r="V141" s="230">
        <f>(SUM('1.  LRAMVA Summary'!Q$52:Q$75)+SUM('1.  LRAMVA Summary'!Q$76:Q$77)*(MONTH($E141)-1)/12)*$H141</f>
        <v>0</v>
      </c>
      <c r="W141" s="231">
        <f t="shared" si="75"/>
        <v>0</v>
      </c>
    </row>
    <row r="142" spans="2:23" s="9" customFormat="1">
      <c r="B142" s="68"/>
      <c r="E142" s="214">
        <v>43678</v>
      </c>
      <c r="F142" s="214" t="s">
        <v>187</v>
      </c>
      <c r="G142" s="215" t="s">
        <v>68</v>
      </c>
      <c r="H142" s="240">
        <f t="shared" ref="H142" si="77">$C$49/12</f>
        <v>0</v>
      </c>
      <c r="I142" s="230">
        <f>(SUM('1.  LRAMVA Summary'!D$52:D$75)+SUM('1.  LRAMVA Summary'!D$76:D$77)*(MONTH($E142)-1)/12)*$H142</f>
        <v>0</v>
      </c>
      <c r="J142" s="230">
        <f>(SUM('1.  LRAMVA Summary'!E$52:E$75)+SUM('1.  LRAMVA Summary'!E$76:E$77)*(MONTH($E142)-1)/12)*$H142</f>
        <v>0</v>
      </c>
      <c r="K142" s="230">
        <f>(SUM('1.  LRAMVA Summary'!F$52:F$75)+SUM('1.  LRAMVA Summary'!F$76:F$77)*(MONTH($E142)-1)/12)*$H142</f>
        <v>0</v>
      </c>
      <c r="L142" s="230">
        <f>(SUM('1.  LRAMVA Summary'!G$52:G$75)+SUM('1.  LRAMVA Summary'!G$76:G$77)*(MONTH($E142)-1)/12)*$H142</f>
        <v>0</v>
      </c>
      <c r="M142" s="230">
        <f>(SUM('1.  LRAMVA Summary'!H$52:H$75)+SUM('1.  LRAMVA Summary'!H$76:H$77)*(MONTH($E142)-1)/12)*$H142</f>
        <v>0</v>
      </c>
      <c r="N142" s="230">
        <f>(SUM('1.  LRAMVA Summary'!I$52:I$75)+SUM('1.  LRAMVA Summary'!I$76:I$77)*(MONTH($E142)-1)/12)*$H142</f>
        <v>0</v>
      </c>
      <c r="O142" s="230">
        <f>(SUM('1.  LRAMVA Summary'!J$52:J$75)+SUM('1.  LRAMVA Summary'!J$76:J$77)*(MONTH($E142)-1)/12)*$H142</f>
        <v>0</v>
      </c>
      <c r="P142" s="230">
        <f>(SUM('1.  LRAMVA Summary'!K$52:K$75)+SUM('1.  LRAMVA Summary'!K$76:K$77)*(MONTH($E142)-1)/12)*$H142</f>
        <v>0</v>
      </c>
      <c r="Q142" s="230">
        <f>(SUM('1.  LRAMVA Summary'!L$52:L$75)+SUM('1.  LRAMVA Summary'!L$76:L$77)*(MONTH($E142)-1)/12)*$H142</f>
        <v>0</v>
      </c>
      <c r="R142" s="230">
        <f>(SUM('1.  LRAMVA Summary'!M$52:M$75)+SUM('1.  LRAMVA Summary'!M$76:M$77)*(MONTH($E142)-1)/12)*$H142</f>
        <v>0</v>
      </c>
      <c r="S142" s="230">
        <f>(SUM('1.  LRAMVA Summary'!N$52:N$75)+SUM('1.  LRAMVA Summary'!N$76:N$77)*(MONTH($E142)-1)/12)*$H142</f>
        <v>0</v>
      </c>
      <c r="T142" s="230">
        <f>(SUM('1.  LRAMVA Summary'!O$52:O$75)+SUM('1.  LRAMVA Summary'!O$76:O$77)*(MONTH($E142)-1)/12)*$H142</f>
        <v>0</v>
      </c>
      <c r="U142" s="230">
        <f>(SUM('1.  LRAMVA Summary'!P$52:P$75)+SUM('1.  LRAMVA Summary'!P$76:P$77)*(MONTH($E142)-1)/12)*$H142</f>
        <v>0</v>
      </c>
      <c r="V142" s="230">
        <f>(SUM('1.  LRAMVA Summary'!Q$52:Q$75)+SUM('1.  LRAMVA Summary'!Q$76:Q$77)*(MONTH($E142)-1)/12)*$H142</f>
        <v>0</v>
      </c>
      <c r="W142" s="231">
        <f t="shared" si="75"/>
        <v>0</v>
      </c>
    </row>
    <row r="143" spans="2:23" s="9" customFormat="1">
      <c r="B143" s="68"/>
      <c r="E143" s="214">
        <v>43709</v>
      </c>
      <c r="F143" s="214" t="s">
        <v>187</v>
      </c>
      <c r="G143" s="215" t="s">
        <v>68</v>
      </c>
      <c r="H143" s="240">
        <f>$C$49/12</f>
        <v>0</v>
      </c>
      <c r="I143" s="230">
        <f>(SUM('1.  LRAMVA Summary'!D$52:D$75)+SUM('1.  LRAMVA Summary'!D$76:D$77)*(MONTH($E143)-1)/12)*$H143</f>
        <v>0</v>
      </c>
      <c r="J143" s="230">
        <f>(SUM('1.  LRAMVA Summary'!E$52:E$75)+SUM('1.  LRAMVA Summary'!E$76:E$77)*(MONTH($E143)-1)/12)*$H143</f>
        <v>0</v>
      </c>
      <c r="K143" s="230">
        <f>(SUM('1.  LRAMVA Summary'!F$52:F$75)+SUM('1.  LRAMVA Summary'!F$76:F$77)*(MONTH($E143)-1)/12)*$H143</f>
        <v>0</v>
      </c>
      <c r="L143" s="230">
        <f>(SUM('1.  LRAMVA Summary'!G$52:G$75)+SUM('1.  LRAMVA Summary'!G$76:G$77)*(MONTH($E143)-1)/12)*$H143</f>
        <v>0</v>
      </c>
      <c r="M143" s="230">
        <f>(SUM('1.  LRAMVA Summary'!H$52:H$75)+SUM('1.  LRAMVA Summary'!H$76:H$77)*(MONTH($E143)-1)/12)*$H143</f>
        <v>0</v>
      </c>
      <c r="N143" s="230">
        <f>(SUM('1.  LRAMVA Summary'!I$52:I$75)+SUM('1.  LRAMVA Summary'!I$76:I$77)*(MONTH($E143)-1)/12)*$H143</f>
        <v>0</v>
      </c>
      <c r="O143" s="230">
        <f>(SUM('1.  LRAMVA Summary'!J$52:J$75)+SUM('1.  LRAMVA Summary'!J$76:J$77)*(MONTH($E143)-1)/12)*$H143</f>
        <v>0</v>
      </c>
      <c r="P143" s="230">
        <f>(SUM('1.  LRAMVA Summary'!K$52:K$75)+SUM('1.  LRAMVA Summary'!K$76:K$77)*(MONTH($E143)-1)/12)*$H143</f>
        <v>0</v>
      </c>
      <c r="Q143" s="230">
        <f>(SUM('1.  LRAMVA Summary'!L$52:L$75)+SUM('1.  LRAMVA Summary'!L$76:L$77)*(MONTH($E143)-1)/12)*$H143</f>
        <v>0</v>
      </c>
      <c r="R143" s="230">
        <f>(SUM('1.  LRAMVA Summary'!M$52:M$75)+SUM('1.  LRAMVA Summary'!M$76:M$77)*(MONTH($E143)-1)/12)*$H143</f>
        <v>0</v>
      </c>
      <c r="S143" s="230">
        <f>(SUM('1.  LRAMVA Summary'!N$52:N$75)+SUM('1.  LRAMVA Summary'!N$76:N$77)*(MONTH($E143)-1)/12)*$H143</f>
        <v>0</v>
      </c>
      <c r="T143" s="230">
        <f>(SUM('1.  LRAMVA Summary'!O$52:O$75)+SUM('1.  LRAMVA Summary'!O$76:O$77)*(MONTH($E143)-1)/12)*$H143</f>
        <v>0</v>
      </c>
      <c r="U143" s="230">
        <f>(SUM('1.  LRAMVA Summary'!P$52:P$75)+SUM('1.  LRAMVA Summary'!P$76:P$77)*(MONTH($E143)-1)/12)*$H143</f>
        <v>0</v>
      </c>
      <c r="V143" s="230">
        <f>(SUM('1.  LRAMVA Summary'!Q$52:Q$75)+SUM('1.  LRAMVA Summary'!Q$76:Q$77)*(MONTH($E143)-1)/12)*$H143</f>
        <v>0</v>
      </c>
      <c r="W143" s="231">
        <f t="shared" si="75"/>
        <v>0</v>
      </c>
    </row>
    <row r="144" spans="2:23" s="9" customFormat="1">
      <c r="B144" s="68"/>
      <c r="E144" s="214">
        <v>43739</v>
      </c>
      <c r="F144" s="214" t="s">
        <v>187</v>
      </c>
      <c r="G144" s="215" t="s">
        <v>69</v>
      </c>
      <c r="H144" s="240">
        <f>$C$50/12</f>
        <v>0</v>
      </c>
      <c r="I144" s="230">
        <f>(SUM('1.  LRAMVA Summary'!D$52:D$75)+SUM('1.  LRAMVA Summary'!D$76:D$77)*(MONTH($E144)-1)/12)*$H144</f>
        <v>0</v>
      </c>
      <c r="J144" s="230">
        <f>(SUM('1.  LRAMVA Summary'!E$52:E$75)+SUM('1.  LRAMVA Summary'!E$76:E$77)*(MONTH($E144)-1)/12)*$H144</f>
        <v>0</v>
      </c>
      <c r="K144" s="230">
        <f>(SUM('1.  LRAMVA Summary'!F$52:F$75)+SUM('1.  LRAMVA Summary'!F$76:F$77)*(MONTH($E144)-1)/12)*$H144</f>
        <v>0</v>
      </c>
      <c r="L144" s="230">
        <f>(SUM('1.  LRAMVA Summary'!G$52:G$75)+SUM('1.  LRAMVA Summary'!G$76:G$77)*(MONTH($E144)-1)/12)*$H144</f>
        <v>0</v>
      </c>
      <c r="M144" s="230">
        <f>(SUM('1.  LRAMVA Summary'!H$52:H$75)+SUM('1.  LRAMVA Summary'!H$76:H$77)*(MONTH($E144)-1)/12)*$H144</f>
        <v>0</v>
      </c>
      <c r="N144" s="230">
        <f>(SUM('1.  LRAMVA Summary'!I$52:I$75)+SUM('1.  LRAMVA Summary'!I$76:I$77)*(MONTH($E144)-1)/12)*$H144</f>
        <v>0</v>
      </c>
      <c r="O144" s="230">
        <f>(SUM('1.  LRAMVA Summary'!J$52:J$75)+SUM('1.  LRAMVA Summary'!J$76:J$77)*(MONTH($E144)-1)/12)*$H144</f>
        <v>0</v>
      </c>
      <c r="P144" s="230">
        <f>(SUM('1.  LRAMVA Summary'!K$52:K$75)+SUM('1.  LRAMVA Summary'!K$76:K$77)*(MONTH($E144)-1)/12)*$H144</f>
        <v>0</v>
      </c>
      <c r="Q144" s="230">
        <f>(SUM('1.  LRAMVA Summary'!L$52:L$75)+SUM('1.  LRAMVA Summary'!L$76:L$77)*(MONTH($E144)-1)/12)*$H144</f>
        <v>0</v>
      </c>
      <c r="R144" s="230">
        <f>(SUM('1.  LRAMVA Summary'!M$52:M$75)+SUM('1.  LRAMVA Summary'!M$76:M$77)*(MONTH($E144)-1)/12)*$H144</f>
        <v>0</v>
      </c>
      <c r="S144" s="230">
        <f>(SUM('1.  LRAMVA Summary'!N$52:N$75)+SUM('1.  LRAMVA Summary'!N$76:N$77)*(MONTH($E144)-1)/12)*$H144</f>
        <v>0</v>
      </c>
      <c r="T144" s="230">
        <f>(SUM('1.  LRAMVA Summary'!O$52:O$75)+SUM('1.  LRAMVA Summary'!O$76:O$77)*(MONTH($E144)-1)/12)*$H144</f>
        <v>0</v>
      </c>
      <c r="U144" s="230">
        <f>(SUM('1.  LRAMVA Summary'!P$52:P$75)+SUM('1.  LRAMVA Summary'!P$76:P$77)*(MONTH($E144)-1)/12)*$H144</f>
        <v>0</v>
      </c>
      <c r="V144" s="230">
        <f>(SUM('1.  LRAMVA Summary'!Q$52:Q$75)+SUM('1.  LRAMVA Summary'!Q$76:Q$77)*(MONTH($E144)-1)/12)*$H144</f>
        <v>0</v>
      </c>
      <c r="W144" s="231">
        <f t="shared" si="75"/>
        <v>0</v>
      </c>
    </row>
    <row r="145" spans="2:23" s="9" customFormat="1">
      <c r="B145" s="68"/>
      <c r="E145" s="214">
        <v>43770</v>
      </c>
      <c r="F145" s="214" t="s">
        <v>187</v>
      </c>
      <c r="G145" s="215" t="s">
        <v>69</v>
      </c>
      <c r="H145" s="240">
        <f t="shared" ref="H145:H146" si="78">$C$50/12</f>
        <v>0</v>
      </c>
      <c r="I145" s="230">
        <f>(SUM('1.  LRAMVA Summary'!D$52:D$75)+SUM('1.  LRAMVA Summary'!D$76:D$77)*(MONTH($E145)-1)/12)*$H145</f>
        <v>0</v>
      </c>
      <c r="J145" s="230">
        <f>(SUM('1.  LRAMVA Summary'!E$52:E$75)+SUM('1.  LRAMVA Summary'!E$76:E$77)*(MONTH($E145)-1)/12)*$H145</f>
        <v>0</v>
      </c>
      <c r="K145" s="230">
        <f>(SUM('1.  LRAMVA Summary'!F$52:F$75)+SUM('1.  LRAMVA Summary'!F$76:F$77)*(MONTH($E145)-1)/12)*$H145</f>
        <v>0</v>
      </c>
      <c r="L145" s="230">
        <f>(SUM('1.  LRAMVA Summary'!G$52:G$75)+SUM('1.  LRAMVA Summary'!G$76:G$77)*(MONTH($E145)-1)/12)*$H145</f>
        <v>0</v>
      </c>
      <c r="M145" s="230">
        <f>(SUM('1.  LRAMVA Summary'!H$52:H$75)+SUM('1.  LRAMVA Summary'!H$76:H$77)*(MONTH($E145)-1)/12)*$H145</f>
        <v>0</v>
      </c>
      <c r="N145" s="230">
        <f>(SUM('1.  LRAMVA Summary'!I$52:I$75)+SUM('1.  LRAMVA Summary'!I$76:I$77)*(MONTH($E145)-1)/12)*$H145</f>
        <v>0</v>
      </c>
      <c r="O145" s="230">
        <f>(SUM('1.  LRAMVA Summary'!J$52:J$75)+SUM('1.  LRAMVA Summary'!J$76:J$77)*(MONTH($E145)-1)/12)*$H145</f>
        <v>0</v>
      </c>
      <c r="P145" s="230">
        <f>(SUM('1.  LRAMVA Summary'!K$52:K$75)+SUM('1.  LRAMVA Summary'!K$76:K$77)*(MONTH($E145)-1)/12)*$H145</f>
        <v>0</v>
      </c>
      <c r="Q145" s="230">
        <f>(SUM('1.  LRAMVA Summary'!L$52:L$75)+SUM('1.  LRAMVA Summary'!L$76:L$77)*(MONTH($E145)-1)/12)*$H145</f>
        <v>0</v>
      </c>
      <c r="R145" s="230">
        <f>(SUM('1.  LRAMVA Summary'!M$52:M$75)+SUM('1.  LRAMVA Summary'!M$76:M$77)*(MONTH($E145)-1)/12)*$H145</f>
        <v>0</v>
      </c>
      <c r="S145" s="230">
        <f>(SUM('1.  LRAMVA Summary'!N$52:N$75)+SUM('1.  LRAMVA Summary'!N$76:N$77)*(MONTH($E145)-1)/12)*$H145</f>
        <v>0</v>
      </c>
      <c r="T145" s="230">
        <f>(SUM('1.  LRAMVA Summary'!O$52:O$75)+SUM('1.  LRAMVA Summary'!O$76:O$77)*(MONTH($E145)-1)/12)*$H145</f>
        <v>0</v>
      </c>
      <c r="U145" s="230">
        <f>(SUM('1.  LRAMVA Summary'!P$52:P$75)+SUM('1.  LRAMVA Summary'!P$76:P$77)*(MONTH($E145)-1)/12)*$H145</f>
        <v>0</v>
      </c>
      <c r="V145" s="230">
        <f>(SUM('1.  LRAMVA Summary'!Q$52:Q$75)+SUM('1.  LRAMVA Summary'!Q$76:Q$77)*(MONTH($E145)-1)/12)*$H145</f>
        <v>0</v>
      </c>
      <c r="W145" s="231">
        <f t="shared" si="75"/>
        <v>0</v>
      </c>
    </row>
    <row r="146" spans="2:23" s="9" customFormat="1">
      <c r="B146" s="68"/>
      <c r="E146" s="214">
        <v>43800</v>
      </c>
      <c r="F146" s="214" t="s">
        <v>187</v>
      </c>
      <c r="G146" s="215" t="s">
        <v>69</v>
      </c>
      <c r="H146" s="240">
        <f t="shared" si="78"/>
        <v>0</v>
      </c>
      <c r="I146" s="230">
        <f>(SUM('1.  LRAMVA Summary'!D$52:D$75)+SUM('1.  LRAMVA Summary'!D$76:D$77)*(MONTH($E146)-1)/12)*$H146</f>
        <v>0</v>
      </c>
      <c r="J146" s="230">
        <f>(SUM('1.  LRAMVA Summary'!E$52:E$75)+SUM('1.  LRAMVA Summary'!E$76:E$77)*(MONTH($E146)-1)/12)*$H146</f>
        <v>0</v>
      </c>
      <c r="K146" s="230">
        <f>(SUM('1.  LRAMVA Summary'!F$52:F$75)+SUM('1.  LRAMVA Summary'!F$76:F$77)*(MONTH($E146)-1)/12)*$H146</f>
        <v>0</v>
      </c>
      <c r="L146" s="230">
        <f>(SUM('1.  LRAMVA Summary'!G$52:G$75)+SUM('1.  LRAMVA Summary'!G$76:G$77)*(MONTH($E146)-1)/12)*$H146</f>
        <v>0</v>
      </c>
      <c r="M146" s="230">
        <f>(SUM('1.  LRAMVA Summary'!H$52:H$75)+SUM('1.  LRAMVA Summary'!H$76:H$77)*(MONTH($E146)-1)/12)*$H146</f>
        <v>0</v>
      </c>
      <c r="N146" s="230">
        <f>(SUM('1.  LRAMVA Summary'!I$52:I$75)+SUM('1.  LRAMVA Summary'!I$76:I$77)*(MONTH($E146)-1)/12)*$H146</f>
        <v>0</v>
      </c>
      <c r="O146" s="230">
        <f>(SUM('1.  LRAMVA Summary'!J$52:J$75)+SUM('1.  LRAMVA Summary'!J$76:J$77)*(MONTH($E146)-1)/12)*$H146</f>
        <v>0</v>
      </c>
      <c r="P146" s="230">
        <f>(SUM('1.  LRAMVA Summary'!K$52:K$75)+SUM('1.  LRAMVA Summary'!K$76:K$77)*(MONTH($E146)-1)/12)*$H146</f>
        <v>0</v>
      </c>
      <c r="Q146" s="230">
        <f>(SUM('1.  LRAMVA Summary'!L$52:L$75)+SUM('1.  LRAMVA Summary'!L$76:L$77)*(MONTH($E146)-1)/12)*$H146</f>
        <v>0</v>
      </c>
      <c r="R146" s="230">
        <f>(SUM('1.  LRAMVA Summary'!M$52:M$75)+SUM('1.  LRAMVA Summary'!M$76:M$77)*(MONTH($E146)-1)/12)*$H146</f>
        <v>0</v>
      </c>
      <c r="S146" s="230">
        <f>(SUM('1.  LRAMVA Summary'!N$52:N$75)+SUM('1.  LRAMVA Summary'!N$76:N$77)*(MONTH($E146)-1)/12)*$H146</f>
        <v>0</v>
      </c>
      <c r="T146" s="230">
        <f>(SUM('1.  LRAMVA Summary'!O$52:O$75)+SUM('1.  LRAMVA Summary'!O$76:O$77)*(MONTH($E146)-1)/12)*$H146</f>
        <v>0</v>
      </c>
      <c r="U146" s="230">
        <f>(SUM('1.  LRAMVA Summary'!P$52:P$75)+SUM('1.  LRAMVA Summary'!P$76:P$77)*(MONTH($E146)-1)/12)*$H146</f>
        <v>0</v>
      </c>
      <c r="V146" s="230">
        <f>(SUM('1.  LRAMVA Summary'!Q$52:Q$75)+SUM('1.  LRAMVA Summary'!Q$76:Q$77)*(MONTH($E146)-1)/12)*$H146</f>
        <v>0</v>
      </c>
      <c r="W146" s="231">
        <f t="shared" si="75"/>
        <v>0</v>
      </c>
    </row>
    <row r="147" spans="2:23" s="9" customFormat="1" ht="15.75" thickBot="1">
      <c r="B147" s="68"/>
      <c r="E147" s="216" t="s">
        <v>470</v>
      </c>
      <c r="F147" s="216"/>
      <c r="G147" s="217"/>
      <c r="H147" s="218"/>
      <c r="I147" s="219">
        <f>SUM(I134:I146)</f>
        <v>202.60518078974951</v>
      </c>
      <c r="J147" s="219">
        <f>SUM(J134:J146)</f>
        <v>348.87032466154983</v>
      </c>
      <c r="K147" s="219">
        <f t="shared" ref="K147:O147" si="79">SUM(K134:K146)</f>
        <v>141.78181514171533</v>
      </c>
      <c r="L147" s="219">
        <f t="shared" si="79"/>
        <v>333.9333114975899</v>
      </c>
      <c r="M147" s="219">
        <f t="shared" si="79"/>
        <v>0</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1027.1906320906046</v>
      </c>
    </row>
    <row r="148" spans="2:23" s="9" customFormat="1" ht="15.75" thickTop="1">
      <c r="B148" s="68"/>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8"/>
      <c r="E149" s="225" t="s">
        <v>434</v>
      </c>
      <c r="F149" s="225"/>
      <c r="G149" s="226"/>
      <c r="H149" s="227"/>
      <c r="I149" s="228">
        <f>I147+I148</f>
        <v>202.60518078974951</v>
      </c>
      <c r="J149" s="228">
        <f t="shared" ref="J149" si="81">J147+J148</f>
        <v>348.87032466154983</v>
      </c>
      <c r="K149" s="228">
        <f t="shared" ref="K149" si="82">K147+K148</f>
        <v>141.78181514171533</v>
      </c>
      <c r="L149" s="228">
        <f t="shared" ref="L149" si="83">L147+L148</f>
        <v>333.9333114975899</v>
      </c>
      <c r="M149" s="228">
        <f t="shared" ref="M149" si="84">M147+M148</f>
        <v>0</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1027.1906320906046</v>
      </c>
    </row>
    <row r="150" spans="2:23" s="9" customFormat="1">
      <c r="B150" s="68"/>
      <c r="E150" s="214">
        <v>43831</v>
      </c>
      <c r="F150" s="214" t="s">
        <v>188</v>
      </c>
      <c r="G150" s="215" t="s">
        <v>65</v>
      </c>
      <c r="H150" s="240">
        <f>$C$51/12</f>
        <v>0</v>
      </c>
      <c r="I150" s="230">
        <f>(SUM('1.  LRAMVA Summary'!D$52:D$78)+SUM('1.  LRAMVA Summary'!D$79:D$80)*(MONTH($E150)-1)/12)*$H150</f>
        <v>0</v>
      </c>
      <c r="J150" s="230">
        <f>(SUM('1.  LRAMVA Summary'!E$52:E$78)+SUM('1.  LRAMVA Summary'!E$79:E$80)*(MONTH($E150)-1)/12)*$H150</f>
        <v>0</v>
      </c>
      <c r="K150" s="230">
        <f>(SUM('1.  LRAMVA Summary'!F$52:F$78)+SUM('1.  LRAMVA Summary'!F$79:F$80)*(MONTH($E150)-1)/12)*$H150</f>
        <v>0</v>
      </c>
      <c r="L150" s="230">
        <f>(SUM('1.  LRAMVA Summary'!G$52:G$78)+SUM('1.  LRAMVA Summary'!G$79:G$80)*(MONTH($E150)-1)/12)*$H150</f>
        <v>0</v>
      </c>
      <c r="M150" s="230">
        <f>(SUM('1.  LRAMVA Summary'!H$52:H$78)+SUM('1.  LRAMVA Summary'!H$79:H$80)*(MONTH($E150)-1)/12)*$H150</f>
        <v>0</v>
      </c>
      <c r="N150" s="230">
        <f>(SUM('1.  LRAMVA Summary'!I$52:I$78)+SUM('1.  LRAMVA Summary'!I$79:I$80)*(MONTH($E150)-1)/12)*$H150</f>
        <v>0</v>
      </c>
      <c r="O150" s="230">
        <f>(SUM('1.  LRAMVA Summary'!J$52:J$78)+SUM('1.  LRAMVA Summary'!J$79:J$80)*(MONTH($E150)-1)/12)*$H150</f>
        <v>0</v>
      </c>
      <c r="P150" s="230">
        <f>(SUM('1.  LRAMVA Summary'!K$52:K$78)+SUM('1.  LRAMVA Summary'!K$79:K$80)*(MONTH($E150)-1)/12)*$H150</f>
        <v>0</v>
      </c>
      <c r="Q150" s="230">
        <f>(SUM('1.  LRAMVA Summary'!L$52:L$78)+SUM('1.  LRAMVA Summary'!L$79:L$80)*(MONTH($E150)-1)/12)*$H150</f>
        <v>0</v>
      </c>
      <c r="R150" s="230">
        <f>(SUM('1.  LRAMVA Summary'!M$52:M$78)+SUM('1.  LRAMVA Summary'!M$79:M$80)*(MONTH($E150)-1)/12)*$H150</f>
        <v>0</v>
      </c>
      <c r="S150" s="230">
        <f>(SUM('1.  LRAMVA Summary'!N$52:N$78)+SUM('1.  LRAMVA Summary'!N$79:N$80)*(MONTH($E150)-1)/12)*$H150</f>
        <v>0</v>
      </c>
      <c r="T150" s="230">
        <f>(SUM('1.  LRAMVA Summary'!O$52:O$78)+SUM('1.  LRAMVA Summary'!O$79:O$80)*(MONTH($E150)-1)/12)*$H150</f>
        <v>0</v>
      </c>
      <c r="U150" s="230">
        <f>(SUM('1.  LRAMVA Summary'!P$52:P$78)+SUM('1.  LRAMVA Summary'!P$79:P$80)*(MONTH($E150)-1)/12)*$H150</f>
        <v>0</v>
      </c>
      <c r="V150" s="230">
        <f>(SUM('1.  LRAMVA Summary'!Q$52:Q$78)+SUM('1.  LRAMVA Summary'!Q$79:Q$80)*(MONTH($E150)-1)/12)*$H150</f>
        <v>0</v>
      </c>
      <c r="W150" s="231">
        <f>SUM(I150:V150)</f>
        <v>0</v>
      </c>
    </row>
    <row r="151" spans="2:23" s="9" customFormat="1">
      <c r="B151" s="68"/>
      <c r="E151" s="214">
        <v>43862</v>
      </c>
      <c r="F151" s="214" t="s">
        <v>188</v>
      </c>
      <c r="G151" s="215" t="s">
        <v>65</v>
      </c>
      <c r="H151" s="240">
        <f t="shared" ref="H151:H152" si="87">$C$51/12</f>
        <v>0</v>
      </c>
      <c r="I151" s="230">
        <f>(SUM('1.  LRAMVA Summary'!D$52:D$78)+SUM('1.  LRAMVA Summary'!D$79:D$80)*(MONTH($E151)-1)/12)*$H151</f>
        <v>0</v>
      </c>
      <c r="J151" s="230">
        <f>(SUM('1.  LRAMVA Summary'!E$52:E$78)+SUM('1.  LRAMVA Summary'!E$79:E$80)*(MONTH($E151)-1)/12)*$H151</f>
        <v>0</v>
      </c>
      <c r="K151" s="230">
        <f>(SUM('1.  LRAMVA Summary'!F$52:F$78)+SUM('1.  LRAMVA Summary'!F$79:F$80)*(MONTH($E151)-1)/12)*$H151</f>
        <v>0</v>
      </c>
      <c r="L151" s="230">
        <f>(SUM('1.  LRAMVA Summary'!G$52:G$78)+SUM('1.  LRAMVA Summary'!G$79:G$80)*(MONTH($E151)-1)/12)*$H151</f>
        <v>0</v>
      </c>
      <c r="M151" s="230">
        <f>(SUM('1.  LRAMVA Summary'!H$52:H$78)+SUM('1.  LRAMVA Summary'!H$79:H$80)*(MONTH($E151)-1)/12)*$H151</f>
        <v>0</v>
      </c>
      <c r="N151" s="230">
        <f>(SUM('1.  LRAMVA Summary'!I$52:I$78)+SUM('1.  LRAMVA Summary'!I$79:I$80)*(MONTH($E151)-1)/12)*$H151</f>
        <v>0</v>
      </c>
      <c r="O151" s="230">
        <f>(SUM('1.  LRAMVA Summary'!J$52:J$78)+SUM('1.  LRAMVA Summary'!J$79:J$80)*(MONTH($E151)-1)/12)*$H151</f>
        <v>0</v>
      </c>
      <c r="P151" s="230">
        <f>(SUM('1.  LRAMVA Summary'!K$52:K$78)+SUM('1.  LRAMVA Summary'!K$79:K$80)*(MONTH($E151)-1)/12)*$H151</f>
        <v>0</v>
      </c>
      <c r="Q151" s="230">
        <f>(SUM('1.  LRAMVA Summary'!L$52:L$78)+SUM('1.  LRAMVA Summary'!L$79:L$80)*(MONTH($E151)-1)/12)*$H151</f>
        <v>0</v>
      </c>
      <c r="R151" s="230">
        <f>(SUM('1.  LRAMVA Summary'!M$52:M$78)+SUM('1.  LRAMVA Summary'!M$79:M$80)*(MONTH($E151)-1)/12)*$H151</f>
        <v>0</v>
      </c>
      <c r="S151" s="230">
        <f>(SUM('1.  LRAMVA Summary'!N$52:N$78)+SUM('1.  LRAMVA Summary'!N$79:N$80)*(MONTH($E151)-1)/12)*$H151</f>
        <v>0</v>
      </c>
      <c r="T151" s="230">
        <f>(SUM('1.  LRAMVA Summary'!O$52:O$78)+SUM('1.  LRAMVA Summary'!O$79:O$80)*(MONTH($E151)-1)/12)*$H151</f>
        <v>0</v>
      </c>
      <c r="U151" s="230">
        <f>(SUM('1.  LRAMVA Summary'!P$52:P$78)+SUM('1.  LRAMVA Summary'!P$79:P$80)*(MONTH($E151)-1)/12)*$H151</f>
        <v>0</v>
      </c>
      <c r="V151" s="230">
        <f>(SUM('1.  LRAMVA Summary'!Q$52:Q$78)+SUM('1.  LRAMVA Summary'!Q$79:Q$80)*(MONTH($E151)-1)/12)*$H151</f>
        <v>0</v>
      </c>
      <c r="W151" s="231">
        <f t="shared" ref="W151:W160" si="88">SUM(I151:V151)</f>
        <v>0</v>
      </c>
    </row>
    <row r="152" spans="2:23" s="9" customFormat="1">
      <c r="B152" s="68"/>
      <c r="E152" s="214">
        <v>43891</v>
      </c>
      <c r="F152" s="214" t="s">
        <v>188</v>
      </c>
      <c r="G152" s="215" t="s">
        <v>65</v>
      </c>
      <c r="H152" s="240">
        <f t="shared" si="87"/>
        <v>0</v>
      </c>
      <c r="I152" s="230">
        <f>(SUM('1.  LRAMVA Summary'!D$52:D$78)+SUM('1.  LRAMVA Summary'!D$79:D$80)*(MONTH($E152)-1)/12)*$H152</f>
        <v>0</v>
      </c>
      <c r="J152" s="230">
        <f>(SUM('1.  LRAMVA Summary'!E$52:E$78)+SUM('1.  LRAMVA Summary'!E$79:E$80)*(MONTH($E152)-1)/12)*$H152</f>
        <v>0</v>
      </c>
      <c r="K152" s="230">
        <f>(SUM('1.  LRAMVA Summary'!F$52:F$78)+SUM('1.  LRAMVA Summary'!F$79:F$80)*(MONTH($E152)-1)/12)*$H152</f>
        <v>0</v>
      </c>
      <c r="L152" s="230">
        <f>(SUM('1.  LRAMVA Summary'!G$52:G$78)+SUM('1.  LRAMVA Summary'!G$79:G$80)*(MONTH($E152)-1)/12)*$H152</f>
        <v>0</v>
      </c>
      <c r="M152" s="230">
        <f>(SUM('1.  LRAMVA Summary'!H$52:H$78)+SUM('1.  LRAMVA Summary'!H$79:H$80)*(MONTH($E152)-1)/12)*$H152</f>
        <v>0</v>
      </c>
      <c r="N152" s="230">
        <f>(SUM('1.  LRAMVA Summary'!I$52:I$78)+SUM('1.  LRAMVA Summary'!I$79:I$80)*(MONTH($E152)-1)/12)*$H152</f>
        <v>0</v>
      </c>
      <c r="O152" s="230">
        <f>(SUM('1.  LRAMVA Summary'!J$52:J$78)+SUM('1.  LRAMVA Summary'!J$79:J$80)*(MONTH($E152)-1)/12)*$H152</f>
        <v>0</v>
      </c>
      <c r="P152" s="230">
        <f>(SUM('1.  LRAMVA Summary'!K$52:K$78)+SUM('1.  LRAMVA Summary'!K$79:K$80)*(MONTH($E152)-1)/12)*$H152</f>
        <v>0</v>
      </c>
      <c r="Q152" s="230">
        <f>(SUM('1.  LRAMVA Summary'!L$52:L$78)+SUM('1.  LRAMVA Summary'!L$79:L$80)*(MONTH($E152)-1)/12)*$H152</f>
        <v>0</v>
      </c>
      <c r="R152" s="230">
        <f>(SUM('1.  LRAMVA Summary'!M$52:M$78)+SUM('1.  LRAMVA Summary'!M$79:M$80)*(MONTH($E152)-1)/12)*$H152</f>
        <v>0</v>
      </c>
      <c r="S152" s="230">
        <f>(SUM('1.  LRAMVA Summary'!N$52:N$78)+SUM('1.  LRAMVA Summary'!N$79:N$80)*(MONTH($E152)-1)/12)*$H152</f>
        <v>0</v>
      </c>
      <c r="T152" s="230">
        <f>(SUM('1.  LRAMVA Summary'!O$52:O$78)+SUM('1.  LRAMVA Summary'!O$79:O$80)*(MONTH($E152)-1)/12)*$H152</f>
        <v>0</v>
      </c>
      <c r="U152" s="230">
        <f>(SUM('1.  LRAMVA Summary'!P$52:P$78)+SUM('1.  LRAMVA Summary'!P$79:P$80)*(MONTH($E152)-1)/12)*$H152</f>
        <v>0</v>
      </c>
      <c r="V152" s="230">
        <f>(SUM('1.  LRAMVA Summary'!Q$52:Q$78)+SUM('1.  LRAMVA Summary'!Q$79:Q$80)*(MONTH($E152)-1)/12)*$H152</f>
        <v>0</v>
      </c>
      <c r="W152" s="231">
        <f t="shared" si="88"/>
        <v>0</v>
      </c>
    </row>
    <row r="153" spans="2:23" s="9" customFormat="1">
      <c r="B153" s="68"/>
      <c r="E153" s="214">
        <v>43922</v>
      </c>
      <c r="F153" s="214" t="s">
        <v>188</v>
      </c>
      <c r="G153" s="215" t="s">
        <v>66</v>
      </c>
      <c r="H153" s="240">
        <f>$C$52/12</f>
        <v>0</v>
      </c>
      <c r="I153" s="230">
        <f>(SUM('1.  LRAMVA Summary'!D$52:D$78)+SUM('1.  LRAMVA Summary'!D$79:D$80)*(MONTH($E153)-1)/12)*$H153</f>
        <v>0</v>
      </c>
      <c r="J153" s="230">
        <f>(SUM('1.  LRAMVA Summary'!E$52:E$78)+SUM('1.  LRAMVA Summary'!E$79:E$80)*(MONTH($E153)-1)/12)*$H153</f>
        <v>0</v>
      </c>
      <c r="K153" s="230">
        <f>(SUM('1.  LRAMVA Summary'!F$52:F$78)+SUM('1.  LRAMVA Summary'!F$79:F$80)*(MONTH($E153)-1)/12)*$H153</f>
        <v>0</v>
      </c>
      <c r="L153" s="230">
        <f>(SUM('1.  LRAMVA Summary'!G$52:G$78)+SUM('1.  LRAMVA Summary'!G$79:G$80)*(MONTH($E153)-1)/12)*$H153</f>
        <v>0</v>
      </c>
      <c r="M153" s="230">
        <f>(SUM('1.  LRAMVA Summary'!H$52:H$78)+SUM('1.  LRAMVA Summary'!H$79:H$80)*(MONTH($E153)-1)/12)*$H153</f>
        <v>0</v>
      </c>
      <c r="N153" s="230">
        <f>(SUM('1.  LRAMVA Summary'!I$52:I$78)+SUM('1.  LRAMVA Summary'!I$79:I$80)*(MONTH($E153)-1)/12)*$H153</f>
        <v>0</v>
      </c>
      <c r="O153" s="230">
        <f>(SUM('1.  LRAMVA Summary'!J$52:J$78)+SUM('1.  LRAMVA Summary'!J$79:J$80)*(MONTH($E153)-1)/12)*$H153</f>
        <v>0</v>
      </c>
      <c r="P153" s="230">
        <f>(SUM('1.  LRAMVA Summary'!K$52:K$78)+SUM('1.  LRAMVA Summary'!K$79:K$80)*(MONTH($E153)-1)/12)*$H153</f>
        <v>0</v>
      </c>
      <c r="Q153" s="230">
        <f>(SUM('1.  LRAMVA Summary'!L$52:L$78)+SUM('1.  LRAMVA Summary'!L$79:L$80)*(MONTH($E153)-1)/12)*$H153</f>
        <v>0</v>
      </c>
      <c r="R153" s="230">
        <f>(SUM('1.  LRAMVA Summary'!M$52:M$78)+SUM('1.  LRAMVA Summary'!M$79:M$80)*(MONTH($E153)-1)/12)*$H153</f>
        <v>0</v>
      </c>
      <c r="S153" s="230">
        <f>(SUM('1.  LRAMVA Summary'!N$52:N$78)+SUM('1.  LRAMVA Summary'!N$79:N$80)*(MONTH($E153)-1)/12)*$H153</f>
        <v>0</v>
      </c>
      <c r="T153" s="230">
        <f>(SUM('1.  LRAMVA Summary'!O$52:O$78)+SUM('1.  LRAMVA Summary'!O$79:O$80)*(MONTH($E153)-1)/12)*$H153</f>
        <v>0</v>
      </c>
      <c r="U153" s="230">
        <f>(SUM('1.  LRAMVA Summary'!P$52:P$78)+SUM('1.  LRAMVA Summary'!P$79:P$80)*(MONTH($E153)-1)/12)*$H153</f>
        <v>0</v>
      </c>
      <c r="V153" s="230">
        <f>(SUM('1.  LRAMVA Summary'!Q$52:Q$78)+SUM('1.  LRAMVA Summary'!Q$79:Q$80)*(MONTH($E153)-1)/12)*$H153</f>
        <v>0</v>
      </c>
      <c r="W153" s="231">
        <f t="shared" si="88"/>
        <v>0</v>
      </c>
    </row>
    <row r="154" spans="2:23" s="9" customFormat="1">
      <c r="B154" s="68"/>
      <c r="E154" s="214">
        <v>43952</v>
      </c>
      <c r="F154" s="214" t="s">
        <v>188</v>
      </c>
      <c r="G154" s="215" t="s">
        <v>66</v>
      </c>
      <c r="H154" s="240">
        <f t="shared" ref="H154:H155" si="89">$C$52/12</f>
        <v>0</v>
      </c>
      <c r="I154" s="230">
        <f>(SUM('1.  LRAMVA Summary'!D$52:D$78)+SUM('1.  LRAMVA Summary'!D$79:D$80)*(MONTH($E154)-1)/12)*$H154</f>
        <v>0</v>
      </c>
      <c r="J154" s="230">
        <f>(SUM('1.  LRAMVA Summary'!E$52:E$78)+SUM('1.  LRAMVA Summary'!E$79:E$80)*(MONTH($E154)-1)/12)*$H154</f>
        <v>0</v>
      </c>
      <c r="K154" s="230">
        <f>(SUM('1.  LRAMVA Summary'!F$52:F$78)+SUM('1.  LRAMVA Summary'!F$79:F$80)*(MONTH($E154)-1)/12)*$H154</f>
        <v>0</v>
      </c>
      <c r="L154" s="230">
        <f>(SUM('1.  LRAMVA Summary'!G$52:G$78)+SUM('1.  LRAMVA Summary'!G$79:G$80)*(MONTH($E154)-1)/12)*$H154</f>
        <v>0</v>
      </c>
      <c r="M154" s="230">
        <f>(SUM('1.  LRAMVA Summary'!H$52:H$78)+SUM('1.  LRAMVA Summary'!H$79:H$80)*(MONTH($E154)-1)/12)*$H154</f>
        <v>0</v>
      </c>
      <c r="N154" s="230">
        <f>(SUM('1.  LRAMVA Summary'!I$52:I$78)+SUM('1.  LRAMVA Summary'!I$79:I$80)*(MONTH($E154)-1)/12)*$H154</f>
        <v>0</v>
      </c>
      <c r="O154" s="230">
        <f>(SUM('1.  LRAMVA Summary'!J$52:J$78)+SUM('1.  LRAMVA Summary'!J$79:J$80)*(MONTH($E154)-1)/12)*$H154</f>
        <v>0</v>
      </c>
      <c r="P154" s="230">
        <f>(SUM('1.  LRAMVA Summary'!K$52:K$78)+SUM('1.  LRAMVA Summary'!K$79:K$80)*(MONTH($E154)-1)/12)*$H154</f>
        <v>0</v>
      </c>
      <c r="Q154" s="230">
        <f>(SUM('1.  LRAMVA Summary'!L$52:L$78)+SUM('1.  LRAMVA Summary'!L$79:L$80)*(MONTH($E154)-1)/12)*$H154</f>
        <v>0</v>
      </c>
      <c r="R154" s="230">
        <f>(SUM('1.  LRAMVA Summary'!M$52:M$78)+SUM('1.  LRAMVA Summary'!M$79:M$80)*(MONTH($E154)-1)/12)*$H154</f>
        <v>0</v>
      </c>
      <c r="S154" s="230">
        <f>(SUM('1.  LRAMVA Summary'!N$52:N$78)+SUM('1.  LRAMVA Summary'!N$79:N$80)*(MONTH($E154)-1)/12)*$H154</f>
        <v>0</v>
      </c>
      <c r="T154" s="230">
        <f>(SUM('1.  LRAMVA Summary'!O$52:O$78)+SUM('1.  LRAMVA Summary'!O$79:O$80)*(MONTH($E154)-1)/12)*$H154</f>
        <v>0</v>
      </c>
      <c r="U154" s="230">
        <f>(SUM('1.  LRAMVA Summary'!P$52:P$78)+SUM('1.  LRAMVA Summary'!P$79:P$80)*(MONTH($E154)-1)/12)*$H154</f>
        <v>0</v>
      </c>
      <c r="V154" s="230">
        <f>(SUM('1.  LRAMVA Summary'!Q$52:Q$78)+SUM('1.  LRAMVA Summary'!Q$79:Q$80)*(MONTH($E154)-1)/12)*$H154</f>
        <v>0</v>
      </c>
      <c r="W154" s="231">
        <f t="shared" si="88"/>
        <v>0</v>
      </c>
    </row>
    <row r="155" spans="2:23" s="9" customFormat="1">
      <c r="B155" s="68"/>
      <c r="E155" s="214">
        <v>43983</v>
      </c>
      <c r="F155" s="214" t="s">
        <v>188</v>
      </c>
      <c r="G155" s="215" t="s">
        <v>66</v>
      </c>
      <c r="H155" s="240">
        <f t="shared" si="89"/>
        <v>0</v>
      </c>
      <c r="I155" s="230">
        <f>(SUM('1.  LRAMVA Summary'!D$52:D$78)+SUM('1.  LRAMVA Summary'!D$79:D$80)*(MONTH($E155)-1)/12)*$H155</f>
        <v>0</v>
      </c>
      <c r="J155" s="230">
        <f>(SUM('1.  LRAMVA Summary'!E$52:E$78)+SUM('1.  LRAMVA Summary'!E$79:E$80)*(MONTH($E155)-1)/12)*$H155</f>
        <v>0</v>
      </c>
      <c r="K155" s="230">
        <f>(SUM('1.  LRAMVA Summary'!F$52:F$78)+SUM('1.  LRAMVA Summary'!F$79:F$80)*(MONTH($E155)-1)/12)*$H155</f>
        <v>0</v>
      </c>
      <c r="L155" s="230">
        <f>(SUM('1.  LRAMVA Summary'!G$52:G$78)+SUM('1.  LRAMVA Summary'!G$79:G$80)*(MONTH($E155)-1)/12)*$H155</f>
        <v>0</v>
      </c>
      <c r="M155" s="230">
        <f>(SUM('1.  LRAMVA Summary'!H$52:H$78)+SUM('1.  LRAMVA Summary'!H$79:H$80)*(MONTH($E155)-1)/12)*$H155</f>
        <v>0</v>
      </c>
      <c r="N155" s="230">
        <f>(SUM('1.  LRAMVA Summary'!I$52:I$78)+SUM('1.  LRAMVA Summary'!I$79:I$80)*(MONTH($E155)-1)/12)*$H155</f>
        <v>0</v>
      </c>
      <c r="O155" s="230">
        <f>(SUM('1.  LRAMVA Summary'!J$52:J$78)+SUM('1.  LRAMVA Summary'!J$79:J$80)*(MONTH($E155)-1)/12)*$H155</f>
        <v>0</v>
      </c>
      <c r="P155" s="230">
        <f>(SUM('1.  LRAMVA Summary'!K$52:K$78)+SUM('1.  LRAMVA Summary'!K$79:K$80)*(MONTH($E155)-1)/12)*$H155</f>
        <v>0</v>
      </c>
      <c r="Q155" s="230">
        <f>(SUM('1.  LRAMVA Summary'!L$52:L$78)+SUM('1.  LRAMVA Summary'!L$79:L$80)*(MONTH($E155)-1)/12)*$H155</f>
        <v>0</v>
      </c>
      <c r="R155" s="230">
        <f>(SUM('1.  LRAMVA Summary'!M$52:M$78)+SUM('1.  LRAMVA Summary'!M$79:M$80)*(MONTH($E155)-1)/12)*$H155</f>
        <v>0</v>
      </c>
      <c r="S155" s="230">
        <f>(SUM('1.  LRAMVA Summary'!N$52:N$78)+SUM('1.  LRAMVA Summary'!N$79:N$80)*(MONTH($E155)-1)/12)*$H155</f>
        <v>0</v>
      </c>
      <c r="T155" s="230">
        <f>(SUM('1.  LRAMVA Summary'!O$52:O$78)+SUM('1.  LRAMVA Summary'!O$79:O$80)*(MONTH($E155)-1)/12)*$H155</f>
        <v>0</v>
      </c>
      <c r="U155" s="230">
        <f>(SUM('1.  LRAMVA Summary'!P$52:P$78)+SUM('1.  LRAMVA Summary'!P$79:P$80)*(MONTH($E155)-1)/12)*$H155</f>
        <v>0</v>
      </c>
      <c r="V155" s="230">
        <f>(SUM('1.  LRAMVA Summary'!Q$52:Q$78)+SUM('1.  LRAMVA Summary'!Q$79:Q$80)*(MONTH($E155)-1)/12)*$H155</f>
        <v>0</v>
      </c>
      <c r="W155" s="231">
        <f t="shared" si="88"/>
        <v>0</v>
      </c>
    </row>
    <row r="156" spans="2:23" s="9" customFormat="1">
      <c r="B156" s="68"/>
      <c r="E156" s="214">
        <v>44013</v>
      </c>
      <c r="F156" s="214" t="s">
        <v>188</v>
      </c>
      <c r="G156" s="215" t="s">
        <v>68</v>
      </c>
      <c r="H156" s="240">
        <f>$C$53/12</f>
        <v>0</v>
      </c>
      <c r="I156" s="230">
        <f>(SUM('1.  LRAMVA Summary'!D$52:D$78)+SUM('1.  LRAMVA Summary'!D$79:D$80)*(MONTH($E156)-1)/12)*$H156</f>
        <v>0</v>
      </c>
      <c r="J156" s="230">
        <f>(SUM('1.  LRAMVA Summary'!E$52:E$78)+SUM('1.  LRAMVA Summary'!E$79:E$80)*(MONTH($E156)-1)/12)*$H156</f>
        <v>0</v>
      </c>
      <c r="K156" s="230">
        <f>(SUM('1.  LRAMVA Summary'!F$52:F$78)+SUM('1.  LRAMVA Summary'!F$79:F$80)*(MONTH($E156)-1)/12)*$H156</f>
        <v>0</v>
      </c>
      <c r="L156" s="230">
        <f>(SUM('1.  LRAMVA Summary'!G$52:G$78)+SUM('1.  LRAMVA Summary'!G$79:G$80)*(MONTH($E156)-1)/12)*$H156</f>
        <v>0</v>
      </c>
      <c r="M156" s="230">
        <f>(SUM('1.  LRAMVA Summary'!H$52:H$78)+SUM('1.  LRAMVA Summary'!H$79:H$80)*(MONTH($E156)-1)/12)*$H156</f>
        <v>0</v>
      </c>
      <c r="N156" s="230">
        <f>(SUM('1.  LRAMVA Summary'!I$52:I$78)+SUM('1.  LRAMVA Summary'!I$79:I$80)*(MONTH($E156)-1)/12)*$H156</f>
        <v>0</v>
      </c>
      <c r="O156" s="230">
        <f>(SUM('1.  LRAMVA Summary'!J$52:J$78)+SUM('1.  LRAMVA Summary'!J$79:J$80)*(MONTH($E156)-1)/12)*$H156</f>
        <v>0</v>
      </c>
      <c r="P156" s="230">
        <f>(SUM('1.  LRAMVA Summary'!K$52:K$78)+SUM('1.  LRAMVA Summary'!K$79:K$80)*(MONTH($E156)-1)/12)*$H156</f>
        <v>0</v>
      </c>
      <c r="Q156" s="230">
        <f>(SUM('1.  LRAMVA Summary'!L$52:L$78)+SUM('1.  LRAMVA Summary'!L$79:L$80)*(MONTH($E156)-1)/12)*$H156</f>
        <v>0</v>
      </c>
      <c r="R156" s="230">
        <f>(SUM('1.  LRAMVA Summary'!M$52:M$78)+SUM('1.  LRAMVA Summary'!M$79:M$80)*(MONTH($E156)-1)/12)*$H156</f>
        <v>0</v>
      </c>
      <c r="S156" s="230">
        <f>(SUM('1.  LRAMVA Summary'!N$52:N$78)+SUM('1.  LRAMVA Summary'!N$79:N$80)*(MONTH($E156)-1)/12)*$H156</f>
        <v>0</v>
      </c>
      <c r="T156" s="230">
        <f>(SUM('1.  LRAMVA Summary'!O$52:O$78)+SUM('1.  LRAMVA Summary'!O$79:O$80)*(MONTH($E156)-1)/12)*$H156</f>
        <v>0</v>
      </c>
      <c r="U156" s="230">
        <f>(SUM('1.  LRAMVA Summary'!P$52:P$78)+SUM('1.  LRAMVA Summary'!P$79:P$80)*(MONTH($E156)-1)/12)*$H156</f>
        <v>0</v>
      </c>
      <c r="V156" s="230">
        <f>(SUM('1.  LRAMVA Summary'!Q$52:Q$78)+SUM('1.  LRAMVA Summary'!Q$79:Q$80)*(MONTH($E156)-1)/12)*$H156</f>
        <v>0</v>
      </c>
      <c r="W156" s="231">
        <f t="shared" si="88"/>
        <v>0</v>
      </c>
    </row>
    <row r="157" spans="2:23" s="9" customFormat="1">
      <c r="B157" s="68"/>
      <c r="E157" s="214">
        <v>44044</v>
      </c>
      <c r="F157" s="214" t="s">
        <v>188</v>
      </c>
      <c r="G157" s="215" t="s">
        <v>68</v>
      </c>
      <c r="H157" s="240">
        <f t="shared" ref="H157:H158" si="90">$C$53/12</f>
        <v>0</v>
      </c>
      <c r="I157" s="230">
        <f>(SUM('1.  LRAMVA Summary'!D$52:D$78)+SUM('1.  LRAMVA Summary'!D$79:D$80)*(MONTH($E157)-1)/12)*$H157</f>
        <v>0</v>
      </c>
      <c r="J157" s="230">
        <f>(SUM('1.  LRAMVA Summary'!E$52:E$78)+SUM('1.  LRAMVA Summary'!E$79:E$80)*(MONTH($E157)-1)/12)*$H157</f>
        <v>0</v>
      </c>
      <c r="K157" s="230">
        <f>(SUM('1.  LRAMVA Summary'!F$52:F$78)+SUM('1.  LRAMVA Summary'!F$79:F$80)*(MONTH($E157)-1)/12)*$H157</f>
        <v>0</v>
      </c>
      <c r="L157" s="230">
        <f>(SUM('1.  LRAMVA Summary'!G$52:G$78)+SUM('1.  LRAMVA Summary'!G$79:G$80)*(MONTH($E157)-1)/12)*$H157</f>
        <v>0</v>
      </c>
      <c r="M157" s="230">
        <f>(SUM('1.  LRAMVA Summary'!H$52:H$78)+SUM('1.  LRAMVA Summary'!H$79:H$80)*(MONTH($E157)-1)/12)*$H157</f>
        <v>0</v>
      </c>
      <c r="N157" s="230">
        <f>(SUM('1.  LRAMVA Summary'!I$52:I$78)+SUM('1.  LRAMVA Summary'!I$79:I$80)*(MONTH($E157)-1)/12)*$H157</f>
        <v>0</v>
      </c>
      <c r="O157" s="230">
        <f>(SUM('1.  LRAMVA Summary'!J$52:J$78)+SUM('1.  LRAMVA Summary'!J$79:J$80)*(MONTH($E157)-1)/12)*$H157</f>
        <v>0</v>
      </c>
      <c r="P157" s="230">
        <f>(SUM('1.  LRAMVA Summary'!K$52:K$78)+SUM('1.  LRAMVA Summary'!K$79:K$80)*(MONTH($E157)-1)/12)*$H157</f>
        <v>0</v>
      </c>
      <c r="Q157" s="230">
        <f>(SUM('1.  LRAMVA Summary'!L$52:L$78)+SUM('1.  LRAMVA Summary'!L$79:L$80)*(MONTH($E157)-1)/12)*$H157</f>
        <v>0</v>
      </c>
      <c r="R157" s="230">
        <f>(SUM('1.  LRAMVA Summary'!M$52:M$78)+SUM('1.  LRAMVA Summary'!M$79:M$80)*(MONTH($E157)-1)/12)*$H157</f>
        <v>0</v>
      </c>
      <c r="S157" s="230">
        <f>(SUM('1.  LRAMVA Summary'!N$52:N$78)+SUM('1.  LRAMVA Summary'!N$79:N$80)*(MONTH($E157)-1)/12)*$H157</f>
        <v>0</v>
      </c>
      <c r="T157" s="230">
        <f>(SUM('1.  LRAMVA Summary'!O$52:O$78)+SUM('1.  LRAMVA Summary'!O$79:O$80)*(MONTH($E157)-1)/12)*$H157</f>
        <v>0</v>
      </c>
      <c r="U157" s="230">
        <f>(SUM('1.  LRAMVA Summary'!P$52:P$78)+SUM('1.  LRAMVA Summary'!P$79:P$80)*(MONTH($E157)-1)/12)*$H157</f>
        <v>0</v>
      </c>
      <c r="V157" s="230">
        <f>(SUM('1.  LRAMVA Summary'!Q$52:Q$78)+SUM('1.  LRAMVA Summary'!Q$79:Q$80)*(MONTH($E157)-1)/12)*$H157</f>
        <v>0</v>
      </c>
      <c r="W157" s="231">
        <f t="shared" si="88"/>
        <v>0</v>
      </c>
    </row>
    <row r="158" spans="2:23" s="9" customFormat="1">
      <c r="B158" s="68"/>
      <c r="E158" s="214">
        <v>44075</v>
      </c>
      <c r="F158" s="214" t="s">
        <v>188</v>
      </c>
      <c r="G158" s="215" t="s">
        <v>68</v>
      </c>
      <c r="H158" s="240">
        <f t="shared" si="90"/>
        <v>0</v>
      </c>
      <c r="I158" s="230">
        <f>(SUM('1.  LRAMVA Summary'!D$52:D$78)+SUM('1.  LRAMVA Summary'!D$79:D$80)*(MONTH($E158)-1)/12)*$H158</f>
        <v>0</v>
      </c>
      <c r="J158" s="230">
        <f>(SUM('1.  LRAMVA Summary'!E$52:E$78)+SUM('1.  LRAMVA Summary'!E$79:E$80)*(MONTH($E158)-1)/12)*$H158</f>
        <v>0</v>
      </c>
      <c r="K158" s="230">
        <f>(SUM('1.  LRAMVA Summary'!F$52:F$78)+SUM('1.  LRAMVA Summary'!F$79:F$80)*(MONTH($E158)-1)/12)*$H158</f>
        <v>0</v>
      </c>
      <c r="L158" s="230">
        <f>(SUM('1.  LRAMVA Summary'!G$52:G$78)+SUM('1.  LRAMVA Summary'!G$79:G$80)*(MONTH($E158)-1)/12)*$H158</f>
        <v>0</v>
      </c>
      <c r="M158" s="230">
        <f>(SUM('1.  LRAMVA Summary'!H$52:H$78)+SUM('1.  LRAMVA Summary'!H$79:H$80)*(MONTH($E158)-1)/12)*$H158</f>
        <v>0</v>
      </c>
      <c r="N158" s="230">
        <f>(SUM('1.  LRAMVA Summary'!I$52:I$78)+SUM('1.  LRAMVA Summary'!I$79:I$80)*(MONTH($E158)-1)/12)*$H158</f>
        <v>0</v>
      </c>
      <c r="O158" s="230">
        <f>(SUM('1.  LRAMVA Summary'!J$52:J$78)+SUM('1.  LRAMVA Summary'!J$79:J$80)*(MONTH($E158)-1)/12)*$H158</f>
        <v>0</v>
      </c>
      <c r="P158" s="230">
        <f>(SUM('1.  LRAMVA Summary'!K$52:K$78)+SUM('1.  LRAMVA Summary'!K$79:K$80)*(MONTH($E158)-1)/12)*$H158</f>
        <v>0</v>
      </c>
      <c r="Q158" s="230">
        <f>(SUM('1.  LRAMVA Summary'!L$52:L$78)+SUM('1.  LRAMVA Summary'!L$79:L$80)*(MONTH($E158)-1)/12)*$H158</f>
        <v>0</v>
      </c>
      <c r="R158" s="230">
        <f>(SUM('1.  LRAMVA Summary'!M$52:M$78)+SUM('1.  LRAMVA Summary'!M$79:M$80)*(MONTH($E158)-1)/12)*$H158</f>
        <v>0</v>
      </c>
      <c r="S158" s="230">
        <f>(SUM('1.  LRAMVA Summary'!N$52:N$78)+SUM('1.  LRAMVA Summary'!N$79:N$80)*(MONTH($E158)-1)/12)*$H158</f>
        <v>0</v>
      </c>
      <c r="T158" s="230">
        <f>(SUM('1.  LRAMVA Summary'!O$52:O$78)+SUM('1.  LRAMVA Summary'!O$79:O$80)*(MONTH($E158)-1)/12)*$H158</f>
        <v>0</v>
      </c>
      <c r="U158" s="230">
        <f>(SUM('1.  LRAMVA Summary'!P$52:P$78)+SUM('1.  LRAMVA Summary'!P$79:P$80)*(MONTH($E158)-1)/12)*$H158</f>
        <v>0</v>
      </c>
      <c r="V158" s="230">
        <f>(SUM('1.  LRAMVA Summary'!Q$52:Q$78)+SUM('1.  LRAMVA Summary'!Q$79:Q$80)*(MONTH($E158)-1)/12)*$H158</f>
        <v>0</v>
      </c>
      <c r="W158" s="231">
        <f t="shared" si="88"/>
        <v>0</v>
      </c>
    </row>
    <row r="159" spans="2:23" s="9" customFormat="1">
      <c r="B159" s="68"/>
      <c r="E159" s="214">
        <v>44105</v>
      </c>
      <c r="F159" s="214" t="s">
        <v>188</v>
      </c>
      <c r="G159" s="215" t="s">
        <v>69</v>
      </c>
      <c r="H159" s="240">
        <f>$C$54/12</f>
        <v>0</v>
      </c>
      <c r="I159" s="230">
        <f>(SUM('1.  LRAMVA Summary'!D$52:D$78)+SUM('1.  LRAMVA Summary'!D$79:D$80)*(MONTH($E159)-1)/12)*$H159</f>
        <v>0</v>
      </c>
      <c r="J159" s="230">
        <f>(SUM('1.  LRAMVA Summary'!E$52:E$78)+SUM('1.  LRAMVA Summary'!E$79:E$80)*(MONTH($E159)-1)/12)*$H159</f>
        <v>0</v>
      </c>
      <c r="K159" s="230">
        <f>(SUM('1.  LRAMVA Summary'!F$52:F$78)+SUM('1.  LRAMVA Summary'!F$79:F$80)*(MONTH($E159)-1)/12)*$H159</f>
        <v>0</v>
      </c>
      <c r="L159" s="230">
        <f>(SUM('1.  LRAMVA Summary'!G$52:G$78)+SUM('1.  LRAMVA Summary'!G$79:G$80)*(MONTH($E159)-1)/12)*$H159</f>
        <v>0</v>
      </c>
      <c r="M159" s="230">
        <f>(SUM('1.  LRAMVA Summary'!H$52:H$78)+SUM('1.  LRAMVA Summary'!H$79:H$80)*(MONTH($E159)-1)/12)*$H159</f>
        <v>0</v>
      </c>
      <c r="N159" s="230">
        <f>(SUM('1.  LRAMVA Summary'!I$52:I$78)+SUM('1.  LRAMVA Summary'!I$79:I$80)*(MONTH($E159)-1)/12)*$H159</f>
        <v>0</v>
      </c>
      <c r="O159" s="230">
        <f>(SUM('1.  LRAMVA Summary'!J$52:J$78)+SUM('1.  LRAMVA Summary'!J$79:J$80)*(MONTH($E159)-1)/12)*$H159</f>
        <v>0</v>
      </c>
      <c r="P159" s="230">
        <f>(SUM('1.  LRAMVA Summary'!K$52:K$78)+SUM('1.  LRAMVA Summary'!K$79:K$80)*(MONTH($E159)-1)/12)*$H159</f>
        <v>0</v>
      </c>
      <c r="Q159" s="230">
        <f>(SUM('1.  LRAMVA Summary'!L$52:L$78)+SUM('1.  LRAMVA Summary'!L$79:L$80)*(MONTH($E159)-1)/12)*$H159</f>
        <v>0</v>
      </c>
      <c r="R159" s="230">
        <f>(SUM('1.  LRAMVA Summary'!M$52:M$78)+SUM('1.  LRAMVA Summary'!M$79:M$80)*(MONTH($E159)-1)/12)*$H159</f>
        <v>0</v>
      </c>
      <c r="S159" s="230">
        <f>(SUM('1.  LRAMVA Summary'!N$52:N$78)+SUM('1.  LRAMVA Summary'!N$79:N$80)*(MONTH($E159)-1)/12)*$H159</f>
        <v>0</v>
      </c>
      <c r="T159" s="230">
        <f>(SUM('1.  LRAMVA Summary'!O$52:O$78)+SUM('1.  LRAMVA Summary'!O$79:O$80)*(MONTH($E159)-1)/12)*$H159</f>
        <v>0</v>
      </c>
      <c r="U159" s="230">
        <f>(SUM('1.  LRAMVA Summary'!P$52:P$78)+SUM('1.  LRAMVA Summary'!P$79:P$80)*(MONTH($E159)-1)/12)*$H159</f>
        <v>0</v>
      </c>
      <c r="V159" s="230">
        <f>(SUM('1.  LRAMVA Summary'!Q$52:Q$78)+SUM('1.  LRAMVA Summary'!Q$79:Q$80)*(MONTH($E159)-1)/12)*$H159</f>
        <v>0</v>
      </c>
      <c r="W159" s="231">
        <f t="shared" si="88"/>
        <v>0</v>
      </c>
    </row>
    <row r="160" spans="2:23" s="9" customFormat="1">
      <c r="B160" s="68"/>
      <c r="E160" s="214">
        <v>44136</v>
      </c>
      <c r="F160" s="214" t="s">
        <v>188</v>
      </c>
      <c r="G160" s="215" t="s">
        <v>69</v>
      </c>
      <c r="H160" s="240">
        <f t="shared" ref="H160:H161" si="91">$C$54/12</f>
        <v>0</v>
      </c>
      <c r="I160" s="230">
        <f>(SUM('1.  LRAMVA Summary'!D$52:D$78)+SUM('1.  LRAMVA Summary'!D$79:D$80)*(MONTH($E160)-1)/12)*$H160</f>
        <v>0</v>
      </c>
      <c r="J160" s="230">
        <f>(SUM('1.  LRAMVA Summary'!E$52:E$78)+SUM('1.  LRAMVA Summary'!E$79:E$80)*(MONTH($E160)-1)/12)*$H160</f>
        <v>0</v>
      </c>
      <c r="K160" s="230">
        <f>(SUM('1.  LRAMVA Summary'!F$52:F$78)+SUM('1.  LRAMVA Summary'!F$79:F$80)*(MONTH($E160)-1)/12)*$H160</f>
        <v>0</v>
      </c>
      <c r="L160" s="230">
        <f>(SUM('1.  LRAMVA Summary'!G$52:G$78)+SUM('1.  LRAMVA Summary'!G$79:G$80)*(MONTH($E160)-1)/12)*$H160</f>
        <v>0</v>
      </c>
      <c r="M160" s="230">
        <f>(SUM('1.  LRAMVA Summary'!H$52:H$78)+SUM('1.  LRAMVA Summary'!H$79:H$80)*(MONTH($E160)-1)/12)*$H160</f>
        <v>0</v>
      </c>
      <c r="N160" s="230">
        <f>(SUM('1.  LRAMVA Summary'!I$52:I$78)+SUM('1.  LRAMVA Summary'!I$79:I$80)*(MONTH($E160)-1)/12)*$H160</f>
        <v>0</v>
      </c>
      <c r="O160" s="230">
        <f>(SUM('1.  LRAMVA Summary'!J$52:J$78)+SUM('1.  LRAMVA Summary'!J$79:J$80)*(MONTH($E160)-1)/12)*$H160</f>
        <v>0</v>
      </c>
      <c r="P160" s="230">
        <f>(SUM('1.  LRAMVA Summary'!K$52:K$78)+SUM('1.  LRAMVA Summary'!K$79:K$80)*(MONTH($E160)-1)/12)*$H160</f>
        <v>0</v>
      </c>
      <c r="Q160" s="230">
        <f>(SUM('1.  LRAMVA Summary'!L$52:L$78)+SUM('1.  LRAMVA Summary'!L$79:L$80)*(MONTH($E160)-1)/12)*$H160</f>
        <v>0</v>
      </c>
      <c r="R160" s="230">
        <f>(SUM('1.  LRAMVA Summary'!M$52:M$78)+SUM('1.  LRAMVA Summary'!M$79:M$80)*(MONTH($E160)-1)/12)*$H160</f>
        <v>0</v>
      </c>
      <c r="S160" s="230">
        <f>(SUM('1.  LRAMVA Summary'!N$52:N$78)+SUM('1.  LRAMVA Summary'!N$79:N$80)*(MONTH($E160)-1)/12)*$H160</f>
        <v>0</v>
      </c>
      <c r="T160" s="230">
        <f>(SUM('1.  LRAMVA Summary'!O$52:O$78)+SUM('1.  LRAMVA Summary'!O$79:O$80)*(MONTH($E160)-1)/12)*$H160</f>
        <v>0</v>
      </c>
      <c r="U160" s="230">
        <f>(SUM('1.  LRAMVA Summary'!P$52:P$78)+SUM('1.  LRAMVA Summary'!P$79:P$80)*(MONTH($E160)-1)/12)*$H160</f>
        <v>0</v>
      </c>
      <c r="V160" s="230">
        <f>(SUM('1.  LRAMVA Summary'!Q$52:Q$78)+SUM('1.  LRAMVA Summary'!Q$79:Q$80)*(MONTH($E160)-1)/12)*$H160</f>
        <v>0</v>
      </c>
      <c r="W160" s="231">
        <f t="shared" si="88"/>
        <v>0</v>
      </c>
    </row>
    <row r="161" spans="2:23" s="9" customFormat="1">
      <c r="B161" s="68"/>
      <c r="E161" s="214">
        <v>44166</v>
      </c>
      <c r="F161" s="214" t="s">
        <v>188</v>
      </c>
      <c r="G161" s="215" t="s">
        <v>69</v>
      </c>
      <c r="H161" s="240">
        <f t="shared" si="91"/>
        <v>0</v>
      </c>
      <c r="I161" s="230">
        <f>(SUM('1.  LRAMVA Summary'!D$52:D$78)+SUM('1.  LRAMVA Summary'!D$79:D$80)*(MONTH($E161)-1)/12)*$H161</f>
        <v>0</v>
      </c>
      <c r="J161" s="230">
        <f>(SUM('1.  LRAMVA Summary'!E$52:E$78)+SUM('1.  LRAMVA Summary'!E$79:E$80)*(MONTH($E161)-1)/12)*$H161</f>
        <v>0</v>
      </c>
      <c r="K161" s="230">
        <f>(SUM('1.  LRAMVA Summary'!F$52:F$78)+SUM('1.  LRAMVA Summary'!F$79:F$80)*(MONTH($E161)-1)/12)*$H161</f>
        <v>0</v>
      </c>
      <c r="L161" s="230">
        <f>(SUM('1.  LRAMVA Summary'!G$52:G$78)+SUM('1.  LRAMVA Summary'!G$79:G$80)*(MONTH($E161)-1)/12)*$H161</f>
        <v>0</v>
      </c>
      <c r="M161" s="230">
        <f>(SUM('1.  LRAMVA Summary'!H$52:H$78)+SUM('1.  LRAMVA Summary'!H$79:H$80)*(MONTH($E161)-1)/12)*$H161</f>
        <v>0</v>
      </c>
      <c r="N161" s="230">
        <f>(SUM('1.  LRAMVA Summary'!I$52:I$78)+SUM('1.  LRAMVA Summary'!I$79:I$80)*(MONTH($E161)-1)/12)*$H161</f>
        <v>0</v>
      </c>
      <c r="O161" s="230">
        <f>(SUM('1.  LRAMVA Summary'!J$52:J$78)+SUM('1.  LRAMVA Summary'!J$79:J$80)*(MONTH($E161)-1)/12)*$H161</f>
        <v>0</v>
      </c>
      <c r="P161" s="230">
        <f>(SUM('1.  LRAMVA Summary'!K$52:K$78)+SUM('1.  LRAMVA Summary'!K$79:K$80)*(MONTH($E161)-1)/12)*$H161</f>
        <v>0</v>
      </c>
      <c r="Q161" s="230">
        <f>(SUM('1.  LRAMVA Summary'!L$52:L$78)+SUM('1.  LRAMVA Summary'!L$79:L$80)*(MONTH($E161)-1)/12)*$H161</f>
        <v>0</v>
      </c>
      <c r="R161" s="230">
        <f>(SUM('1.  LRAMVA Summary'!M$52:M$78)+SUM('1.  LRAMVA Summary'!M$79:M$80)*(MONTH($E161)-1)/12)*$H161</f>
        <v>0</v>
      </c>
      <c r="S161" s="230">
        <f>(SUM('1.  LRAMVA Summary'!N$52:N$78)+SUM('1.  LRAMVA Summary'!N$79:N$80)*(MONTH($E161)-1)/12)*$H161</f>
        <v>0</v>
      </c>
      <c r="T161" s="230">
        <f>(SUM('1.  LRAMVA Summary'!O$52:O$78)+SUM('1.  LRAMVA Summary'!O$79:O$80)*(MONTH($E161)-1)/12)*$H161</f>
        <v>0</v>
      </c>
      <c r="U161" s="230">
        <f>(SUM('1.  LRAMVA Summary'!P$52:P$78)+SUM('1.  LRAMVA Summary'!P$79:P$80)*(MONTH($E161)-1)/12)*$H161</f>
        <v>0</v>
      </c>
      <c r="V161" s="230">
        <f>(SUM('1.  LRAMVA Summary'!Q$52:Q$78)+SUM('1.  LRAMVA Summary'!Q$79:Q$80)*(MONTH($E161)-1)/12)*$H161</f>
        <v>0</v>
      </c>
      <c r="W161" s="231">
        <f>SUM(I161:V161)</f>
        <v>0</v>
      </c>
    </row>
    <row r="162" spans="2:23" s="9" customFormat="1" ht="15.75" thickBot="1">
      <c r="B162" s="68"/>
      <c r="E162" s="216" t="s">
        <v>471</v>
      </c>
      <c r="F162" s="216"/>
      <c r="G162" s="217"/>
      <c r="H162" s="218"/>
      <c r="I162" s="219">
        <f>SUM(I149:I161)</f>
        <v>202.60518078974951</v>
      </c>
      <c r="J162" s="219">
        <f>SUM(J149:J161)</f>
        <v>348.87032466154983</v>
      </c>
      <c r="K162" s="219">
        <f t="shared" ref="K162:O162" si="92">SUM(K149:K161)</f>
        <v>141.78181514171533</v>
      </c>
      <c r="L162" s="219">
        <f t="shared" si="92"/>
        <v>333.9333114975899</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1027.1906320906046</v>
      </c>
    </row>
    <row r="163" spans="2:23" s="9" customFormat="1" ht="15.75" thickTop="1">
      <c r="B163" s="68"/>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1:BW122"/>
  <sheetViews>
    <sheetView topLeftCell="AI26" zoomScale="90" zoomScaleNormal="90" workbookViewId="0">
      <selection activeCell="A97" sqref="A97:XFD97"/>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hidden="1" customWidth="1"/>
    <col min="6" max="6" width="26.7109375" style="12" customWidth="1"/>
    <col min="7" max="7" width="17" style="12" hidden="1" customWidth="1"/>
    <col min="8" max="8" width="19.42578125" style="12" customWidth="1"/>
    <col min="9" max="10" width="23" style="635" customWidth="1"/>
    <col min="11" max="11" width="2" style="16" customWidth="1"/>
    <col min="12" max="15" width="9.140625" style="12" customWidth="1"/>
    <col min="16" max="16" width="9.140625" style="12"/>
    <col min="17" max="20" width="9.140625" style="12" customWidth="1"/>
    <col min="21" max="21" width="9.140625" style="12"/>
    <col min="22" max="41" width="9.140625" style="12" customWidth="1"/>
    <col min="42" max="42" width="2.140625" style="12" customWidth="1"/>
    <col min="43" max="43" width="12.5703125" style="12" customWidth="1"/>
    <col min="44" max="46" width="12" style="12" customWidth="1"/>
    <col min="47" max="47" width="14.85546875" style="12" bestFit="1" customWidth="1"/>
    <col min="48" max="51" width="12" style="12" customWidth="1"/>
    <col min="52" max="52" width="12" style="12" bestFit="1" customWidth="1"/>
    <col min="53" max="64" width="12" style="12" customWidth="1"/>
    <col min="65" max="72" width="9.140625"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7"/>
      <c r="G12" s="178"/>
      <c r="H12" s="179"/>
      <c r="K12" s="179"/>
      <c r="L12" s="177"/>
      <c r="M12" s="177"/>
      <c r="N12" s="177"/>
      <c r="O12" s="177"/>
      <c r="P12" s="177"/>
      <c r="Q12" s="180"/>
    </row>
    <row r="13" spans="2:73" s="9" customFormat="1" ht="25.5" customHeight="1" outlineLevel="1" thickBot="1">
      <c r="B13" s="551"/>
      <c r="D13" s="637" t="s">
        <v>408</v>
      </c>
      <c r="E13" s="17"/>
      <c r="F13" s="177"/>
      <c r="G13" s="178"/>
      <c r="H13" s="179"/>
      <c r="K13" s="179"/>
      <c r="L13" s="177"/>
      <c r="M13" s="177"/>
      <c r="N13" s="177"/>
      <c r="O13" s="177"/>
      <c r="P13" s="177"/>
      <c r="Q13" s="180"/>
    </row>
    <row r="14" spans="2:73" ht="30" customHeight="1" outlineLevel="1" thickBot="1">
      <c r="B14" s="92"/>
      <c r="D14" s="610" t="s">
        <v>552</v>
      </c>
      <c r="I14" s="12"/>
      <c r="J14" s="12"/>
      <c r="BU14" s="12"/>
    </row>
    <row r="15" spans="2:73" ht="26.25" customHeight="1" outlineLevel="1">
      <c r="C15" s="92"/>
      <c r="I15" s="12"/>
      <c r="J15" s="12"/>
    </row>
    <row r="16" spans="2:73" ht="23.25" customHeight="1" outlineLevel="1">
      <c r="B16" s="118" t="s">
        <v>506</v>
      </c>
      <c r="C16" s="92"/>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2"/>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630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02" t="s">
        <v>642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597</v>
      </c>
      <c r="H23" s="10"/>
      <c r="I23" s="10"/>
      <c r="J23" s="10"/>
    </row>
    <row r="24" spans="2:73" s="670" customFormat="1" ht="21" customHeight="1">
      <c r="B24" s="701" t="s">
        <v>601</v>
      </c>
      <c r="C24" s="842" t="s">
        <v>602</v>
      </c>
      <c r="D24" s="842"/>
      <c r="E24" s="842"/>
      <c r="F24" s="842"/>
      <c r="G24" s="842"/>
      <c r="H24" s="678" t="s">
        <v>599</v>
      </c>
      <c r="I24" s="678" t="s">
        <v>598</v>
      </c>
      <c r="J24" s="678" t="s">
        <v>600</v>
      </c>
      <c r="K24" s="669"/>
      <c r="L24" s="670" t="s">
        <v>602</v>
      </c>
      <c r="AQ24" s="670" t="s">
        <v>602</v>
      </c>
      <c r="BU24" s="669"/>
    </row>
    <row r="25" spans="2:73" s="250" customFormat="1" ht="49.5" customHeight="1">
      <c r="B25" s="245" t="s">
        <v>474</v>
      </c>
      <c r="C25" s="245" t="s">
        <v>212</v>
      </c>
      <c r="D25" s="628" t="s">
        <v>475</v>
      </c>
      <c r="E25" s="245" t="s">
        <v>209</v>
      </c>
      <c r="F25" s="245" t="s">
        <v>476</v>
      </c>
      <c r="G25" s="245" t="s">
        <v>477</v>
      </c>
      <c r="H25" s="628" t="s">
        <v>478</v>
      </c>
      <c r="I25" s="636" t="s">
        <v>590</v>
      </c>
      <c r="J25" s="643" t="s">
        <v>591</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730"/>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ustomHeight="1">
      <c r="B27" s="691" t="s">
        <v>694</v>
      </c>
      <c r="C27" s="691" t="s">
        <v>695</v>
      </c>
      <c r="D27" s="691" t="s">
        <v>2</v>
      </c>
      <c r="E27" s="691" t="s">
        <v>696</v>
      </c>
      <c r="F27" s="691" t="s">
        <v>29</v>
      </c>
      <c r="G27" s="691" t="s">
        <v>697</v>
      </c>
      <c r="H27" s="691">
        <v>2011</v>
      </c>
      <c r="I27" s="644" t="s">
        <v>578</v>
      </c>
      <c r="J27" s="644" t="s">
        <v>596</v>
      </c>
      <c r="K27" s="633"/>
      <c r="L27" s="695">
        <v>1.2382046490065988</v>
      </c>
      <c r="M27" s="696">
        <v>1.2382046490065988</v>
      </c>
      <c r="N27" s="696">
        <v>1.2382046490065988</v>
      </c>
      <c r="O27" s="696">
        <v>3.5771890679031533E-2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6">
        <v>0</v>
      </c>
      <c r="AP27" s="633"/>
      <c r="AQ27" s="696">
        <v>1139.0643001535843</v>
      </c>
      <c r="AR27" s="696">
        <v>1139.0643001535843</v>
      </c>
      <c r="AS27" s="696">
        <v>1139.0643001535843</v>
      </c>
      <c r="AT27" s="696">
        <v>63.783490881380978</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6">
        <v>0</v>
      </c>
      <c r="BU27" s="16"/>
    </row>
    <row r="28" spans="2:73" s="17" customFormat="1" ht="15.75" hidden="1" customHeight="1">
      <c r="B28" s="691" t="s">
        <v>694</v>
      </c>
      <c r="C28" s="691" t="s">
        <v>695</v>
      </c>
      <c r="D28" s="691" t="s">
        <v>1</v>
      </c>
      <c r="E28" s="691" t="s">
        <v>696</v>
      </c>
      <c r="F28" s="691" t="s">
        <v>29</v>
      </c>
      <c r="G28" s="691" t="s">
        <v>697</v>
      </c>
      <c r="H28" s="691">
        <v>2011</v>
      </c>
      <c r="I28" s="644" t="s">
        <v>578</v>
      </c>
      <c r="J28" s="644" t="s">
        <v>596</v>
      </c>
      <c r="K28" s="633"/>
      <c r="L28" s="695">
        <v>6.1199297613875121</v>
      </c>
      <c r="M28" s="696">
        <v>6.1199297613875121</v>
      </c>
      <c r="N28" s="696">
        <v>6.1199297613875121</v>
      </c>
      <c r="O28" s="696">
        <v>5.894059940149905</v>
      </c>
      <c r="P28" s="696">
        <v>3.9082652185192628</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6">
        <v>0</v>
      </c>
      <c r="AP28" s="633"/>
      <c r="AQ28" s="696">
        <v>43725.781352008045</v>
      </c>
      <c r="AR28" s="696">
        <v>43725.781352008045</v>
      </c>
      <c r="AS28" s="696">
        <v>43725.781352008045</v>
      </c>
      <c r="AT28" s="696">
        <v>43523.796265949379</v>
      </c>
      <c r="AU28" s="696">
        <v>29725.231533824059</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6">
        <v>0</v>
      </c>
      <c r="BU28" s="16"/>
    </row>
    <row r="29" spans="2:73" s="17" customFormat="1" ht="16.5" hidden="1" customHeight="1">
      <c r="B29" s="691" t="s">
        <v>694</v>
      </c>
      <c r="C29" s="691" t="s">
        <v>695</v>
      </c>
      <c r="D29" s="691" t="s">
        <v>5</v>
      </c>
      <c r="E29" s="691" t="s">
        <v>696</v>
      </c>
      <c r="F29" s="691" t="s">
        <v>29</v>
      </c>
      <c r="G29" s="691" t="s">
        <v>697</v>
      </c>
      <c r="H29" s="691">
        <v>2011</v>
      </c>
      <c r="I29" s="644" t="s">
        <v>578</v>
      </c>
      <c r="J29" s="644" t="s">
        <v>596</v>
      </c>
      <c r="K29" s="633"/>
      <c r="L29" s="695">
        <v>1.883471137121796</v>
      </c>
      <c r="M29" s="696">
        <v>1.883471137121796</v>
      </c>
      <c r="N29" s="696">
        <v>1.883471137121796</v>
      </c>
      <c r="O29" s="696">
        <v>1.883471137121796</v>
      </c>
      <c r="P29" s="696">
        <v>1.7522787039036045</v>
      </c>
      <c r="Q29" s="696">
        <v>1.6089564968246099</v>
      </c>
      <c r="R29" s="696">
        <v>1.3014571379749051</v>
      </c>
      <c r="S29" s="696">
        <v>1.2929835275502839</v>
      </c>
      <c r="T29" s="696">
        <v>1.56749816784747</v>
      </c>
      <c r="U29" s="696">
        <v>0.74356828234669503</v>
      </c>
      <c r="V29" s="696">
        <v>0.10574249944076228</v>
      </c>
      <c r="W29" s="696">
        <v>0.10569851567661082</v>
      </c>
      <c r="X29" s="696">
        <v>0.10569851567661082</v>
      </c>
      <c r="Y29" s="696">
        <v>9.8106950425258133E-2</v>
      </c>
      <c r="Z29" s="696">
        <v>9.8106950425258133E-2</v>
      </c>
      <c r="AA29" s="696">
        <v>8.2805903002164907E-2</v>
      </c>
      <c r="AB29" s="696">
        <v>0</v>
      </c>
      <c r="AC29" s="696">
        <v>0</v>
      </c>
      <c r="AD29" s="696">
        <v>0</v>
      </c>
      <c r="AE29" s="696">
        <v>0</v>
      </c>
      <c r="AF29" s="696">
        <v>0</v>
      </c>
      <c r="AG29" s="696">
        <v>0</v>
      </c>
      <c r="AH29" s="696">
        <v>0</v>
      </c>
      <c r="AI29" s="696">
        <v>0</v>
      </c>
      <c r="AJ29" s="696">
        <v>0</v>
      </c>
      <c r="AK29" s="696">
        <v>0</v>
      </c>
      <c r="AL29" s="696">
        <v>0</v>
      </c>
      <c r="AM29" s="696">
        <v>0</v>
      </c>
      <c r="AN29" s="696">
        <v>0</v>
      </c>
      <c r="AO29" s="696">
        <v>0</v>
      </c>
      <c r="AP29" s="633"/>
      <c r="AQ29" s="696">
        <v>32917.733975031741</v>
      </c>
      <c r="AR29" s="696">
        <v>32917.733975031741</v>
      </c>
      <c r="AS29" s="696">
        <v>32917.733975031741</v>
      </c>
      <c r="AT29" s="696">
        <v>32917.733975031741</v>
      </c>
      <c r="AU29" s="696">
        <v>30084.384632788973</v>
      </c>
      <c r="AV29" s="696">
        <v>26989.069825412244</v>
      </c>
      <c r="AW29" s="696">
        <v>20348.038138105487</v>
      </c>
      <c r="AX29" s="696">
        <v>20273.809310785808</v>
      </c>
      <c r="AY29" s="696">
        <v>26202.473460405308</v>
      </c>
      <c r="AZ29" s="696">
        <v>8408.1453740040906</v>
      </c>
      <c r="BA29" s="696">
        <v>3027.5011265555408</v>
      </c>
      <c r="BB29" s="696">
        <v>2665.0245940941581</v>
      </c>
      <c r="BC29" s="696">
        <v>2665.0245940941581</v>
      </c>
      <c r="BD29" s="696">
        <v>1968.2325982670509</v>
      </c>
      <c r="BE29" s="696">
        <v>1968.2325982670509</v>
      </c>
      <c r="BF29" s="696">
        <v>1788.3504791377693</v>
      </c>
      <c r="BG29" s="696">
        <v>0</v>
      </c>
      <c r="BH29" s="696">
        <v>0</v>
      </c>
      <c r="BI29" s="696">
        <v>0</v>
      </c>
      <c r="BJ29" s="696">
        <v>0</v>
      </c>
      <c r="BK29" s="696">
        <v>0</v>
      </c>
      <c r="BL29" s="696">
        <v>0</v>
      </c>
      <c r="BM29" s="696">
        <v>0</v>
      </c>
      <c r="BN29" s="696">
        <v>0</v>
      </c>
      <c r="BO29" s="696">
        <v>0</v>
      </c>
      <c r="BP29" s="696">
        <v>0</v>
      </c>
      <c r="BQ29" s="696">
        <v>0</v>
      </c>
      <c r="BR29" s="696">
        <v>0</v>
      </c>
      <c r="BS29" s="696">
        <v>0</v>
      </c>
      <c r="BT29" s="696">
        <v>0</v>
      </c>
      <c r="BU29" s="16"/>
    </row>
    <row r="30" spans="2:73" s="17" customFormat="1" ht="15.75" hidden="1" customHeight="1">
      <c r="B30" s="691" t="s">
        <v>694</v>
      </c>
      <c r="C30" s="691" t="s">
        <v>695</v>
      </c>
      <c r="D30" s="691" t="s">
        <v>4</v>
      </c>
      <c r="E30" s="691" t="s">
        <v>696</v>
      </c>
      <c r="F30" s="691" t="s">
        <v>29</v>
      </c>
      <c r="G30" s="691" t="s">
        <v>697</v>
      </c>
      <c r="H30" s="691">
        <v>2011</v>
      </c>
      <c r="I30" s="644" t="s">
        <v>578</v>
      </c>
      <c r="J30" s="644" t="s">
        <v>596</v>
      </c>
      <c r="K30" s="633"/>
      <c r="L30" s="695">
        <v>1.2871493480123526</v>
      </c>
      <c r="M30" s="696">
        <v>1.2871493480123526</v>
      </c>
      <c r="N30" s="696">
        <v>1.2871493480123526</v>
      </c>
      <c r="O30" s="696">
        <v>1.2871493480123526</v>
      </c>
      <c r="P30" s="696">
        <v>1.2099016277151553</v>
      </c>
      <c r="Q30" s="696">
        <v>1.1255117471920761</v>
      </c>
      <c r="R30" s="696">
        <v>0.94786720890607046</v>
      </c>
      <c r="S30" s="696">
        <v>0.9378333781492969</v>
      </c>
      <c r="T30" s="696">
        <v>1.0994709789695738</v>
      </c>
      <c r="U30" s="696">
        <v>0.614330915793731</v>
      </c>
      <c r="V30" s="696">
        <v>7.6321305298653441E-2</v>
      </c>
      <c r="W30" s="696">
        <v>7.6274226573057546E-2</v>
      </c>
      <c r="X30" s="696">
        <v>7.6274226573057546E-2</v>
      </c>
      <c r="Y30" s="696">
        <v>7.485861459882541E-2</v>
      </c>
      <c r="Z30" s="696">
        <v>7.485861459882541E-2</v>
      </c>
      <c r="AA30" s="696">
        <v>7.1096314728585491E-2</v>
      </c>
      <c r="AB30" s="696">
        <v>0</v>
      </c>
      <c r="AC30" s="696">
        <v>0</v>
      </c>
      <c r="AD30" s="696">
        <v>0</v>
      </c>
      <c r="AE30" s="696">
        <v>0</v>
      </c>
      <c r="AF30" s="696">
        <v>0</v>
      </c>
      <c r="AG30" s="696">
        <v>0</v>
      </c>
      <c r="AH30" s="696">
        <v>0</v>
      </c>
      <c r="AI30" s="696">
        <v>0</v>
      </c>
      <c r="AJ30" s="696">
        <v>0</v>
      </c>
      <c r="AK30" s="696">
        <v>0</v>
      </c>
      <c r="AL30" s="696">
        <v>0</v>
      </c>
      <c r="AM30" s="696">
        <v>0</v>
      </c>
      <c r="AN30" s="696">
        <v>0</v>
      </c>
      <c r="AO30" s="696">
        <v>0</v>
      </c>
      <c r="AP30" s="633"/>
      <c r="AQ30" s="696">
        <v>20878.312609688244</v>
      </c>
      <c r="AR30" s="696">
        <v>20878.312609688244</v>
      </c>
      <c r="AS30" s="696">
        <v>20878.312609688244</v>
      </c>
      <c r="AT30" s="696">
        <v>20878.312609688244</v>
      </c>
      <c r="AU30" s="696">
        <v>19210.00162463466</v>
      </c>
      <c r="AV30" s="696">
        <v>17387.442147638405</v>
      </c>
      <c r="AW30" s="696">
        <v>13550.871521125469</v>
      </c>
      <c r="AX30" s="696">
        <v>13462.975163696132</v>
      </c>
      <c r="AY30" s="696">
        <v>16953.845625745962</v>
      </c>
      <c r="AZ30" s="696">
        <v>6476.3261135589773</v>
      </c>
      <c r="BA30" s="696">
        <v>2097.6045885289236</v>
      </c>
      <c r="BB30" s="696">
        <v>1709.6220332402704</v>
      </c>
      <c r="BC30" s="696">
        <v>1709.6220332402704</v>
      </c>
      <c r="BD30" s="696">
        <v>1579.6900547637358</v>
      </c>
      <c r="BE30" s="696">
        <v>1579.6900547637358</v>
      </c>
      <c r="BF30" s="696">
        <v>1535.4597184511279</v>
      </c>
      <c r="BG30" s="696">
        <v>0</v>
      </c>
      <c r="BH30" s="696">
        <v>0</v>
      </c>
      <c r="BI30" s="696">
        <v>0</v>
      </c>
      <c r="BJ30" s="696">
        <v>0</v>
      </c>
      <c r="BK30" s="696">
        <v>0</v>
      </c>
      <c r="BL30" s="696">
        <v>0</v>
      </c>
      <c r="BM30" s="696">
        <v>0</v>
      </c>
      <c r="BN30" s="696">
        <v>0</v>
      </c>
      <c r="BO30" s="696">
        <v>0</v>
      </c>
      <c r="BP30" s="696">
        <v>0</v>
      </c>
      <c r="BQ30" s="696">
        <v>0</v>
      </c>
      <c r="BR30" s="696">
        <v>0</v>
      </c>
      <c r="BS30" s="696">
        <v>0</v>
      </c>
      <c r="BT30" s="696">
        <v>0</v>
      </c>
      <c r="BU30" s="16"/>
    </row>
    <row r="31" spans="2:73" s="17" customFormat="1" ht="15.75" hidden="1" customHeight="1">
      <c r="B31" s="691" t="s">
        <v>694</v>
      </c>
      <c r="C31" s="691" t="s">
        <v>695</v>
      </c>
      <c r="D31" s="691" t="s">
        <v>3</v>
      </c>
      <c r="E31" s="691" t="s">
        <v>696</v>
      </c>
      <c r="F31" s="691" t="s">
        <v>29</v>
      </c>
      <c r="G31" s="691" t="s">
        <v>697</v>
      </c>
      <c r="H31" s="691">
        <v>2011</v>
      </c>
      <c r="I31" s="644" t="s">
        <v>578</v>
      </c>
      <c r="J31" s="644" t="s">
        <v>596</v>
      </c>
      <c r="K31" s="633"/>
      <c r="L31" s="695">
        <v>31.068265333438458</v>
      </c>
      <c r="M31" s="696">
        <v>31.068265333438458</v>
      </c>
      <c r="N31" s="696">
        <v>31.068265333438458</v>
      </c>
      <c r="O31" s="696">
        <v>31.068265333438458</v>
      </c>
      <c r="P31" s="696">
        <v>31.068265333438458</v>
      </c>
      <c r="Q31" s="696">
        <v>31.068265333438458</v>
      </c>
      <c r="R31" s="696">
        <v>31.068265333438458</v>
      </c>
      <c r="S31" s="696">
        <v>31.068265333438458</v>
      </c>
      <c r="T31" s="696">
        <v>31.068265333438458</v>
      </c>
      <c r="U31" s="696">
        <v>31.068265333438458</v>
      </c>
      <c r="V31" s="696">
        <v>31.068265333438458</v>
      </c>
      <c r="W31" s="696">
        <v>31.068265333438458</v>
      </c>
      <c r="X31" s="696">
        <v>31.068265333438458</v>
      </c>
      <c r="Y31" s="696">
        <v>31.068265333438458</v>
      </c>
      <c r="Z31" s="696">
        <v>31.068265333438458</v>
      </c>
      <c r="AA31" s="696">
        <v>31.068265333438458</v>
      </c>
      <c r="AB31" s="696">
        <v>31.068265333438458</v>
      </c>
      <c r="AC31" s="696">
        <v>31.068265333438458</v>
      </c>
      <c r="AD31" s="696">
        <v>29.226857841570993</v>
      </c>
      <c r="AE31" s="696">
        <v>0</v>
      </c>
      <c r="AF31" s="696">
        <v>0</v>
      </c>
      <c r="AG31" s="696">
        <v>0</v>
      </c>
      <c r="AH31" s="696">
        <v>0</v>
      </c>
      <c r="AI31" s="696">
        <v>0</v>
      </c>
      <c r="AJ31" s="696">
        <v>0</v>
      </c>
      <c r="AK31" s="696">
        <v>0</v>
      </c>
      <c r="AL31" s="696">
        <v>0</v>
      </c>
      <c r="AM31" s="696">
        <v>0</v>
      </c>
      <c r="AN31" s="696">
        <v>0</v>
      </c>
      <c r="AO31" s="696">
        <v>0</v>
      </c>
      <c r="AP31" s="633"/>
      <c r="AQ31" s="696">
        <v>61704.381159641394</v>
      </c>
      <c r="AR31" s="696">
        <v>61704.381159641394</v>
      </c>
      <c r="AS31" s="696">
        <v>61704.381159641394</v>
      </c>
      <c r="AT31" s="696">
        <v>61704.381159641394</v>
      </c>
      <c r="AU31" s="696">
        <v>61704.381159641394</v>
      </c>
      <c r="AV31" s="696">
        <v>61704.381159641394</v>
      </c>
      <c r="AW31" s="696">
        <v>61704.381159641394</v>
      </c>
      <c r="AX31" s="696">
        <v>61704.381159641394</v>
      </c>
      <c r="AY31" s="696">
        <v>61704.381159641394</v>
      </c>
      <c r="AZ31" s="696">
        <v>61704.381159641394</v>
      </c>
      <c r="BA31" s="696">
        <v>61704.381159641394</v>
      </c>
      <c r="BB31" s="696">
        <v>61704.381159641394</v>
      </c>
      <c r="BC31" s="696">
        <v>61704.381159641394</v>
      </c>
      <c r="BD31" s="696">
        <v>61704.381159641394</v>
      </c>
      <c r="BE31" s="696">
        <v>61704.381159641394</v>
      </c>
      <c r="BF31" s="696">
        <v>61704.381159641394</v>
      </c>
      <c r="BG31" s="696">
        <v>61704.381159641394</v>
      </c>
      <c r="BH31" s="696">
        <v>61704.381159641394</v>
      </c>
      <c r="BI31" s="696">
        <v>60057.708138981885</v>
      </c>
      <c r="BJ31" s="696">
        <v>0</v>
      </c>
      <c r="BK31" s="696">
        <v>0</v>
      </c>
      <c r="BL31" s="696">
        <v>0</v>
      </c>
      <c r="BM31" s="696">
        <v>0</v>
      </c>
      <c r="BN31" s="696">
        <v>0</v>
      </c>
      <c r="BO31" s="696">
        <v>0</v>
      </c>
      <c r="BP31" s="696">
        <v>0</v>
      </c>
      <c r="BQ31" s="696">
        <v>0</v>
      </c>
      <c r="BR31" s="696">
        <v>0</v>
      </c>
      <c r="BS31" s="696">
        <v>0</v>
      </c>
      <c r="BT31" s="696">
        <v>0</v>
      </c>
      <c r="BU31" s="16"/>
    </row>
    <row r="32" spans="2:73" s="17" customFormat="1" ht="15.75" hidden="1" customHeight="1">
      <c r="B32" s="691" t="s">
        <v>694</v>
      </c>
      <c r="C32" s="691" t="s">
        <v>695</v>
      </c>
      <c r="D32" s="691" t="s">
        <v>6</v>
      </c>
      <c r="E32" s="691" t="s">
        <v>696</v>
      </c>
      <c r="F32" s="691" t="s">
        <v>29</v>
      </c>
      <c r="G32" s="691" t="s">
        <v>697</v>
      </c>
      <c r="H32" s="691">
        <v>2011</v>
      </c>
      <c r="I32" s="644" t="s">
        <v>578</v>
      </c>
      <c r="J32" s="644" t="s">
        <v>596</v>
      </c>
      <c r="K32" s="633"/>
      <c r="L32" s="695">
        <v>0</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6">
        <v>0</v>
      </c>
      <c r="AP32" s="633"/>
      <c r="AQ32" s="696">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6">
        <v>0</v>
      </c>
      <c r="BU32" s="16"/>
    </row>
    <row r="33" spans="2:73" s="17" customFormat="1" ht="15.75" hidden="1" customHeight="1">
      <c r="B33" s="691" t="s">
        <v>694</v>
      </c>
      <c r="C33" s="691" t="s">
        <v>698</v>
      </c>
      <c r="D33" s="691" t="s">
        <v>699</v>
      </c>
      <c r="E33" s="691" t="s">
        <v>696</v>
      </c>
      <c r="F33" s="691" t="s">
        <v>700</v>
      </c>
      <c r="G33" s="691" t="s">
        <v>701</v>
      </c>
      <c r="H33" s="691">
        <v>2011</v>
      </c>
      <c r="I33" s="644" t="s">
        <v>578</v>
      </c>
      <c r="J33" s="644" t="s">
        <v>596</v>
      </c>
      <c r="K33" s="633"/>
      <c r="L33" s="695">
        <v>0</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6">
        <v>0</v>
      </c>
      <c r="AP33" s="633"/>
      <c r="AQ33" s="696">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6">
        <v>0</v>
      </c>
      <c r="BU33" s="16"/>
    </row>
    <row r="34" spans="2:73" s="17" customFormat="1" ht="15.75" hidden="1" customHeight="1">
      <c r="B34" s="691" t="s">
        <v>694</v>
      </c>
      <c r="C34" s="691" t="s">
        <v>698</v>
      </c>
      <c r="D34" s="691" t="s">
        <v>21</v>
      </c>
      <c r="E34" s="691" t="s">
        <v>696</v>
      </c>
      <c r="F34" s="691" t="s">
        <v>700</v>
      </c>
      <c r="G34" s="691" t="s">
        <v>697</v>
      </c>
      <c r="H34" s="691">
        <v>2011</v>
      </c>
      <c r="I34" s="644" t="s">
        <v>578</v>
      </c>
      <c r="J34" s="644" t="s">
        <v>596</v>
      </c>
      <c r="K34" s="633"/>
      <c r="L34" s="695">
        <v>106.12394082985431</v>
      </c>
      <c r="M34" s="696">
        <v>106.12394082985431</v>
      </c>
      <c r="N34" s="696">
        <v>106.12394082985431</v>
      </c>
      <c r="O34" s="696">
        <v>75.402852138334083</v>
      </c>
      <c r="P34" s="696">
        <v>75.402852138334083</v>
      </c>
      <c r="Q34" s="696">
        <v>75.402852138334083</v>
      </c>
      <c r="R34" s="696">
        <v>7.5132095468573095</v>
      </c>
      <c r="S34" s="696">
        <v>7.5132095468573095</v>
      </c>
      <c r="T34" s="696">
        <v>7.5132095468573095</v>
      </c>
      <c r="U34" s="696">
        <v>7.5132095468573095</v>
      </c>
      <c r="V34" s="696">
        <v>7.1710192025210695</v>
      </c>
      <c r="W34" s="696">
        <v>7.1710192025210695</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6">
        <v>0</v>
      </c>
      <c r="AP34" s="633"/>
      <c r="AQ34" s="696">
        <v>267169.05724355415</v>
      </c>
      <c r="AR34" s="696">
        <v>267169.05724355415</v>
      </c>
      <c r="AS34" s="696">
        <v>267169.05724355415</v>
      </c>
      <c r="AT34" s="696">
        <v>182289.73185478486</v>
      </c>
      <c r="AU34" s="696">
        <v>182289.73185478486</v>
      </c>
      <c r="AV34" s="696">
        <v>182289.73185478486</v>
      </c>
      <c r="AW34" s="696">
        <v>19233.307717672276</v>
      </c>
      <c r="AX34" s="696">
        <v>19233.307717672276</v>
      </c>
      <c r="AY34" s="696">
        <v>19233.307717672276</v>
      </c>
      <c r="AZ34" s="696">
        <v>19233.307717672276</v>
      </c>
      <c r="BA34" s="696">
        <v>16983.210248565909</v>
      </c>
      <c r="BB34" s="696">
        <v>16983.210248565909</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6">
        <v>0</v>
      </c>
      <c r="BU34" s="16"/>
    </row>
    <row r="35" spans="2:73" s="17" customFormat="1" ht="15.75" hidden="1" customHeight="1">
      <c r="B35" s="691" t="s">
        <v>694</v>
      </c>
      <c r="C35" s="691" t="s">
        <v>698</v>
      </c>
      <c r="D35" s="691" t="s">
        <v>22</v>
      </c>
      <c r="E35" s="691" t="s">
        <v>696</v>
      </c>
      <c r="F35" s="691" t="s">
        <v>700</v>
      </c>
      <c r="G35" s="691" t="s">
        <v>697</v>
      </c>
      <c r="H35" s="691">
        <v>2011</v>
      </c>
      <c r="I35" s="644" t="s">
        <v>578</v>
      </c>
      <c r="J35" s="644" t="s">
        <v>596</v>
      </c>
      <c r="K35" s="633"/>
      <c r="L35" s="695">
        <v>61.916212263444201</v>
      </c>
      <c r="M35" s="696">
        <v>61.916212263444201</v>
      </c>
      <c r="N35" s="696">
        <v>61.916212263444201</v>
      </c>
      <c r="O35" s="696">
        <v>61.916212263444201</v>
      </c>
      <c r="P35" s="696">
        <v>61.916212263444201</v>
      </c>
      <c r="Q35" s="696">
        <v>61.916212263444201</v>
      </c>
      <c r="R35" s="696">
        <v>61.916212263444201</v>
      </c>
      <c r="S35" s="696">
        <v>61.916212263444201</v>
      </c>
      <c r="T35" s="696">
        <v>61.916212263444201</v>
      </c>
      <c r="U35" s="696">
        <v>61.916212263444201</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6">
        <v>0</v>
      </c>
      <c r="AP35" s="633"/>
      <c r="AQ35" s="696">
        <v>340676.30910094449</v>
      </c>
      <c r="AR35" s="696">
        <v>340676.30910094449</v>
      </c>
      <c r="AS35" s="696">
        <v>340676.30910094449</v>
      </c>
      <c r="AT35" s="696">
        <v>340676.30910094449</v>
      </c>
      <c r="AU35" s="696">
        <v>340676.30910094449</v>
      </c>
      <c r="AV35" s="696">
        <v>340676.30910094449</v>
      </c>
      <c r="AW35" s="696">
        <v>340676.30910094449</v>
      </c>
      <c r="AX35" s="696">
        <v>340676.30910094449</v>
      </c>
      <c r="AY35" s="696">
        <v>340676.30910094449</v>
      </c>
      <c r="AZ35" s="696">
        <v>340676.30910094449</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6">
        <v>0</v>
      </c>
      <c r="BU35" s="16"/>
    </row>
    <row r="36" spans="2:73" s="17" customFormat="1" ht="15.75" hidden="1" customHeight="1">
      <c r="B36" s="691" t="s">
        <v>694</v>
      </c>
      <c r="C36" s="691" t="s">
        <v>702</v>
      </c>
      <c r="D36" s="691" t="s">
        <v>9</v>
      </c>
      <c r="E36" s="691" t="s">
        <v>696</v>
      </c>
      <c r="F36" s="691" t="s">
        <v>702</v>
      </c>
      <c r="G36" s="691" t="s">
        <v>701</v>
      </c>
      <c r="H36" s="691">
        <v>2011</v>
      </c>
      <c r="I36" s="644" t="s">
        <v>578</v>
      </c>
      <c r="J36" s="644" t="s">
        <v>596</v>
      </c>
      <c r="K36" s="633"/>
      <c r="L36" s="695">
        <v>0</v>
      </c>
      <c r="M36" s="696">
        <v>0</v>
      </c>
      <c r="N36" s="696">
        <v>0</v>
      </c>
      <c r="O36" s="696">
        <v>0</v>
      </c>
      <c r="P36" s="696">
        <v>0</v>
      </c>
      <c r="Q36" s="696">
        <v>0</v>
      </c>
      <c r="R36" s="696">
        <v>0</v>
      </c>
      <c r="S36" s="696">
        <v>0</v>
      </c>
      <c r="T36" s="696">
        <v>0</v>
      </c>
      <c r="U36" s="696">
        <v>0</v>
      </c>
      <c r="V36" s="696">
        <v>0</v>
      </c>
      <c r="W36" s="696">
        <v>0</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6">
        <v>0</v>
      </c>
      <c r="AP36" s="633"/>
      <c r="AQ36" s="696">
        <v>0</v>
      </c>
      <c r="AR36" s="696">
        <v>0</v>
      </c>
      <c r="AS36" s="696">
        <v>0</v>
      </c>
      <c r="AT36" s="696">
        <v>0</v>
      </c>
      <c r="AU36" s="696">
        <v>0</v>
      </c>
      <c r="AV36" s="696">
        <v>0</v>
      </c>
      <c r="AW36" s="696">
        <v>0</v>
      </c>
      <c r="AX36" s="696">
        <v>0</v>
      </c>
      <c r="AY36" s="696">
        <v>0</v>
      </c>
      <c r="AZ36" s="696">
        <v>0</v>
      </c>
      <c r="BA36" s="696">
        <v>0</v>
      </c>
      <c r="BB36" s="696">
        <v>0</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6">
        <v>0</v>
      </c>
      <c r="BU36" s="16"/>
    </row>
    <row r="37" spans="2:73" s="17" customFormat="1" ht="15.75" hidden="1" customHeight="1">
      <c r="B37" s="691" t="s">
        <v>694</v>
      </c>
      <c r="C37" s="691" t="s">
        <v>703</v>
      </c>
      <c r="D37" s="691" t="s">
        <v>16</v>
      </c>
      <c r="E37" s="691" t="s">
        <v>696</v>
      </c>
      <c r="F37" s="691" t="s">
        <v>700</v>
      </c>
      <c r="G37" s="691" t="s">
        <v>697</v>
      </c>
      <c r="H37" s="691">
        <v>2011</v>
      </c>
      <c r="I37" s="644" t="s">
        <v>578</v>
      </c>
      <c r="J37" s="644" t="s">
        <v>596</v>
      </c>
      <c r="K37" s="633"/>
      <c r="L37" s="695">
        <v>1.3497484000000002</v>
      </c>
      <c r="M37" s="696">
        <v>1.3497484000000002</v>
      </c>
      <c r="N37" s="696">
        <v>1.3497484000000002</v>
      </c>
      <c r="O37" s="696">
        <v>1.3497484000000002</v>
      </c>
      <c r="P37" s="696">
        <v>1.3497484000000002</v>
      </c>
      <c r="Q37" s="696">
        <v>1.3497484000000002</v>
      </c>
      <c r="R37" s="696">
        <v>1.3497484000000002</v>
      </c>
      <c r="S37" s="696">
        <v>1.3497484000000002</v>
      </c>
      <c r="T37" s="696">
        <v>1.3497484000000002</v>
      </c>
      <c r="U37" s="696">
        <v>1.3497484000000002</v>
      </c>
      <c r="V37" s="696">
        <v>1.3497484000000002</v>
      </c>
      <c r="W37" s="696">
        <v>1.3497484000000002</v>
      </c>
      <c r="X37" s="696">
        <v>1.3497484000000002</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6">
        <v>0</v>
      </c>
      <c r="AP37" s="633"/>
      <c r="AQ37" s="696">
        <v>7842.98302788</v>
      </c>
      <c r="AR37" s="696">
        <v>7842.98302788</v>
      </c>
      <c r="AS37" s="696">
        <v>7842.98302788</v>
      </c>
      <c r="AT37" s="696">
        <v>7842.98302788</v>
      </c>
      <c r="AU37" s="696">
        <v>7842.98302788</v>
      </c>
      <c r="AV37" s="696">
        <v>7842.98302788</v>
      </c>
      <c r="AW37" s="696">
        <v>7842.98302788</v>
      </c>
      <c r="AX37" s="696">
        <v>7842.98302788</v>
      </c>
      <c r="AY37" s="696">
        <v>7842.98302788</v>
      </c>
      <c r="AZ37" s="696">
        <v>7842.98302788</v>
      </c>
      <c r="BA37" s="696">
        <v>7842.98302788</v>
      </c>
      <c r="BB37" s="696">
        <v>7842.98302788</v>
      </c>
      <c r="BC37" s="696">
        <v>7842.98302788</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6">
        <v>0</v>
      </c>
      <c r="BU37" s="16"/>
    </row>
    <row r="38" spans="2:73" s="17" customFormat="1" ht="15.75" hidden="1" customHeight="1">
      <c r="B38" s="691" t="s">
        <v>694</v>
      </c>
      <c r="C38" s="691" t="s">
        <v>703</v>
      </c>
      <c r="D38" s="691" t="s">
        <v>17</v>
      </c>
      <c r="E38" s="691" t="s">
        <v>696</v>
      </c>
      <c r="F38" s="691" t="s">
        <v>700</v>
      </c>
      <c r="G38" s="691" t="s">
        <v>697</v>
      </c>
      <c r="H38" s="691">
        <v>2011</v>
      </c>
      <c r="I38" s="644" t="s">
        <v>578</v>
      </c>
      <c r="J38" s="644" t="s">
        <v>596</v>
      </c>
      <c r="K38" s="633"/>
      <c r="L38" s="695">
        <v>46.404262961572748</v>
      </c>
      <c r="M38" s="696">
        <v>46.404262961572748</v>
      </c>
      <c r="N38" s="696">
        <v>46.404262961572748</v>
      </c>
      <c r="O38" s="696">
        <v>46.404262961572748</v>
      </c>
      <c r="P38" s="696">
        <v>46.404262961572748</v>
      </c>
      <c r="Q38" s="696">
        <v>46.404262961572748</v>
      </c>
      <c r="R38" s="696">
        <v>46.404262961572748</v>
      </c>
      <c r="S38" s="696">
        <v>46.404262961572748</v>
      </c>
      <c r="T38" s="696">
        <v>46.404262961572748</v>
      </c>
      <c r="U38" s="696">
        <v>46.404262961572748</v>
      </c>
      <c r="V38" s="696">
        <v>46.404262961572748</v>
      </c>
      <c r="W38" s="696">
        <v>46.404262961572748</v>
      </c>
      <c r="X38" s="696">
        <v>46.404262961572748</v>
      </c>
      <c r="Y38" s="696">
        <v>46.404262961572748</v>
      </c>
      <c r="Z38" s="696">
        <v>46.404262961572748</v>
      </c>
      <c r="AA38" s="696">
        <v>46.404262961572748</v>
      </c>
      <c r="AB38" s="696">
        <v>46.404262961572748</v>
      </c>
      <c r="AC38" s="696">
        <v>46.404262961572748</v>
      </c>
      <c r="AD38" s="696">
        <v>46.404262961572748</v>
      </c>
      <c r="AE38" s="696">
        <v>46.404262961572748</v>
      </c>
      <c r="AF38" s="696">
        <v>46.404262961572748</v>
      </c>
      <c r="AG38" s="696">
        <v>46.404262961572748</v>
      </c>
      <c r="AH38" s="696">
        <v>46.404262961572748</v>
      </c>
      <c r="AI38" s="696">
        <v>46.404262961572748</v>
      </c>
      <c r="AJ38" s="696">
        <v>46.404262961572748</v>
      </c>
      <c r="AK38" s="696">
        <v>46.404262961572748</v>
      </c>
      <c r="AL38" s="696">
        <v>0</v>
      </c>
      <c r="AM38" s="696">
        <v>0</v>
      </c>
      <c r="AN38" s="696">
        <v>0</v>
      </c>
      <c r="AO38" s="696">
        <v>0</v>
      </c>
      <c r="AP38" s="633"/>
      <c r="AQ38" s="696">
        <v>238332.29457063766</v>
      </c>
      <c r="AR38" s="696">
        <v>238332.29457063766</v>
      </c>
      <c r="AS38" s="696">
        <v>238332.29457063766</v>
      </c>
      <c r="AT38" s="696">
        <v>238332.29457063766</v>
      </c>
      <c r="AU38" s="696">
        <v>238332.29457063766</v>
      </c>
      <c r="AV38" s="696">
        <v>238332.29457063766</v>
      </c>
      <c r="AW38" s="696">
        <v>238332.29457063766</v>
      </c>
      <c r="AX38" s="696">
        <v>238332.29457063766</v>
      </c>
      <c r="AY38" s="696">
        <v>238332.29457063766</v>
      </c>
      <c r="AZ38" s="696">
        <v>238332.29457063766</v>
      </c>
      <c r="BA38" s="696">
        <v>238332.29457063766</v>
      </c>
      <c r="BB38" s="696">
        <v>238332.29457063766</v>
      </c>
      <c r="BC38" s="696">
        <v>238332.29457063766</v>
      </c>
      <c r="BD38" s="696">
        <v>238332.29457063766</v>
      </c>
      <c r="BE38" s="696">
        <v>238332.29457063766</v>
      </c>
      <c r="BF38" s="696">
        <v>238332.29457063766</v>
      </c>
      <c r="BG38" s="696">
        <v>238332.29457063766</v>
      </c>
      <c r="BH38" s="696">
        <v>238332.29457063766</v>
      </c>
      <c r="BI38" s="696">
        <v>238332.29457063766</v>
      </c>
      <c r="BJ38" s="696">
        <v>238332.29457063766</v>
      </c>
      <c r="BK38" s="696">
        <v>238332.29457063766</v>
      </c>
      <c r="BL38" s="696">
        <v>238332.29457063766</v>
      </c>
      <c r="BM38" s="696">
        <v>238332.29457063766</v>
      </c>
      <c r="BN38" s="696">
        <v>238332.29457063766</v>
      </c>
      <c r="BO38" s="696">
        <v>238332.29457063766</v>
      </c>
      <c r="BP38" s="696">
        <v>238332.29457063766</v>
      </c>
      <c r="BQ38" s="696">
        <v>0</v>
      </c>
      <c r="BR38" s="696">
        <v>0</v>
      </c>
      <c r="BS38" s="696">
        <v>0</v>
      </c>
      <c r="BT38" s="696">
        <v>0</v>
      </c>
      <c r="BU38" s="16"/>
    </row>
    <row r="39" spans="2:73" s="17" customFormat="1" ht="15.75" hidden="1" customHeight="1">
      <c r="B39" s="691" t="s">
        <v>694</v>
      </c>
      <c r="C39" s="691" t="s">
        <v>698</v>
      </c>
      <c r="D39" s="691" t="s">
        <v>21</v>
      </c>
      <c r="E39" s="691" t="s">
        <v>696</v>
      </c>
      <c r="F39" s="691" t="s">
        <v>704</v>
      </c>
      <c r="G39" s="691" t="s">
        <v>697</v>
      </c>
      <c r="H39" s="691">
        <v>2012</v>
      </c>
      <c r="I39" s="644" t="s">
        <v>579</v>
      </c>
      <c r="J39" s="644" t="s">
        <v>596</v>
      </c>
      <c r="K39" s="633"/>
      <c r="L39" s="695">
        <v>0</v>
      </c>
      <c r="M39" s="696">
        <v>60.44144630225648</v>
      </c>
      <c r="N39" s="696">
        <v>60.44144630225648</v>
      </c>
      <c r="O39" s="696">
        <v>60.44144630225648</v>
      </c>
      <c r="P39" s="696">
        <v>44.96142195382734</v>
      </c>
      <c r="Q39" s="696">
        <v>44.96142195382734</v>
      </c>
      <c r="R39" s="696">
        <v>4.5296580384850298</v>
      </c>
      <c r="S39" s="696">
        <v>4.5296580384850298</v>
      </c>
      <c r="T39" s="696">
        <v>4.5296580384850298</v>
      </c>
      <c r="U39" s="696">
        <v>4.5296580384850298</v>
      </c>
      <c r="V39" s="696">
        <v>4.5296580384850298</v>
      </c>
      <c r="W39" s="696">
        <v>4.0268421761497377</v>
      </c>
      <c r="X39" s="696">
        <v>4.0268421761497377</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6">
        <v>0</v>
      </c>
      <c r="AP39" s="633"/>
      <c r="AQ39" s="696">
        <v>0</v>
      </c>
      <c r="AR39" s="696">
        <v>225554.94849308828</v>
      </c>
      <c r="AS39" s="696">
        <v>225554.94849308839</v>
      </c>
      <c r="AT39" s="696">
        <v>225554.94849308839</v>
      </c>
      <c r="AU39" s="696">
        <v>163666.71692541722</v>
      </c>
      <c r="AV39" s="696">
        <v>163666.71692541722</v>
      </c>
      <c r="AW39" s="696">
        <v>19366.928723023182</v>
      </c>
      <c r="AX39" s="696">
        <v>19366.928723023182</v>
      </c>
      <c r="AY39" s="696">
        <v>19366.928723023182</v>
      </c>
      <c r="AZ39" s="696">
        <v>19366.928723023182</v>
      </c>
      <c r="BA39" s="696">
        <v>19366.928723023182</v>
      </c>
      <c r="BB39" s="696">
        <v>14446.985009979275</v>
      </c>
      <c r="BC39" s="696">
        <v>14446.985009979275</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6">
        <v>0</v>
      </c>
      <c r="BU39" s="16"/>
    </row>
    <row r="40" spans="2:73" s="17" customFormat="1" ht="15.75" hidden="1" customHeight="1">
      <c r="B40" s="691" t="s">
        <v>694</v>
      </c>
      <c r="C40" s="691" t="s">
        <v>698</v>
      </c>
      <c r="D40" s="691" t="s">
        <v>22</v>
      </c>
      <c r="E40" s="691" t="s">
        <v>696</v>
      </c>
      <c r="F40" s="691" t="s">
        <v>704</v>
      </c>
      <c r="G40" s="691" t="s">
        <v>697</v>
      </c>
      <c r="H40" s="691">
        <v>2012</v>
      </c>
      <c r="I40" s="644" t="s">
        <v>579</v>
      </c>
      <c r="J40" s="644" t="s">
        <v>596</v>
      </c>
      <c r="K40" s="633"/>
      <c r="L40" s="695">
        <v>0</v>
      </c>
      <c r="M40" s="696">
        <v>92.949120127940205</v>
      </c>
      <c r="N40" s="696">
        <v>92.949120127940205</v>
      </c>
      <c r="O40" s="696">
        <v>92.949120127940205</v>
      </c>
      <c r="P40" s="696">
        <v>92.949120127940205</v>
      </c>
      <c r="Q40" s="696">
        <v>92.949120127940205</v>
      </c>
      <c r="R40" s="696">
        <v>92.949120127940205</v>
      </c>
      <c r="S40" s="696">
        <v>88.177650463809684</v>
      </c>
      <c r="T40" s="696">
        <v>88.177650463809684</v>
      </c>
      <c r="U40" s="696">
        <v>87.595702695239723</v>
      </c>
      <c r="V40" s="696">
        <v>23.253017627780938</v>
      </c>
      <c r="W40" s="696">
        <v>23.253017627780938</v>
      </c>
      <c r="X40" s="696">
        <v>23.253017627780938</v>
      </c>
      <c r="Y40" s="696">
        <v>23.253017627780938</v>
      </c>
      <c r="Z40" s="696">
        <v>23.253017627780938</v>
      </c>
      <c r="AA40" s="696">
        <v>23.253017627780938</v>
      </c>
      <c r="AB40" s="696">
        <v>13.445191472604682</v>
      </c>
      <c r="AC40" s="696">
        <v>0</v>
      </c>
      <c r="AD40" s="696">
        <v>0</v>
      </c>
      <c r="AE40" s="696">
        <v>0</v>
      </c>
      <c r="AF40" s="696">
        <v>0</v>
      </c>
      <c r="AG40" s="696">
        <v>0</v>
      </c>
      <c r="AH40" s="696">
        <v>0</v>
      </c>
      <c r="AI40" s="696">
        <v>0</v>
      </c>
      <c r="AJ40" s="696">
        <v>0</v>
      </c>
      <c r="AK40" s="696">
        <v>0</v>
      </c>
      <c r="AL40" s="696">
        <v>0</v>
      </c>
      <c r="AM40" s="696">
        <v>0</v>
      </c>
      <c r="AN40" s="696">
        <v>0</v>
      </c>
      <c r="AO40" s="696">
        <v>0</v>
      </c>
      <c r="AP40" s="633"/>
      <c r="AQ40" s="696">
        <v>0</v>
      </c>
      <c r="AR40" s="696">
        <v>269134.32836265268</v>
      </c>
      <c r="AS40" s="696">
        <v>269134.32836265268</v>
      </c>
      <c r="AT40" s="696">
        <v>269134.32836265268</v>
      </c>
      <c r="AU40" s="696">
        <v>269134.32836265268</v>
      </c>
      <c r="AV40" s="696">
        <v>269134.32836265268</v>
      </c>
      <c r="AW40" s="696">
        <v>269134.32836265268</v>
      </c>
      <c r="AX40" s="696">
        <v>253791.11789793649</v>
      </c>
      <c r="AY40" s="696">
        <v>253791.11789793649</v>
      </c>
      <c r="AZ40" s="696">
        <v>251866.13448377899</v>
      </c>
      <c r="BA40" s="696">
        <v>44964.817206963628</v>
      </c>
      <c r="BB40" s="696">
        <v>44964.817206963628</v>
      </c>
      <c r="BC40" s="696">
        <v>44964.817206963628</v>
      </c>
      <c r="BD40" s="696">
        <v>44964.817206963628</v>
      </c>
      <c r="BE40" s="696">
        <v>44964.817206963628</v>
      </c>
      <c r="BF40" s="696">
        <v>44964.817206963628</v>
      </c>
      <c r="BG40" s="696">
        <v>34112.219452827558</v>
      </c>
      <c r="BH40" s="696">
        <v>0</v>
      </c>
      <c r="BI40" s="696">
        <v>0</v>
      </c>
      <c r="BJ40" s="696">
        <v>0</v>
      </c>
      <c r="BK40" s="696">
        <v>0</v>
      </c>
      <c r="BL40" s="696">
        <v>0</v>
      </c>
      <c r="BM40" s="696">
        <v>0</v>
      </c>
      <c r="BN40" s="696">
        <v>0</v>
      </c>
      <c r="BO40" s="696">
        <v>0</v>
      </c>
      <c r="BP40" s="696">
        <v>0</v>
      </c>
      <c r="BQ40" s="696">
        <v>0</v>
      </c>
      <c r="BR40" s="696">
        <v>0</v>
      </c>
      <c r="BS40" s="696">
        <v>0</v>
      </c>
      <c r="BT40" s="696">
        <v>0</v>
      </c>
      <c r="BU40" s="16"/>
    </row>
    <row r="41" spans="2:73" s="17" customFormat="1" ht="15.75" hidden="1" customHeight="1">
      <c r="B41" s="691" t="s">
        <v>694</v>
      </c>
      <c r="C41" s="691" t="s">
        <v>695</v>
      </c>
      <c r="D41" s="691" t="s">
        <v>2</v>
      </c>
      <c r="E41" s="691" t="s">
        <v>696</v>
      </c>
      <c r="F41" s="691" t="s">
        <v>29</v>
      </c>
      <c r="G41" s="691" t="s">
        <v>697</v>
      </c>
      <c r="H41" s="691">
        <v>2012</v>
      </c>
      <c r="I41" s="644" t="s">
        <v>579</v>
      </c>
      <c r="J41" s="644" t="s">
        <v>596</v>
      </c>
      <c r="K41" s="633"/>
      <c r="L41" s="695">
        <v>0</v>
      </c>
      <c r="M41" s="696">
        <v>3.8821162777490263</v>
      </c>
      <c r="N41" s="696">
        <v>3.8821162777490263</v>
      </c>
      <c r="O41" s="696">
        <v>3.8821162777490263</v>
      </c>
      <c r="P41" s="696">
        <v>3.6246272091997915</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6">
        <v>0</v>
      </c>
      <c r="AP41" s="633"/>
      <c r="AQ41" s="696">
        <v>0</v>
      </c>
      <c r="AR41" s="696">
        <v>6693.1949622850116</v>
      </c>
      <c r="AS41" s="696">
        <v>6693.1949622850116</v>
      </c>
      <c r="AT41" s="696">
        <v>6693.1949622850116</v>
      </c>
      <c r="AU41" s="696">
        <v>6462.9342245507351</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6">
        <v>0</v>
      </c>
      <c r="BU41" s="16"/>
    </row>
    <row r="42" spans="2:73" s="17" customFormat="1" ht="15.75" hidden="1" customHeight="1">
      <c r="B42" s="691" t="s">
        <v>694</v>
      </c>
      <c r="C42" s="691" t="s">
        <v>695</v>
      </c>
      <c r="D42" s="691" t="s">
        <v>1</v>
      </c>
      <c r="E42" s="691" t="s">
        <v>696</v>
      </c>
      <c r="F42" s="691" t="s">
        <v>29</v>
      </c>
      <c r="G42" s="691" t="s">
        <v>697</v>
      </c>
      <c r="H42" s="691">
        <v>2012</v>
      </c>
      <c r="I42" s="644" t="s">
        <v>579</v>
      </c>
      <c r="J42" s="644" t="s">
        <v>596</v>
      </c>
      <c r="K42" s="633"/>
      <c r="L42" s="695">
        <v>0</v>
      </c>
      <c r="M42" s="696">
        <v>5.649784749519708</v>
      </c>
      <c r="N42" s="696">
        <v>5.649784749519708</v>
      </c>
      <c r="O42" s="696">
        <v>5.649784749519708</v>
      </c>
      <c r="P42" s="696">
        <v>5.3059730131573408</v>
      </c>
      <c r="Q42" s="696">
        <v>3.3522924589472165</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6">
        <v>0</v>
      </c>
      <c r="AP42" s="633"/>
      <c r="AQ42" s="696">
        <v>0</v>
      </c>
      <c r="AR42" s="696">
        <v>40192.787655372471</v>
      </c>
      <c r="AS42" s="696">
        <v>40192.787655372471</v>
      </c>
      <c r="AT42" s="696">
        <v>40192.787655372471</v>
      </c>
      <c r="AU42" s="696">
        <v>39885.332490372464</v>
      </c>
      <c r="AV42" s="696">
        <v>25496.649776765178</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6">
        <v>0</v>
      </c>
      <c r="BU42" s="16"/>
    </row>
    <row r="43" spans="2:73" s="17" customFormat="1" ht="15.75" hidden="1" customHeight="1">
      <c r="B43" s="691" t="s">
        <v>694</v>
      </c>
      <c r="C43" s="691" t="s">
        <v>695</v>
      </c>
      <c r="D43" s="691" t="s">
        <v>5</v>
      </c>
      <c r="E43" s="691" t="s">
        <v>696</v>
      </c>
      <c r="F43" s="691" t="s">
        <v>29</v>
      </c>
      <c r="G43" s="691" t="s">
        <v>697</v>
      </c>
      <c r="H43" s="691">
        <v>2012</v>
      </c>
      <c r="I43" s="644" t="s">
        <v>579</v>
      </c>
      <c r="J43" s="644" t="s">
        <v>596</v>
      </c>
      <c r="K43" s="633"/>
      <c r="L43" s="695">
        <v>0</v>
      </c>
      <c r="M43" s="696">
        <v>1.6577712051991449</v>
      </c>
      <c r="N43" s="696">
        <v>1.6577712051991449</v>
      </c>
      <c r="O43" s="696">
        <v>1.6577712051991449</v>
      </c>
      <c r="P43" s="696">
        <v>1.6577712051991449</v>
      </c>
      <c r="Q43" s="696">
        <v>1.5173899982647574</v>
      </c>
      <c r="R43" s="696">
        <v>1.2840695204612711</v>
      </c>
      <c r="S43" s="696">
        <v>0.96129669444667021</v>
      </c>
      <c r="T43" s="696">
        <v>0.95774745542600204</v>
      </c>
      <c r="U43" s="696">
        <v>0.95774745542600204</v>
      </c>
      <c r="V43" s="696">
        <v>0.61766189761399337</v>
      </c>
      <c r="W43" s="696">
        <v>0.24165355168652095</v>
      </c>
      <c r="X43" s="696">
        <v>0.24163233406306744</v>
      </c>
      <c r="Y43" s="696">
        <v>0.24163233406306744</v>
      </c>
      <c r="Z43" s="696">
        <v>0.2374857447315204</v>
      </c>
      <c r="AA43" s="696">
        <v>0.2374857447315204</v>
      </c>
      <c r="AB43" s="696">
        <v>0.23158525825004983</v>
      </c>
      <c r="AC43" s="696">
        <v>6.4978356481589228E-2</v>
      </c>
      <c r="AD43" s="696">
        <v>6.4978356481589228E-2</v>
      </c>
      <c r="AE43" s="696">
        <v>6.4978356481589228E-2</v>
      </c>
      <c r="AF43" s="696">
        <v>6.4978356481589228E-2</v>
      </c>
      <c r="AG43" s="696">
        <v>0</v>
      </c>
      <c r="AH43" s="696">
        <v>0</v>
      </c>
      <c r="AI43" s="696">
        <v>0</v>
      </c>
      <c r="AJ43" s="696">
        <v>0</v>
      </c>
      <c r="AK43" s="696">
        <v>0</v>
      </c>
      <c r="AL43" s="696">
        <v>0</v>
      </c>
      <c r="AM43" s="696">
        <v>0</v>
      </c>
      <c r="AN43" s="696">
        <v>0</v>
      </c>
      <c r="AO43" s="696">
        <v>0</v>
      </c>
      <c r="AP43" s="633"/>
      <c r="AQ43" s="696">
        <v>0</v>
      </c>
      <c r="AR43" s="696">
        <v>29998.910254468694</v>
      </c>
      <c r="AS43" s="696">
        <v>29998.910254468694</v>
      </c>
      <c r="AT43" s="696">
        <v>29998.910254468694</v>
      </c>
      <c r="AU43" s="696">
        <v>29998.910254468694</v>
      </c>
      <c r="AV43" s="696">
        <v>26967.111921486481</v>
      </c>
      <c r="AW43" s="696">
        <v>21928.113816947869</v>
      </c>
      <c r="AX43" s="696">
        <v>14957.222647017979</v>
      </c>
      <c r="AY43" s="696">
        <v>14926.131313196924</v>
      </c>
      <c r="AZ43" s="696">
        <v>14926.131313196924</v>
      </c>
      <c r="BA43" s="696">
        <v>7581.3388743651058</v>
      </c>
      <c r="BB43" s="696">
        <v>5626.3423155029577</v>
      </c>
      <c r="BC43" s="696">
        <v>5451.4848260438057</v>
      </c>
      <c r="BD43" s="696">
        <v>5451.4848260438057</v>
      </c>
      <c r="BE43" s="696">
        <v>5070.8900263495998</v>
      </c>
      <c r="BF43" s="696">
        <v>5070.8900263495998</v>
      </c>
      <c r="BG43" s="696">
        <v>5001.522748225967</v>
      </c>
      <c r="BH43" s="696">
        <v>1403.3308101766229</v>
      </c>
      <c r="BI43" s="696">
        <v>1403.3308101766229</v>
      </c>
      <c r="BJ43" s="696">
        <v>1403.3308101766229</v>
      </c>
      <c r="BK43" s="696">
        <v>1403.3308101766229</v>
      </c>
      <c r="BL43" s="696">
        <v>0</v>
      </c>
      <c r="BM43" s="696">
        <v>0</v>
      </c>
      <c r="BN43" s="696">
        <v>0</v>
      </c>
      <c r="BO43" s="696">
        <v>0</v>
      </c>
      <c r="BP43" s="696">
        <v>0</v>
      </c>
      <c r="BQ43" s="696">
        <v>0</v>
      </c>
      <c r="BR43" s="696">
        <v>0</v>
      </c>
      <c r="BS43" s="696">
        <v>0</v>
      </c>
      <c r="BT43" s="696">
        <v>0</v>
      </c>
      <c r="BU43" s="16"/>
    </row>
    <row r="44" spans="2:73" s="17" customFormat="1" ht="15.75" hidden="1" customHeight="1">
      <c r="B44" s="691" t="s">
        <v>694</v>
      </c>
      <c r="C44" s="691" t="s">
        <v>695</v>
      </c>
      <c r="D44" s="691" t="s">
        <v>4</v>
      </c>
      <c r="E44" s="691" t="s">
        <v>696</v>
      </c>
      <c r="F44" s="691" t="s">
        <v>29</v>
      </c>
      <c r="G44" s="691" t="s">
        <v>697</v>
      </c>
      <c r="H44" s="691">
        <v>2012</v>
      </c>
      <c r="I44" s="644" t="s">
        <v>579</v>
      </c>
      <c r="J44" s="644" t="s">
        <v>596</v>
      </c>
      <c r="K44" s="633"/>
      <c r="L44" s="695">
        <v>0</v>
      </c>
      <c r="M44" s="696">
        <v>0.25809498716700069</v>
      </c>
      <c r="N44" s="696">
        <v>0.25809498716700069</v>
      </c>
      <c r="O44" s="696">
        <v>0.25809498716700069</v>
      </c>
      <c r="P44" s="696">
        <v>0.25809498716700069</v>
      </c>
      <c r="Q44" s="696">
        <v>0.25700551257446197</v>
      </c>
      <c r="R44" s="696">
        <v>0.25700551257446197</v>
      </c>
      <c r="S44" s="696">
        <v>0.21921239519620028</v>
      </c>
      <c r="T44" s="696">
        <v>0.21875473016458782</v>
      </c>
      <c r="U44" s="696">
        <v>0.21875473016458782</v>
      </c>
      <c r="V44" s="696">
        <v>0.21875473016458782</v>
      </c>
      <c r="W44" s="696">
        <v>4.0239250989736299E-3</v>
      </c>
      <c r="X44" s="696">
        <v>4.0211538807334449E-3</v>
      </c>
      <c r="Y44" s="696">
        <v>4.0211538807334449E-3</v>
      </c>
      <c r="Z44" s="696">
        <v>3.8763557266543137E-3</v>
      </c>
      <c r="AA44" s="696">
        <v>3.8763557266543137E-3</v>
      </c>
      <c r="AB44" s="696">
        <v>3.6208228475355093E-3</v>
      </c>
      <c r="AC44" s="696">
        <v>0</v>
      </c>
      <c r="AD44" s="696">
        <v>0</v>
      </c>
      <c r="AE44" s="696">
        <v>0</v>
      </c>
      <c r="AF44" s="696">
        <v>0</v>
      </c>
      <c r="AG44" s="696">
        <v>0</v>
      </c>
      <c r="AH44" s="696">
        <v>0</v>
      </c>
      <c r="AI44" s="696">
        <v>0</v>
      </c>
      <c r="AJ44" s="696">
        <v>0</v>
      </c>
      <c r="AK44" s="696">
        <v>0</v>
      </c>
      <c r="AL44" s="696">
        <v>0</v>
      </c>
      <c r="AM44" s="696">
        <v>0</v>
      </c>
      <c r="AN44" s="696">
        <v>0</v>
      </c>
      <c r="AO44" s="696">
        <v>0</v>
      </c>
      <c r="AP44" s="633"/>
      <c r="AQ44" s="696">
        <v>0</v>
      </c>
      <c r="AR44" s="696">
        <v>1566.1654124212519</v>
      </c>
      <c r="AS44" s="696">
        <v>1566.1654124212519</v>
      </c>
      <c r="AT44" s="696">
        <v>1566.1654124212519</v>
      </c>
      <c r="AU44" s="696">
        <v>1566.1654124212519</v>
      </c>
      <c r="AV44" s="696">
        <v>1542.6361429013707</v>
      </c>
      <c r="AW44" s="696">
        <v>1542.6361429013707</v>
      </c>
      <c r="AX44" s="696">
        <v>726.42211562656064</v>
      </c>
      <c r="AY44" s="696">
        <v>722.41296994963534</v>
      </c>
      <c r="AZ44" s="696">
        <v>722.41296994963534</v>
      </c>
      <c r="BA44" s="696">
        <v>722.41296994963534</v>
      </c>
      <c r="BB44" s="696">
        <v>117.33093982573448</v>
      </c>
      <c r="BC44" s="696">
        <v>94.492931352047179</v>
      </c>
      <c r="BD44" s="696">
        <v>94.492931352047179</v>
      </c>
      <c r="BE44" s="696">
        <v>81.202629361308013</v>
      </c>
      <c r="BF44" s="696">
        <v>81.202629361308013</v>
      </c>
      <c r="BG44" s="696">
        <v>78.198534639418398</v>
      </c>
      <c r="BH44" s="696">
        <v>0</v>
      </c>
      <c r="BI44" s="696">
        <v>0</v>
      </c>
      <c r="BJ44" s="696">
        <v>0</v>
      </c>
      <c r="BK44" s="696">
        <v>0</v>
      </c>
      <c r="BL44" s="696">
        <v>0</v>
      </c>
      <c r="BM44" s="696">
        <v>0</v>
      </c>
      <c r="BN44" s="696">
        <v>0</v>
      </c>
      <c r="BO44" s="696">
        <v>0</v>
      </c>
      <c r="BP44" s="696">
        <v>0</v>
      </c>
      <c r="BQ44" s="696">
        <v>0</v>
      </c>
      <c r="BR44" s="696">
        <v>0</v>
      </c>
      <c r="BS44" s="696">
        <v>0</v>
      </c>
      <c r="BT44" s="696">
        <v>0</v>
      </c>
      <c r="BU44" s="16"/>
    </row>
    <row r="45" spans="2:73" s="17" customFormat="1" ht="15.75" hidden="1" customHeight="1">
      <c r="B45" s="691" t="s">
        <v>694</v>
      </c>
      <c r="C45" s="691" t="s">
        <v>695</v>
      </c>
      <c r="D45" s="691" t="s">
        <v>3</v>
      </c>
      <c r="E45" s="691" t="s">
        <v>696</v>
      </c>
      <c r="F45" s="691" t="s">
        <v>29</v>
      </c>
      <c r="G45" s="691" t="s">
        <v>697</v>
      </c>
      <c r="H45" s="691">
        <v>2012</v>
      </c>
      <c r="I45" s="644" t="s">
        <v>579</v>
      </c>
      <c r="J45" s="644" t="s">
        <v>596</v>
      </c>
      <c r="K45" s="633"/>
      <c r="L45" s="695">
        <v>0</v>
      </c>
      <c r="M45" s="696">
        <v>20.638316134900339</v>
      </c>
      <c r="N45" s="696">
        <v>20.638316134900339</v>
      </c>
      <c r="O45" s="696">
        <v>20.638316134900339</v>
      </c>
      <c r="P45" s="696">
        <v>20.638316134900339</v>
      </c>
      <c r="Q45" s="696">
        <v>20.638316134900339</v>
      </c>
      <c r="R45" s="696">
        <v>20.638316134900339</v>
      </c>
      <c r="S45" s="696">
        <v>20.638316134900339</v>
      </c>
      <c r="T45" s="696">
        <v>20.638316134900339</v>
      </c>
      <c r="U45" s="696">
        <v>20.638316134900339</v>
      </c>
      <c r="V45" s="696">
        <v>20.638316134900339</v>
      </c>
      <c r="W45" s="696">
        <v>20.638316134900339</v>
      </c>
      <c r="X45" s="696">
        <v>20.638316134900339</v>
      </c>
      <c r="Y45" s="696">
        <v>20.638316134900339</v>
      </c>
      <c r="Z45" s="696">
        <v>20.638316134900339</v>
      </c>
      <c r="AA45" s="696">
        <v>20.638316134900339</v>
      </c>
      <c r="AB45" s="696">
        <v>20.638316134900339</v>
      </c>
      <c r="AC45" s="696">
        <v>20.638316134900339</v>
      </c>
      <c r="AD45" s="696">
        <v>20.638316134900339</v>
      </c>
      <c r="AE45" s="696">
        <v>19.601361972446906</v>
      </c>
      <c r="AF45" s="696">
        <v>0</v>
      </c>
      <c r="AG45" s="696">
        <v>0</v>
      </c>
      <c r="AH45" s="696">
        <v>0</v>
      </c>
      <c r="AI45" s="696">
        <v>0</v>
      </c>
      <c r="AJ45" s="696">
        <v>0</v>
      </c>
      <c r="AK45" s="696">
        <v>0</v>
      </c>
      <c r="AL45" s="696">
        <v>0</v>
      </c>
      <c r="AM45" s="696">
        <v>0</v>
      </c>
      <c r="AN45" s="696">
        <v>0</v>
      </c>
      <c r="AO45" s="696">
        <v>0</v>
      </c>
      <c r="AP45" s="633"/>
      <c r="AQ45" s="696">
        <v>0</v>
      </c>
      <c r="AR45" s="696">
        <v>38766.567338592635</v>
      </c>
      <c r="AS45" s="696">
        <v>38766.567338592635</v>
      </c>
      <c r="AT45" s="696">
        <v>38766.567338592635</v>
      </c>
      <c r="AU45" s="696">
        <v>38766.567338592635</v>
      </c>
      <c r="AV45" s="696">
        <v>38766.567338592635</v>
      </c>
      <c r="AW45" s="696">
        <v>38766.567338592635</v>
      </c>
      <c r="AX45" s="696">
        <v>38766.567338592635</v>
      </c>
      <c r="AY45" s="696">
        <v>38766.567338592635</v>
      </c>
      <c r="AZ45" s="696">
        <v>38766.567338592635</v>
      </c>
      <c r="BA45" s="696">
        <v>38766.567338592635</v>
      </c>
      <c r="BB45" s="696">
        <v>38766.567338592635</v>
      </c>
      <c r="BC45" s="696">
        <v>38766.567338592635</v>
      </c>
      <c r="BD45" s="696">
        <v>38766.567338592635</v>
      </c>
      <c r="BE45" s="696">
        <v>38766.567338592635</v>
      </c>
      <c r="BF45" s="696">
        <v>38766.567338592635</v>
      </c>
      <c r="BG45" s="696">
        <v>38766.567338592635</v>
      </c>
      <c r="BH45" s="696">
        <v>38766.567338592635</v>
      </c>
      <c r="BI45" s="696">
        <v>38766.567338592635</v>
      </c>
      <c r="BJ45" s="696">
        <v>37839.26649514927</v>
      </c>
      <c r="BK45" s="696">
        <v>0</v>
      </c>
      <c r="BL45" s="696">
        <v>0</v>
      </c>
      <c r="BM45" s="696">
        <v>0</v>
      </c>
      <c r="BN45" s="696">
        <v>0</v>
      </c>
      <c r="BO45" s="696">
        <v>0</v>
      </c>
      <c r="BP45" s="696">
        <v>0</v>
      </c>
      <c r="BQ45" s="696">
        <v>0</v>
      </c>
      <c r="BR45" s="696">
        <v>0</v>
      </c>
      <c r="BS45" s="696">
        <v>0</v>
      </c>
      <c r="BT45" s="696">
        <v>0</v>
      </c>
      <c r="BU45" s="16"/>
    </row>
    <row r="46" spans="2:73" s="17" customFormat="1" ht="15.75" hidden="1" customHeight="1">
      <c r="B46" s="691" t="s">
        <v>694</v>
      </c>
      <c r="C46" s="691" t="s">
        <v>705</v>
      </c>
      <c r="D46" s="691" t="s">
        <v>14</v>
      </c>
      <c r="E46" s="691" t="s">
        <v>696</v>
      </c>
      <c r="F46" s="691" t="s">
        <v>29</v>
      </c>
      <c r="G46" s="691" t="s">
        <v>697</v>
      </c>
      <c r="H46" s="691">
        <v>2012</v>
      </c>
      <c r="I46" s="644" t="s">
        <v>579</v>
      </c>
      <c r="J46" s="644" t="s">
        <v>596</v>
      </c>
      <c r="K46" s="633"/>
      <c r="L46" s="695">
        <v>0</v>
      </c>
      <c r="M46" s="696">
        <v>1.0882544356863946</v>
      </c>
      <c r="N46" s="696">
        <v>1.0745406157802788</v>
      </c>
      <c r="O46" s="696">
        <v>1.0745406157802788</v>
      </c>
      <c r="P46" s="696">
        <v>1.0745406157802788</v>
      </c>
      <c r="Q46" s="696">
        <v>1.0745406157802788</v>
      </c>
      <c r="R46" s="696">
        <v>1.0745406157802788</v>
      </c>
      <c r="S46" s="696">
        <v>1.0451080154161898</v>
      </c>
      <c r="T46" s="696">
        <v>1.0451080154161898</v>
      </c>
      <c r="U46" s="696">
        <v>0.79867482976987936</v>
      </c>
      <c r="V46" s="696">
        <v>0.79867482976987936</v>
      </c>
      <c r="W46" s="696">
        <v>0.66332193510606885</v>
      </c>
      <c r="X46" s="696">
        <v>0.66332193510606885</v>
      </c>
      <c r="Y46" s="696">
        <v>0.31783819990232587</v>
      </c>
      <c r="Z46" s="696">
        <v>0.31783819990232587</v>
      </c>
      <c r="AA46" s="696">
        <v>0.23162790434435013</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6">
        <v>0</v>
      </c>
      <c r="AP46" s="633"/>
      <c r="AQ46" s="696">
        <v>0</v>
      </c>
      <c r="AR46" s="696">
        <v>10379.371139526367</v>
      </c>
      <c r="AS46" s="696">
        <v>10379.37109375</v>
      </c>
      <c r="AT46" s="696">
        <v>10379.37109375</v>
      </c>
      <c r="AU46" s="696">
        <v>10115.371139526367</v>
      </c>
      <c r="AV46" s="696">
        <v>10010.371139526367</v>
      </c>
      <c r="AW46" s="696">
        <v>10010.371139526367</v>
      </c>
      <c r="AX46" s="696">
        <v>9443.7743377685547</v>
      </c>
      <c r="AY46" s="696">
        <v>9443.7743377685547</v>
      </c>
      <c r="AZ46" s="696">
        <v>4699.7743377685547</v>
      </c>
      <c r="BA46" s="696">
        <v>4699.7743377685547</v>
      </c>
      <c r="BB46" s="696">
        <v>3583.6143188476567</v>
      </c>
      <c r="BC46" s="696">
        <v>3583.6143188476567</v>
      </c>
      <c r="BD46" s="696">
        <v>2435</v>
      </c>
      <c r="BE46" s="696">
        <v>2435</v>
      </c>
      <c r="BF46" s="696">
        <v>1760.0000000000002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6">
        <v>0</v>
      </c>
      <c r="BU46" s="16"/>
    </row>
    <row r="47" spans="2:73" s="17" customFormat="1" ht="15.75" hidden="1" customHeight="1">
      <c r="B47" s="691" t="s">
        <v>694</v>
      </c>
      <c r="C47" s="691" t="s">
        <v>703</v>
      </c>
      <c r="D47" s="691" t="s">
        <v>17</v>
      </c>
      <c r="E47" s="691" t="s">
        <v>696</v>
      </c>
      <c r="F47" s="691" t="s">
        <v>704</v>
      </c>
      <c r="G47" s="691" t="s">
        <v>697</v>
      </c>
      <c r="H47" s="691">
        <v>2012</v>
      </c>
      <c r="I47" s="644" t="s">
        <v>579</v>
      </c>
      <c r="J47" s="644" t="s">
        <v>596</v>
      </c>
      <c r="K47" s="633"/>
      <c r="L47" s="695">
        <v>0</v>
      </c>
      <c r="M47" s="696">
        <v>0.12657449351226049</v>
      </c>
      <c r="N47" s="696">
        <v>0.12657449351226049</v>
      </c>
      <c r="O47" s="696">
        <v>0.12657449351226049</v>
      </c>
      <c r="P47" s="696">
        <v>0.12657449351226049</v>
      </c>
      <c r="Q47" s="696">
        <v>0.12657449351226049</v>
      </c>
      <c r="R47" s="696">
        <v>0.12657449351226049</v>
      </c>
      <c r="S47" s="696">
        <v>0.12657449351226049</v>
      </c>
      <c r="T47" s="696">
        <v>0.12657449351226049</v>
      </c>
      <c r="U47" s="696">
        <v>0.12657449351226049</v>
      </c>
      <c r="V47" s="696">
        <v>0.12657449351226049</v>
      </c>
      <c r="W47" s="696">
        <v>0.12657449351226049</v>
      </c>
      <c r="X47" s="696">
        <v>0.12657449351226049</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6">
        <v>0</v>
      </c>
      <c r="AP47" s="633"/>
      <c r="AQ47" s="696">
        <v>0</v>
      </c>
      <c r="AR47" s="696">
        <v>122.62996184054875</v>
      </c>
      <c r="AS47" s="696">
        <v>122.62996184054875</v>
      </c>
      <c r="AT47" s="696">
        <v>122.62996184054875</v>
      </c>
      <c r="AU47" s="696">
        <v>122.62996184054875</v>
      </c>
      <c r="AV47" s="696">
        <v>122.62996184054875</v>
      </c>
      <c r="AW47" s="696">
        <v>122.62996184054875</v>
      </c>
      <c r="AX47" s="696">
        <v>122.62996184054875</v>
      </c>
      <c r="AY47" s="696">
        <v>122.62996184054875</v>
      </c>
      <c r="AZ47" s="696">
        <v>122.62996184054875</v>
      </c>
      <c r="BA47" s="696">
        <v>122.62996184054875</v>
      </c>
      <c r="BB47" s="696">
        <v>122.62996184054875</v>
      </c>
      <c r="BC47" s="696">
        <v>122.62996184054875</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6">
        <v>0</v>
      </c>
      <c r="BU47" s="16"/>
    </row>
    <row r="48" spans="2:73" s="17" customFormat="1" ht="15.75" hidden="1" customHeight="1">
      <c r="B48" s="691" t="s">
        <v>706</v>
      </c>
      <c r="C48" s="691" t="s">
        <v>702</v>
      </c>
      <c r="D48" s="691" t="s">
        <v>9</v>
      </c>
      <c r="E48" s="691" t="s">
        <v>696</v>
      </c>
      <c r="F48" s="691" t="s">
        <v>702</v>
      </c>
      <c r="G48" s="691" t="s">
        <v>701</v>
      </c>
      <c r="H48" s="691">
        <v>2012</v>
      </c>
      <c r="I48" s="644" t="s">
        <v>579</v>
      </c>
      <c r="J48" s="644" t="s">
        <v>596</v>
      </c>
      <c r="K48" s="633"/>
      <c r="L48" s="695">
        <v>0</v>
      </c>
      <c r="M48" s="696">
        <v>152.77690749999999</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6">
        <v>0</v>
      </c>
      <c r="AP48" s="633"/>
      <c r="AQ48" s="696">
        <v>0</v>
      </c>
      <c r="AR48" s="696">
        <v>3681.857</v>
      </c>
      <c r="AS48" s="696">
        <v>0</v>
      </c>
      <c r="AT48" s="696">
        <v>0</v>
      </c>
      <c r="AU48" s="696">
        <v>0</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6">
        <v>0</v>
      </c>
      <c r="BU48" s="16"/>
    </row>
    <row r="49" spans="2:75" s="17" customFormat="1" ht="15.75" hidden="1" customHeight="1">
      <c r="B49" s="691" t="s">
        <v>707</v>
      </c>
      <c r="C49" s="691" t="s">
        <v>698</v>
      </c>
      <c r="D49" s="691" t="s">
        <v>21</v>
      </c>
      <c r="E49" s="691" t="s">
        <v>696</v>
      </c>
      <c r="F49" s="691" t="s">
        <v>700</v>
      </c>
      <c r="G49" s="691" t="s">
        <v>697</v>
      </c>
      <c r="H49" s="691">
        <v>2011</v>
      </c>
      <c r="I49" s="644" t="s">
        <v>579</v>
      </c>
      <c r="J49" s="644" t="s">
        <v>589</v>
      </c>
      <c r="K49" s="633"/>
      <c r="L49" s="695">
        <v>2.6223071505363089</v>
      </c>
      <c r="M49" s="696">
        <v>2.6223071505363089</v>
      </c>
      <c r="N49" s="696">
        <v>2.6223071505363089</v>
      </c>
      <c r="O49" s="696">
        <v>2.537047603462633</v>
      </c>
      <c r="P49" s="696">
        <v>2.537047603462633</v>
      </c>
      <c r="Q49" s="696">
        <v>2.537047603462633</v>
      </c>
      <c r="R49" s="696">
        <v>0.38021149370693413</v>
      </c>
      <c r="S49" s="696">
        <v>0.38021149370693413</v>
      </c>
      <c r="T49" s="696">
        <v>0.38021149370693413</v>
      </c>
      <c r="U49" s="696">
        <v>0.38021149370693413</v>
      </c>
      <c r="V49" s="696">
        <v>0.38021149370693413</v>
      </c>
      <c r="W49" s="696">
        <v>0.38021149370693413</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6">
        <v>0</v>
      </c>
      <c r="AP49" s="633"/>
      <c r="AQ49" s="696">
        <v>5137.2572651746232</v>
      </c>
      <c r="AR49" s="696">
        <v>5137.2572651746232</v>
      </c>
      <c r="AS49" s="696">
        <v>5137.2572651746232</v>
      </c>
      <c r="AT49" s="696">
        <v>4940.0126617645128</v>
      </c>
      <c r="AU49" s="696">
        <v>4940.0126617645128</v>
      </c>
      <c r="AV49" s="696">
        <v>4940.0126617645128</v>
      </c>
      <c r="AW49" s="696">
        <v>740.3288730164802</v>
      </c>
      <c r="AX49" s="696">
        <v>740.3288730164802</v>
      </c>
      <c r="AY49" s="696">
        <v>740.3288730164802</v>
      </c>
      <c r="AZ49" s="696">
        <v>740.3288730164802</v>
      </c>
      <c r="BA49" s="696">
        <v>740.3288730164802</v>
      </c>
      <c r="BB49" s="696">
        <v>740.3288730164802</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6">
        <v>0</v>
      </c>
      <c r="BU49" s="16"/>
    </row>
    <row r="50" spans="2:75" s="17" customFormat="1" ht="15.75" hidden="1" customHeight="1">
      <c r="B50" s="691" t="s">
        <v>707</v>
      </c>
      <c r="C50" s="691" t="s">
        <v>703</v>
      </c>
      <c r="D50" s="691" t="s">
        <v>17</v>
      </c>
      <c r="E50" s="691" t="s">
        <v>696</v>
      </c>
      <c r="F50" s="691" t="s">
        <v>704</v>
      </c>
      <c r="G50" s="691" t="s">
        <v>697</v>
      </c>
      <c r="H50" s="691">
        <v>2011</v>
      </c>
      <c r="I50" s="644" t="s">
        <v>579</v>
      </c>
      <c r="J50" s="644" t="s">
        <v>589</v>
      </c>
      <c r="K50" s="633"/>
      <c r="L50" s="695">
        <v>-5.4262961572744406E-2</v>
      </c>
      <c r="M50" s="696">
        <v>-5.4262961572744406E-2</v>
      </c>
      <c r="N50" s="696">
        <v>-5.4262961572744406E-2</v>
      </c>
      <c r="O50" s="696">
        <v>-5.4262961572744406E-2</v>
      </c>
      <c r="P50" s="696">
        <v>-5.4262961572744399E-2</v>
      </c>
      <c r="Q50" s="696">
        <v>-5.4262961572744399E-2</v>
      </c>
      <c r="R50" s="696">
        <v>-5.4262961572744399E-2</v>
      </c>
      <c r="S50" s="696">
        <v>-5.4262961572744399E-2</v>
      </c>
      <c r="T50" s="696">
        <v>-5.4262961572744399E-2</v>
      </c>
      <c r="U50" s="696">
        <v>-5.4262961572744399E-2</v>
      </c>
      <c r="V50" s="696">
        <v>-5.4262961572744399E-2</v>
      </c>
      <c r="W50" s="696">
        <v>-5.4262961572744399E-2</v>
      </c>
      <c r="X50" s="696">
        <v>-5.4262961572744399E-2</v>
      </c>
      <c r="Y50" s="696">
        <v>-5.4262961572744399E-2</v>
      </c>
      <c r="Z50" s="696">
        <v>-5.4262961572744399E-2</v>
      </c>
      <c r="AA50" s="696">
        <v>0</v>
      </c>
      <c r="AB50" s="696">
        <v>0</v>
      </c>
      <c r="AC50" s="696">
        <v>0</v>
      </c>
      <c r="AD50" s="696">
        <v>0</v>
      </c>
      <c r="AE50" s="696">
        <v>0</v>
      </c>
      <c r="AF50" s="696">
        <v>0</v>
      </c>
      <c r="AG50" s="696">
        <v>0</v>
      </c>
      <c r="AH50" s="696">
        <v>0</v>
      </c>
      <c r="AI50" s="696">
        <v>0</v>
      </c>
      <c r="AJ50" s="696">
        <v>0</v>
      </c>
      <c r="AK50" s="696">
        <v>0</v>
      </c>
      <c r="AL50" s="696">
        <v>0</v>
      </c>
      <c r="AM50" s="696">
        <v>0</v>
      </c>
      <c r="AN50" s="696">
        <v>0</v>
      </c>
      <c r="AO50" s="696">
        <v>0</v>
      </c>
      <c r="AP50" s="633"/>
      <c r="AQ50" s="696">
        <v>-144547.29457063766</v>
      </c>
      <c r="AR50" s="696">
        <v>-144547.29457063766</v>
      </c>
      <c r="AS50" s="696">
        <v>-144547.29457063766</v>
      </c>
      <c r="AT50" s="696">
        <v>-144547.29457063766</v>
      </c>
      <c r="AU50" s="696">
        <v>-144547.29457063801</v>
      </c>
      <c r="AV50" s="696">
        <v>-144547.29457063801</v>
      </c>
      <c r="AW50" s="696">
        <v>-144547.29457063801</v>
      </c>
      <c r="AX50" s="696">
        <v>-144547.29457063801</v>
      </c>
      <c r="AY50" s="696">
        <v>-144547.29457063801</v>
      </c>
      <c r="AZ50" s="696">
        <v>-144547.29457063801</v>
      </c>
      <c r="BA50" s="696">
        <v>-144547.29457063801</v>
      </c>
      <c r="BB50" s="696">
        <v>-144547.29457063801</v>
      </c>
      <c r="BC50" s="696">
        <v>-144547.29457063801</v>
      </c>
      <c r="BD50" s="696">
        <v>-144547.29457063801</v>
      </c>
      <c r="BE50" s="696">
        <v>-144547.29457063801</v>
      </c>
      <c r="BF50" s="696">
        <v>0</v>
      </c>
      <c r="BG50" s="696">
        <v>0</v>
      </c>
      <c r="BH50" s="696">
        <v>0</v>
      </c>
      <c r="BI50" s="696">
        <v>0</v>
      </c>
      <c r="BJ50" s="696">
        <v>0</v>
      </c>
      <c r="BK50" s="696">
        <v>0</v>
      </c>
      <c r="BL50" s="696">
        <v>0</v>
      </c>
      <c r="BM50" s="696">
        <v>0</v>
      </c>
      <c r="BN50" s="696">
        <v>0</v>
      </c>
      <c r="BO50" s="696">
        <v>0</v>
      </c>
      <c r="BP50" s="696">
        <v>0</v>
      </c>
      <c r="BQ50" s="696">
        <v>0</v>
      </c>
      <c r="BR50" s="696">
        <v>0</v>
      </c>
      <c r="BS50" s="696">
        <v>0</v>
      </c>
      <c r="BT50" s="696">
        <v>0</v>
      </c>
      <c r="BU50" s="16"/>
    </row>
    <row r="51" spans="2:75" s="17" customFormat="1" ht="15.75" hidden="1" customHeight="1">
      <c r="B51" s="691" t="s">
        <v>707</v>
      </c>
      <c r="C51" s="691" t="s">
        <v>695</v>
      </c>
      <c r="D51" s="691" t="s">
        <v>3</v>
      </c>
      <c r="E51" s="691" t="s">
        <v>696</v>
      </c>
      <c r="F51" s="691" t="s">
        <v>29</v>
      </c>
      <c r="G51" s="691" t="s">
        <v>697</v>
      </c>
      <c r="H51" s="691">
        <v>2011</v>
      </c>
      <c r="I51" s="644" t="s">
        <v>579</v>
      </c>
      <c r="J51" s="644" t="s">
        <v>589</v>
      </c>
      <c r="K51" s="633"/>
      <c r="L51" s="695">
        <v>-5.4691772951281949</v>
      </c>
      <c r="M51" s="696">
        <v>-5.4691772951281949</v>
      </c>
      <c r="N51" s="696">
        <v>-5.4691772951281949</v>
      </c>
      <c r="O51" s="696">
        <v>-5.4691772951281949</v>
      </c>
      <c r="P51" s="696">
        <v>-5.4691772951281949</v>
      </c>
      <c r="Q51" s="696">
        <v>-5.4691772951281949</v>
      </c>
      <c r="R51" s="696">
        <v>-5.4691772951281949</v>
      </c>
      <c r="S51" s="696">
        <v>-5.4691772951281949</v>
      </c>
      <c r="T51" s="696">
        <v>-5.4691772951281949</v>
      </c>
      <c r="U51" s="696">
        <v>-5.4691772951281949</v>
      </c>
      <c r="V51" s="696">
        <v>-5.4691772951281949</v>
      </c>
      <c r="W51" s="696">
        <v>-5.4691772951281949</v>
      </c>
      <c r="X51" s="696">
        <v>-5.4691772951281949</v>
      </c>
      <c r="Y51" s="696">
        <v>-5.4691772951281949</v>
      </c>
      <c r="Z51" s="696">
        <v>-5.4691772951281949</v>
      </c>
      <c r="AA51" s="696">
        <v>-5.4691772951281949</v>
      </c>
      <c r="AB51" s="696">
        <v>-5.4691772951281949</v>
      </c>
      <c r="AC51" s="696">
        <v>-5.4691772951281949</v>
      </c>
      <c r="AD51" s="696">
        <v>-4.8895789736152064</v>
      </c>
      <c r="AE51" s="696">
        <v>0</v>
      </c>
      <c r="AF51" s="696">
        <v>0</v>
      </c>
      <c r="AG51" s="696">
        <v>0</v>
      </c>
      <c r="AH51" s="696">
        <v>0</v>
      </c>
      <c r="AI51" s="696">
        <v>0</v>
      </c>
      <c r="AJ51" s="696">
        <v>0</v>
      </c>
      <c r="AK51" s="696">
        <v>0</v>
      </c>
      <c r="AL51" s="696">
        <v>0</v>
      </c>
      <c r="AM51" s="696">
        <v>0</v>
      </c>
      <c r="AN51" s="696">
        <v>0</v>
      </c>
      <c r="AO51" s="696">
        <v>0</v>
      </c>
      <c r="AP51" s="633"/>
      <c r="AQ51" s="696">
        <v>-10571.716190241628</v>
      </c>
      <c r="AR51" s="696">
        <v>-10571.716190241628</v>
      </c>
      <c r="AS51" s="696">
        <v>-10571.716190241628</v>
      </c>
      <c r="AT51" s="696">
        <v>-10571.716190241628</v>
      </c>
      <c r="AU51" s="696">
        <v>-10571.716190241628</v>
      </c>
      <c r="AV51" s="696">
        <v>-10571.716190241628</v>
      </c>
      <c r="AW51" s="696">
        <v>-10571.716190241628</v>
      </c>
      <c r="AX51" s="696">
        <v>-10571.716190241628</v>
      </c>
      <c r="AY51" s="696">
        <v>-10571.716190241628</v>
      </c>
      <c r="AZ51" s="696">
        <v>-10571.716190241628</v>
      </c>
      <c r="BA51" s="696">
        <v>-10571.716190241628</v>
      </c>
      <c r="BB51" s="696">
        <v>-10571.716190241628</v>
      </c>
      <c r="BC51" s="696">
        <v>-10571.716190241628</v>
      </c>
      <c r="BD51" s="696">
        <v>-10571.716190241628</v>
      </c>
      <c r="BE51" s="696">
        <v>-10571.716190241628</v>
      </c>
      <c r="BF51" s="696">
        <v>-10571.716190241628</v>
      </c>
      <c r="BG51" s="696">
        <v>-10571.716190241628</v>
      </c>
      <c r="BH51" s="696">
        <v>-10571.716190241628</v>
      </c>
      <c r="BI51" s="696">
        <v>-10054.29502773931</v>
      </c>
      <c r="BJ51" s="696">
        <v>0</v>
      </c>
      <c r="BK51" s="696">
        <v>0</v>
      </c>
      <c r="BL51" s="696">
        <v>0</v>
      </c>
      <c r="BM51" s="696">
        <v>0</v>
      </c>
      <c r="BN51" s="696">
        <v>0</v>
      </c>
      <c r="BO51" s="696">
        <v>0</v>
      </c>
      <c r="BP51" s="696">
        <v>0</v>
      </c>
      <c r="BQ51" s="696">
        <v>0</v>
      </c>
      <c r="BR51" s="696">
        <v>0</v>
      </c>
      <c r="BS51" s="696">
        <v>0</v>
      </c>
      <c r="BT51" s="696">
        <v>0</v>
      </c>
      <c r="BU51" s="16"/>
    </row>
    <row r="52" spans="2:75" s="17" customFormat="1" ht="15.75" hidden="1" customHeight="1">
      <c r="B52" s="691" t="s">
        <v>707</v>
      </c>
      <c r="C52" s="691" t="s">
        <v>695</v>
      </c>
      <c r="D52" s="691" t="s">
        <v>5</v>
      </c>
      <c r="E52" s="691" t="s">
        <v>696</v>
      </c>
      <c r="F52" s="691" t="s">
        <v>29</v>
      </c>
      <c r="G52" s="691" t="s">
        <v>697</v>
      </c>
      <c r="H52" s="691">
        <v>2011</v>
      </c>
      <c r="I52" s="644" t="s">
        <v>579</v>
      </c>
      <c r="J52" s="644" t="s">
        <v>589</v>
      </c>
      <c r="K52" s="633"/>
      <c r="L52" s="695">
        <v>0.12082159470058711</v>
      </c>
      <c r="M52" s="696">
        <v>0.12082159470058711</v>
      </c>
      <c r="N52" s="696">
        <v>0.12082159470058711</v>
      </c>
      <c r="O52" s="696">
        <v>0.12082159470058711</v>
      </c>
      <c r="P52" s="696">
        <v>0.12082159470058711</v>
      </c>
      <c r="Q52" s="696">
        <v>0.1104841049727789</v>
      </c>
      <c r="R52" s="696">
        <v>6.3136581031332892E-2</v>
      </c>
      <c r="S52" s="696">
        <v>6.3108676779770792E-2</v>
      </c>
      <c r="T52" s="696">
        <v>6.3108676779770792E-2</v>
      </c>
      <c r="U52" s="696">
        <v>1.9816740543269942E-2</v>
      </c>
      <c r="V52" s="696">
        <v>8.2336100750271118E-3</v>
      </c>
      <c r="W52" s="696">
        <v>8.2314060109635115E-3</v>
      </c>
      <c r="X52" s="696">
        <v>8.2314060109635115E-3</v>
      </c>
      <c r="Y52" s="696">
        <v>7.8529284412642546E-3</v>
      </c>
      <c r="Z52" s="696">
        <v>7.8529284412642546E-3</v>
      </c>
      <c r="AA52" s="696">
        <v>7.8355984443751608E-3</v>
      </c>
      <c r="AB52" s="696">
        <v>0</v>
      </c>
      <c r="AC52" s="696">
        <v>0</v>
      </c>
      <c r="AD52" s="696">
        <v>0</v>
      </c>
      <c r="AE52" s="696">
        <v>0</v>
      </c>
      <c r="AF52" s="696">
        <v>0</v>
      </c>
      <c r="AG52" s="696">
        <v>0</v>
      </c>
      <c r="AH52" s="696">
        <v>0</v>
      </c>
      <c r="AI52" s="696">
        <v>0</v>
      </c>
      <c r="AJ52" s="696">
        <v>0</v>
      </c>
      <c r="AK52" s="696">
        <v>0</v>
      </c>
      <c r="AL52" s="696">
        <v>0</v>
      </c>
      <c r="AM52" s="696">
        <v>0</v>
      </c>
      <c r="AN52" s="696">
        <v>0</v>
      </c>
      <c r="AO52" s="696">
        <v>0</v>
      </c>
      <c r="AP52" s="633"/>
      <c r="AQ52" s="696">
        <v>2445.6777114080996</v>
      </c>
      <c r="AR52" s="696">
        <v>2445.6777114080996</v>
      </c>
      <c r="AS52" s="696">
        <v>2445.6777114080996</v>
      </c>
      <c r="AT52" s="696">
        <v>2445.6777114080996</v>
      </c>
      <c r="AU52" s="696">
        <v>2445.6777114080996</v>
      </c>
      <c r="AV52" s="696">
        <v>2222.4200203794276</v>
      </c>
      <c r="AW52" s="696">
        <v>1199.8604677777462</v>
      </c>
      <c r="AX52" s="696">
        <v>1199.616026534062</v>
      </c>
      <c r="AY52" s="696">
        <v>1199.616026534062</v>
      </c>
      <c r="AZ52" s="696">
        <v>264.64458000175415</v>
      </c>
      <c r="BA52" s="696">
        <v>222.33092183441539</v>
      </c>
      <c r="BB52" s="696">
        <v>204.16691257987719</v>
      </c>
      <c r="BC52" s="696">
        <v>204.16691257987719</v>
      </c>
      <c r="BD52" s="696">
        <v>169.42833990943234</v>
      </c>
      <c r="BE52" s="696">
        <v>169.42833990943234</v>
      </c>
      <c r="BF52" s="696">
        <v>169.2246050618291</v>
      </c>
      <c r="BG52" s="696">
        <v>0</v>
      </c>
      <c r="BH52" s="696">
        <v>0</v>
      </c>
      <c r="BI52" s="696">
        <v>0</v>
      </c>
      <c r="BJ52" s="696">
        <v>0</v>
      </c>
      <c r="BK52" s="696">
        <v>0</v>
      </c>
      <c r="BL52" s="696">
        <v>0</v>
      </c>
      <c r="BM52" s="696">
        <v>0</v>
      </c>
      <c r="BN52" s="696">
        <v>0</v>
      </c>
      <c r="BO52" s="696">
        <v>0</v>
      </c>
      <c r="BP52" s="696">
        <v>0</v>
      </c>
      <c r="BQ52" s="696">
        <v>0</v>
      </c>
      <c r="BR52" s="696">
        <v>0</v>
      </c>
      <c r="BS52" s="696">
        <v>0</v>
      </c>
      <c r="BT52" s="696">
        <v>0</v>
      </c>
      <c r="BU52" s="16"/>
    </row>
    <row r="53" spans="2:75" ht="15" hidden="1" customHeight="1">
      <c r="B53" s="691" t="s">
        <v>707</v>
      </c>
      <c r="C53" s="691" t="s">
        <v>695</v>
      </c>
      <c r="D53" s="691" t="s">
        <v>4</v>
      </c>
      <c r="E53" s="691" t="s">
        <v>696</v>
      </c>
      <c r="F53" s="691" t="s">
        <v>29</v>
      </c>
      <c r="G53" s="691" t="s">
        <v>697</v>
      </c>
      <c r="H53" s="691">
        <v>2011</v>
      </c>
      <c r="I53" s="644" t="s">
        <v>579</v>
      </c>
      <c r="J53" s="644" t="s">
        <v>589</v>
      </c>
      <c r="K53" s="633"/>
      <c r="L53" s="695">
        <v>1.8032935615726876E-2</v>
      </c>
      <c r="M53" s="696">
        <v>1.8032935615726876E-2</v>
      </c>
      <c r="N53" s="696">
        <v>1.8032935615726876E-2</v>
      </c>
      <c r="O53" s="696">
        <v>1.8032935615726876E-2</v>
      </c>
      <c r="P53" s="696">
        <v>1.8032935615726876E-2</v>
      </c>
      <c r="Q53" s="696">
        <v>1.6798836564136419E-2</v>
      </c>
      <c r="R53" s="696">
        <v>1.1749943102196439E-2</v>
      </c>
      <c r="S53" s="696">
        <v>1.1723042751642087E-2</v>
      </c>
      <c r="T53" s="696">
        <v>1.1723042751642087E-2</v>
      </c>
      <c r="U53" s="696">
        <v>6.5548115023029941E-3</v>
      </c>
      <c r="V53" s="696">
        <v>8.6645712740551501E-4</v>
      </c>
      <c r="W53" s="696">
        <v>8.6554317905951068E-4</v>
      </c>
      <c r="X53" s="696">
        <v>8.6554317905951068E-4</v>
      </c>
      <c r="Y53" s="696">
        <v>8.4307003355668523E-4</v>
      </c>
      <c r="Z53" s="696">
        <v>8.4307003355668523E-4</v>
      </c>
      <c r="AA53" s="696">
        <v>8.2765077179340683E-4</v>
      </c>
      <c r="AB53" s="696">
        <v>0</v>
      </c>
      <c r="AC53" s="696">
        <v>0</v>
      </c>
      <c r="AD53" s="696">
        <v>0</v>
      </c>
      <c r="AE53" s="696">
        <v>0</v>
      </c>
      <c r="AF53" s="696">
        <v>0</v>
      </c>
      <c r="AG53" s="696">
        <v>0</v>
      </c>
      <c r="AH53" s="696">
        <v>0</v>
      </c>
      <c r="AI53" s="696">
        <v>0</v>
      </c>
      <c r="AJ53" s="696">
        <v>0</v>
      </c>
      <c r="AK53" s="696">
        <v>0</v>
      </c>
      <c r="AL53" s="696">
        <v>0</v>
      </c>
      <c r="AM53" s="696">
        <v>0</v>
      </c>
      <c r="AN53" s="696">
        <v>0</v>
      </c>
      <c r="AO53" s="696">
        <v>0</v>
      </c>
      <c r="AP53" s="633"/>
      <c r="AQ53" s="696">
        <v>308.76910845496849</v>
      </c>
      <c r="AR53" s="696">
        <v>308.76910845496849</v>
      </c>
      <c r="AS53" s="696">
        <v>308.76910845496849</v>
      </c>
      <c r="AT53" s="696">
        <v>308.76910845496849</v>
      </c>
      <c r="AU53" s="696">
        <v>308.76910845496849</v>
      </c>
      <c r="AV53" s="696">
        <v>282.11639952722987</v>
      </c>
      <c r="AW53" s="696">
        <v>173.07597228208706</v>
      </c>
      <c r="AX53" s="696">
        <v>172.84032521123095</v>
      </c>
      <c r="AY53" s="696">
        <v>172.84032521123095</v>
      </c>
      <c r="AZ53" s="696">
        <v>61.222572177262933</v>
      </c>
      <c r="BA53" s="696">
        <v>27.650637636849773</v>
      </c>
      <c r="BB53" s="696">
        <v>20.118657741548581</v>
      </c>
      <c r="BC53" s="696">
        <v>20.118657741548581</v>
      </c>
      <c r="BD53" s="696">
        <v>18.05595955099604</v>
      </c>
      <c r="BE53" s="696">
        <v>18.05595955099604</v>
      </c>
      <c r="BF53" s="696">
        <v>17.874687680862401</v>
      </c>
      <c r="BG53" s="696">
        <v>0</v>
      </c>
      <c r="BH53" s="696">
        <v>0</v>
      </c>
      <c r="BI53" s="696">
        <v>0</v>
      </c>
      <c r="BJ53" s="696">
        <v>0</v>
      </c>
      <c r="BK53" s="696">
        <v>0</v>
      </c>
      <c r="BL53" s="696">
        <v>0</v>
      </c>
      <c r="BM53" s="696">
        <v>0</v>
      </c>
      <c r="BN53" s="696">
        <v>0</v>
      </c>
      <c r="BO53" s="696">
        <v>0</v>
      </c>
      <c r="BP53" s="696">
        <v>0</v>
      </c>
      <c r="BQ53" s="696">
        <v>0</v>
      </c>
      <c r="BR53" s="696">
        <v>0</v>
      </c>
      <c r="BS53" s="696">
        <v>0</v>
      </c>
      <c r="BT53" s="696">
        <v>0</v>
      </c>
    </row>
    <row r="54" spans="2:75" ht="15" hidden="1" customHeight="1">
      <c r="B54" s="691" t="s">
        <v>209</v>
      </c>
      <c r="C54" s="691" t="s">
        <v>698</v>
      </c>
      <c r="D54" s="691" t="s">
        <v>22</v>
      </c>
      <c r="E54" s="691" t="s">
        <v>696</v>
      </c>
      <c r="F54" s="691" t="s">
        <v>700</v>
      </c>
      <c r="G54" s="691" t="s">
        <v>697</v>
      </c>
      <c r="H54" s="691">
        <v>2013</v>
      </c>
      <c r="I54" s="644" t="s">
        <v>580</v>
      </c>
      <c r="J54" s="644" t="s">
        <v>596</v>
      </c>
      <c r="K54" s="633"/>
      <c r="L54" s="696" t="s">
        <v>719</v>
      </c>
      <c r="M54" s="696" t="s">
        <v>719</v>
      </c>
      <c r="N54" s="696">
        <v>19.977524900999999</v>
      </c>
      <c r="O54" s="696">
        <v>19.977524900999999</v>
      </c>
      <c r="P54" s="696">
        <v>19.977524900999999</v>
      </c>
      <c r="Q54" s="696">
        <v>19.977524900999999</v>
      </c>
      <c r="R54" s="696">
        <v>19.217170819</v>
      </c>
      <c r="S54" s="696">
        <v>19.043364101000002</v>
      </c>
      <c r="T54" s="696">
        <v>19.043364101000002</v>
      </c>
      <c r="U54" s="696">
        <v>19.043364101000002</v>
      </c>
      <c r="V54" s="696">
        <v>19.043364101000002</v>
      </c>
      <c r="W54" s="696">
        <v>17.776355569</v>
      </c>
      <c r="X54" s="696">
        <v>15.883005132999999</v>
      </c>
      <c r="Y54" s="696">
        <v>15.883005132999999</v>
      </c>
      <c r="Z54" s="696">
        <v>0.20660900300000001</v>
      </c>
      <c r="AA54" s="696">
        <v>0.20660900300000001</v>
      </c>
      <c r="AB54" s="696">
        <v>0.20660900300000001</v>
      </c>
      <c r="AC54" s="696">
        <v>0.20660900300000001</v>
      </c>
      <c r="AD54" s="696">
        <v>4.0030417999999998E-2</v>
      </c>
      <c r="AE54" s="696">
        <v>0</v>
      </c>
      <c r="AF54" s="696">
        <v>0</v>
      </c>
      <c r="AG54" s="696">
        <v>0</v>
      </c>
      <c r="AH54" s="696">
        <v>0</v>
      </c>
      <c r="AI54" s="696">
        <v>0</v>
      </c>
      <c r="AJ54" s="696">
        <v>0</v>
      </c>
      <c r="AK54" s="696">
        <v>0</v>
      </c>
      <c r="AL54" s="696">
        <v>0</v>
      </c>
      <c r="AM54" s="696">
        <v>0</v>
      </c>
      <c r="AN54" s="696">
        <v>0</v>
      </c>
      <c r="AO54" s="696">
        <v>0</v>
      </c>
      <c r="AP54" s="633"/>
      <c r="AQ54" s="696">
        <v>0</v>
      </c>
      <c r="AR54" s="696">
        <v>0</v>
      </c>
      <c r="AS54" s="696">
        <v>122523.088835673</v>
      </c>
      <c r="AT54" s="696">
        <v>122523.088835673</v>
      </c>
      <c r="AU54" s="696">
        <v>122523.088835673</v>
      </c>
      <c r="AV54" s="696">
        <v>122523.088835673</v>
      </c>
      <c r="AW54" s="696">
        <v>120141.088094393</v>
      </c>
      <c r="AX54" s="696">
        <v>118628.89184916401</v>
      </c>
      <c r="AY54" s="696">
        <v>118628.89184916401</v>
      </c>
      <c r="AZ54" s="696">
        <v>118628.89184916401</v>
      </c>
      <c r="BA54" s="696">
        <v>118628.89184916401</v>
      </c>
      <c r="BB54" s="696">
        <v>107605.35051070699</v>
      </c>
      <c r="BC54" s="696">
        <v>90329.374705494003</v>
      </c>
      <c r="BD54" s="696">
        <v>90329.374705494003</v>
      </c>
      <c r="BE54" s="696">
        <v>137.659579869</v>
      </c>
      <c r="BF54" s="696">
        <v>137.659579869</v>
      </c>
      <c r="BG54" s="696">
        <v>137.659579869</v>
      </c>
      <c r="BH54" s="696">
        <v>137.659579869</v>
      </c>
      <c r="BI54" s="696">
        <v>26.671492901000001</v>
      </c>
      <c r="BJ54" s="696">
        <v>0</v>
      </c>
      <c r="BK54" s="696">
        <v>0</v>
      </c>
      <c r="BL54" s="696">
        <v>0</v>
      </c>
      <c r="BM54" s="696">
        <v>0</v>
      </c>
      <c r="BN54" s="696">
        <v>0</v>
      </c>
      <c r="BO54" s="696">
        <v>0</v>
      </c>
      <c r="BP54" s="696">
        <v>0</v>
      </c>
      <c r="BQ54" s="696">
        <v>0</v>
      </c>
      <c r="BR54" s="696">
        <v>0</v>
      </c>
      <c r="BS54" s="696">
        <v>0</v>
      </c>
      <c r="BT54" s="696">
        <v>0</v>
      </c>
    </row>
    <row r="55" spans="2:75" ht="15" hidden="1" customHeight="1">
      <c r="B55" s="691" t="s">
        <v>209</v>
      </c>
      <c r="C55" s="691" t="s">
        <v>698</v>
      </c>
      <c r="D55" s="691" t="s">
        <v>708</v>
      </c>
      <c r="E55" s="691" t="s">
        <v>696</v>
      </c>
      <c r="F55" s="691" t="s">
        <v>700</v>
      </c>
      <c r="G55" s="691" t="s">
        <v>697</v>
      </c>
      <c r="H55" s="691">
        <v>2012</v>
      </c>
      <c r="I55" s="644" t="s">
        <v>580</v>
      </c>
      <c r="J55" s="644" t="s">
        <v>589</v>
      </c>
      <c r="K55" s="633"/>
      <c r="L55" s="696" t="s">
        <v>719</v>
      </c>
      <c r="M55" s="696">
        <v>1.4287419610000001</v>
      </c>
      <c r="N55" s="696">
        <v>1.4287419610000001</v>
      </c>
      <c r="O55" s="696">
        <v>1.4287419610000001</v>
      </c>
      <c r="P55" s="696">
        <v>1.4287419610000001</v>
      </c>
      <c r="Q55" s="696">
        <v>1.4287419610000001</v>
      </c>
      <c r="R55" s="696">
        <v>0.26934542099999997</v>
      </c>
      <c r="S55" s="696">
        <v>0.26934542099999997</v>
      </c>
      <c r="T55" s="696">
        <v>0.26934542099999997</v>
      </c>
      <c r="U55" s="696">
        <v>0.26934542099999997</v>
      </c>
      <c r="V55" s="696">
        <v>0.26934542099999997</v>
      </c>
      <c r="W55" s="696">
        <v>0.209007518</v>
      </c>
      <c r="X55" s="696">
        <v>0.209007518</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6">
        <v>0</v>
      </c>
      <c r="AP55" s="633"/>
      <c r="AQ55" s="696" t="s">
        <v>719</v>
      </c>
      <c r="AR55" s="696">
        <v>5639.5002500600003</v>
      </c>
      <c r="AS55" s="696">
        <v>5639.5002500600003</v>
      </c>
      <c r="AT55" s="696">
        <v>5639.5002500600003</v>
      </c>
      <c r="AU55" s="696">
        <v>5639.5002500600003</v>
      </c>
      <c r="AV55" s="696">
        <v>5639.5002500600003</v>
      </c>
      <c r="AW55" s="696">
        <v>1364.7593550619999</v>
      </c>
      <c r="AX55" s="696">
        <v>1364.7593550619999</v>
      </c>
      <c r="AY55" s="696">
        <v>1364.7593550619999</v>
      </c>
      <c r="AZ55" s="696">
        <v>1364.7593550619999</v>
      </c>
      <c r="BA55" s="696">
        <v>1364.7593550619999</v>
      </c>
      <c r="BB55" s="696">
        <v>774.36610949700002</v>
      </c>
      <c r="BC55" s="696">
        <v>774.36610949700002</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6">
        <v>0</v>
      </c>
    </row>
    <row r="56" spans="2:75" ht="15" hidden="1" customHeight="1">
      <c r="B56" s="691" t="s">
        <v>209</v>
      </c>
      <c r="C56" s="691" t="s">
        <v>698</v>
      </c>
      <c r="D56" s="691" t="s">
        <v>708</v>
      </c>
      <c r="E56" s="691" t="s">
        <v>696</v>
      </c>
      <c r="F56" s="691" t="s">
        <v>700</v>
      </c>
      <c r="G56" s="691" t="s">
        <v>697</v>
      </c>
      <c r="H56" s="691">
        <v>2013</v>
      </c>
      <c r="I56" s="644" t="s">
        <v>580</v>
      </c>
      <c r="J56" s="644" t="s">
        <v>596</v>
      </c>
      <c r="K56" s="633"/>
      <c r="L56" s="696" t="s">
        <v>719</v>
      </c>
      <c r="M56" s="696" t="s">
        <v>719</v>
      </c>
      <c r="N56" s="696">
        <v>3.2128700459999999</v>
      </c>
      <c r="O56" s="696">
        <v>3.2128700459999999</v>
      </c>
      <c r="P56" s="696">
        <v>3.2128700459999999</v>
      </c>
      <c r="Q56" s="696">
        <v>3.0683331790000001</v>
      </c>
      <c r="R56" s="696">
        <v>0.98946249099999994</v>
      </c>
      <c r="S56" s="696">
        <v>0.65118471600000005</v>
      </c>
      <c r="T56" s="696">
        <v>0.65118471600000005</v>
      </c>
      <c r="U56" s="696">
        <v>0.65118471600000005</v>
      </c>
      <c r="V56" s="696">
        <v>0.65118471600000005</v>
      </c>
      <c r="W56" s="696">
        <v>0.65118471600000005</v>
      </c>
      <c r="X56" s="696">
        <v>0.60966880700000003</v>
      </c>
      <c r="Y56" s="696">
        <v>0.60966880700000003</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6">
        <v>0</v>
      </c>
      <c r="AP56" s="633"/>
      <c r="AQ56" s="696" t="s">
        <v>719</v>
      </c>
      <c r="AR56" s="696" t="s">
        <v>719</v>
      </c>
      <c r="AS56" s="696">
        <v>11130.380258458001</v>
      </c>
      <c r="AT56" s="696">
        <v>11130.380258458001</v>
      </c>
      <c r="AU56" s="696">
        <v>11130.380258458001</v>
      </c>
      <c r="AV56" s="696">
        <v>10573.410963374999</v>
      </c>
      <c r="AW56" s="696">
        <v>3570.082671228</v>
      </c>
      <c r="AX56" s="696">
        <v>2430.4878307889999</v>
      </c>
      <c r="AY56" s="696">
        <v>2430.4878307889999</v>
      </c>
      <c r="AZ56" s="696">
        <v>2430.4878307889999</v>
      </c>
      <c r="BA56" s="696">
        <v>2430.4878307889999</v>
      </c>
      <c r="BB56" s="696">
        <v>2430.4878307889999</v>
      </c>
      <c r="BC56" s="696">
        <v>2053.8607010619999</v>
      </c>
      <c r="BD56" s="696">
        <v>2053.8607010619999</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6">
        <v>0</v>
      </c>
    </row>
    <row r="57" spans="2:75" ht="15" hidden="1" customHeight="1">
      <c r="B57" s="691" t="s">
        <v>209</v>
      </c>
      <c r="C57" s="691" t="s">
        <v>695</v>
      </c>
      <c r="D57" s="691" t="s">
        <v>709</v>
      </c>
      <c r="E57" s="691" t="s">
        <v>696</v>
      </c>
      <c r="F57" s="691" t="s">
        <v>29</v>
      </c>
      <c r="G57" s="691" t="s">
        <v>697</v>
      </c>
      <c r="H57" s="691">
        <v>2013</v>
      </c>
      <c r="I57" s="644" t="s">
        <v>580</v>
      </c>
      <c r="J57" s="644" t="s">
        <v>596</v>
      </c>
      <c r="K57" s="633"/>
      <c r="L57" s="696">
        <v>0</v>
      </c>
      <c r="M57" s="696">
        <v>0</v>
      </c>
      <c r="N57" s="696">
        <v>0.57864239200000001</v>
      </c>
      <c r="O57" s="696">
        <v>0.57864239200000001</v>
      </c>
      <c r="P57" s="696">
        <v>0.55775648799999999</v>
      </c>
      <c r="Q57" s="696">
        <v>0.47813571599999999</v>
      </c>
      <c r="R57" s="696">
        <v>0.47813571599999999</v>
      </c>
      <c r="S57" s="696">
        <v>0.47813571599999999</v>
      </c>
      <c r="T57" s="696">
        <v>0.47813571599999999</v>
      </c>
      <c r="U57" s="696">
        <v>0.47746667300000001</v>
      </c>
      <c r="V57" s="696">
        <v>0.35711741899999999</v>
      </c>
      <c r="W57" s="696">
        <v>0.35711741899999999</v>
      </c>
      <c r="X57" s="696">
        <v>0.28686024300000001</v>
      </c>
      <c r="Y57" s="696">
        <v>0.28685221500000002</v>
      </c>
      <c r="Z57" s="696">
        <v>0.28685221500000002</v>
      </c>
      <c r="AA57" s="696">
        <v>0.28642457399999999</v>
      </c>
      <c r="AB57" s="696">
        <v>0.28642457399999999</v>
      </c>
      <c r="AC57" s="696">
        <v>0.28607425399999997</v>
      </c>
      <c r="AD57" s="696">
        <v>0.27723419100000002</v>
      </c>
      <c r="AE57" s="696">
        <v>0.16273031900000001</v>
      </c>
      <c r="AF57" s="696">
        <v>0.16273031900000001</v>
      </c>
      <c r="AG57" s="696">
        <v>0.16273031900000001</v>
      </c>
      <c r="AH57" s="696">
        <v>0</v>
      </c>
      <c r="AI57" s="696">
        <v>0</v>
      </c>
      <c r="AJ57" s="696">
        <v>0</v>
      </c>
      <c r="AK57" s="696">
        <v>0</v>
      </c>
      <c r="AL57" s="696">
        <v>0</v>
      </c>
      <c r="AM57" s="696">
        <v>0</v>
      </c>
      <c r="AN57" s="696">
        <v>0</v>
      </c>
      <c r="AO57" s="696">
        <v>0</v>
      </c>
      <c r="AP57" s="633"/>
      <c r="AQ57" s="696">
        <v>0</v>
      </c>
      <c r="AR57" s="696">
        <v>0</v>
      </c>
      <c r="AS57" s="696">
        <v>8633.4702824550004</v>
      </c>
      <c r="AT57" s="696">
        <v>8633.4702824550004</v>
      </c>
      <c r="AU57" s="696">
        <v>8300.7719281819991</v>
      </c>
      <c r="AV57" s="696">
        <v>7032.4667788019997</v>
      </c>
      <c r="AW57" s="696">
        <v>7032.4667788019997</v>
      </c>
      <c r="AX57" s="696">
        <v>7032.4667788019997</v>
      </c>
      <c r="AY57" s="696">
        <v>7032.4667788019997</v>
      </c>
      <c r="AZ57" s="696">
        <v>7026.6059558389998</v>
      </c>
      <c r="BA57" s="696">
        <v>5109.5235760380001</v>
      </c>
      <c r="BB57" s="696">
        <v>5109.5235760380001</v>
      </c>
      <c r="BC57" s="696">
        <v>4645.8145136579997</v>
      </c>
      <c r="BD57" s="696">
        <v>4579.6560715739997</v>
      </c>
      <c r="BE57" s="696">
        <v>4579.6560715739997</v>
      </c>
      <c r="BF57" s="696">
        <v>4560.8297995049998</v>
      </c>
      <c r="BG57" s="696">
        <v>4560.8297995049998</v>
      </c>
      <c r="BH57" s="696">
        <v>4556.9697688140004</v>
      </c>
      <c r="BI57" s="696">
        <v>4416.1535362189998</v>
      </c>
      <c r="BJ57" s="696">
        <v>2592.1841417219998</v>
      </c>
      <c r="BK57" s="696">
        <v>2592.1841417219998</v>
      </c>
      <c r="BL57" s="696">
        <v>2592.1841417219998</v>
      </c>
      <c r="BM57" s="696">
        <v>0</v>
      </c>
      <c r="BN57" s="696">
        <v>0</v>
      </c>
      <c r="BO57" s="696">
        <v>0</v>
      </c>
      <c r="BP57" s="696">
        <v>0</v>
      </c>
      <c r="BQ57" s="696">
        <v>0</v>
      </c>
      <c r="BR57" s="696">
        <v>0</v>
      </c>
      <c r="BS57" s="696">
        <v>0</v>
      </c>
      <c r="BT57" s="696">
        <v>0</v>
      </c>
    </row>
    <row r="58" spans="2:75" ht="15" hidden="1" customHeight="1">
      <c r="B58" s="691" t="s">
        <v>209</v>
      </c>
      <c r="C58" s="691" t="s">
        <v>695</v>
      </c>
      <c r="D58" s="691" t="s">
        <v>2</v>
      </c>
      <c r="E58" s="691" t="s">
        <v>696</v>
      </c>
      <c r="F58" s="691" t="s">
        <v>29</v>
      </c>
      <c r="G58" s="691" t="s">
        <v>697</v>
      </c>
      <c r="H58" s="691">
        <v>2013</v>
      </c>
      <c r="I58" s="644" t="s">
        <v>580</v>
      </c>
      <c r="J58" s="644" t="s">
        <v>596</v>
      </c>
      <c r="K58" s="633"/>
      <c r="L58" s="696" t="s">
        <v>719</v>
      </c>
      <c r="M58" s="696" t="s">
        <v>719</v>
      </c>
      <c r="N58" s="696">
        <v>0.20719409899999999</v>
      </c>
      <c r="O58" s="696">
        <v>0.20719409899999999</v>
      </c>
      <c r="P58" s="696">
        <v>0.20719409899999999</v>
      </c>
      <c r="Q58" s="696">
        <v>0.20719409899999999</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6">
        <v>0</v>
      </c>
      <c r="AP58" s="633"/>
      <c r="AQ58" s="696" t="s">
        <v>719</v>
      </c>
      <c r="AR58" s="696" t="s">
        <v>719</v>
      </c>
      <c r="AS58" s="696">
        <v>369.43987800000002</v>
      </c>
      <c r="AT58" s="696">
        <v>369.43987800000002</v>
      </c>
      <c r="AU58" s="696">
        <v>369.43987800000002</v>
      </c>
      <c r="AV58" s="696">
        <v>369.43987800000002</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6">
        <v>0</v>
      </c>
    </row>
    <row r="59" spans="2:75" ht="15" hidden="1" customHeight="1">
      <c r="B59" s="691" t="s">
        <v>209</v>
      </c>
      <c r="C59" s="691" t="s">
        <v>695</v>
      </c>
      <c r="D59" s="691" t="s">
        <v>1</v>
      </c>
      <c r="E59" s="691" t="s">
        <v>696</v>
      </c>
      <c r="F59" s="691" t="s">
        <v>29</v>
      </c>
      <c r="G59" s="691" t="s">
        <v>697</v>
      </c>
      <c r="H59" s="691">
        <v>2013</v>
      </c>
      <c r="I59" s="644" t="s">
        <v>580</v>
      </c>
      <c r="J59" s="644" t="s">
        <v>596</v>
      </c>
      <c r="K59" s="633"/>
      <c r="L59" s="696" t="s">
        <v>719</v>
      </c>
      <c r="M59" s="696" t="s">
        <v>719</v>
      </c>
      <c r="N59" s="696">
        <v>4.590208423</v>
      </c>
      <c r="O59" s="696">
        <v>4.590208423</v>
      </c>
      <c r="P59" s="696">
        <v>4.590208423</v>
      </c>
      <c r="Q59" s="696">
        <v>4.4854243929999997</v>
      </c>
      <c r="R59" s="696">
        <v>2.852254142</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6">
        <v>0</v>
      </c>
      <c r="AP59" s="633"/>
      <c r="AQ59" s="696" t="s">
        <v>719</v>
      </c>
      <c r="AR59" s="696" t="s">
        <v>719</v>
      </c>
      <c r="AS59" s="696">
        <v>29514.547200948</v>
      </c>
      <c r="AT59" s="696">
        <v>29514.547200948</v>
      </c>
      <c r="AU59" s="696">
        <v>29514.547200948</v>
      </c>
      <c r="AV59" s="696">
        <v>29412.002682614999</v>
      </c>
      <c r="AW59" s="696">
        <v>19407.208425821998</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6">
        <v>0</v>
      </c>
    </row>
    <row r="60" spans="2:75" ht="15.75" hidden="1" customHeight="1">
      <c r="B60" s="691" t="s">
        <v>209</v>
      </c>
      <c r="C60" s="691" t="s">
        <v>695</v>
      </c>
      <c r="D60" s="691" t="s">
        <v>710</v>
      </c>
      <c r="E60" s="691" t="s">
        <v>696</v>
      </c>
      <c r="F60" s="691" t="s">
        <v>29</v>
      </c>
      <c r="G60" s="691" t="s">
        <v>697</v>
      </c>
      <c r="H60" s="691">
        <v>2013</v>
      </c>
      <c r="I60" s="644" t="s">
        <v>580</v>
      </c>
      <c r="J60" s="644" t="s">
        <v>596</v>
      </c>
      <c r="K60" s="633"/>
      <c r="L60" s="696">
        <v>0</v>
      </c>
      <c r="M60" s="696">
        <v>0</v>
      </c>
      <c r="N60" s="696">
        <v>1.3258527710000001</v>
      </c>
      <c r="O60" s="696">
        <v>1.3258527710000001</v>
      </c>
      <c r="P60" s="696">
        <v>1.2530640770000001</v>
      </c>
      <c r="Q60" s="696">
        <v>1.004654741</v>
      </c>
      <c r="R60" s="696">
        <v>1.004654741</v>
      </c>
      <c r="S60" s="696">
        <v>1.004654741</v>
      </c>
      <c r="T60" s="696">
        <v>1.004654741</v>
      </c>
      <c r="U60" s="696">
        <v>1.002754269</v>
      </c>
      <c r="V60" s="696">
        <v>0.86185747599999996</v>
      </c>
      <c r="W60" s="696">
        <v>0.86185747599999996</v>
      </c>
      <c r="X60" s="696">
        <v>0.62538864999999999</v>
      </c>
      <c r="Y60" s="696">
        <v>0.40395577799999999</v>
      </c>
      <c r="Z60" s="696">
        <v>0.40395577799999999</v>
      </c>
      <c r="AA60" s="696">
        <v>0.395998136</v>
      </c>
      <c r="AB60" s="696">
        <v>0.395998136</v>
      </c>
      <c r="AC60" s="696">
        <v>0.39191564800000001</v>
      </c>
      <c r="AD60" s="696">
        <v>0.33828905500000001</v>
      </c>
      <c r="AE60" s="696">
        <v>0.198568036</v>
      </c>
      <c r="AF60" s="696">
        <v>0.198568036</v>
      </c>
      <c r="AG60" s="696">
        <v>0.198568036</v>
      </c>
      <c r="AH60" s="696">
        <v>0</v>
      </c>
      <c r="AI60" s="696">
        <v>0</v>
      </c>
      <c r="AJ60" s="696">
        <v>0</v>
      </c>
      <c r="AK60" s="696">
        <v>0</v>
      </c>
      <c r="AL60" s="696">
        <v>0</v>
      </c>
      <c r="AM60" s="696">
        <v>0</v>
      </c>
      <c r="AN60" s="696">
        <v>0</v>
      </c>
      <c r="AO60" s="696">
        <v>0</v>
      </c>
      <c r="AP60" s="633"/>
      <c r="AQ60" s="696">
        <v>0</v>
      </c>
      <c r="AR60" s="696">
        <v>0</v>
      </c>
      <c r="AS60" s="696">
        <v>19243.625376914999</v>
      </c>
      <c r="AT60" s="696">
        <v>19243.625376914999</v>
      </c>
      <c r="AU60" s="696">
        <v>18084.150613174999</v>
      </c>
      <c r="AV60" s="696">
        <v>14127.157554752001</v>
      </c>
      <c r="AW60" s="696">
        <v>14127.157554752001</v>
      </c>
      <c r="AX60" s="696">
        <v>14127.157554752001</v>
      </c>
      <c r="AY60" s="696">
        <v>14127.157554752001</v>
      </c>
      <c r="AZ60" s="696">
        <v>14110.509419960001</v>
      </c>
      <c r="BA60" s="696">
        <v>11866.11861363</v>
      </c>
      <c r="BB60" s="696">
        <v>11866.11861363</v>
      </c>
      <c r="BC60" s="696">
        <v>10325.437406912</v>
      </c>
      <c r="BD60" s="696">
        <v>6638.2583389689999</v>
      </c>
      <c r="BE60" s="696">
        <v>6638.2583389689999</v>
      </c>
      <c r="BF60" s="696">
        <v>6287.9349732130004</v>
      </c>
      <c r="BG60" s="696">
        <v>6287.9349732130004</v>
      </c>
      <c r="BH60" s="696">
        <v>6242.9517397379996</v>
      </c>
      <c r="BI60" s="696">
        <v>5388.7163086139999</v>
      </c>
      <c r="BJ60" s="696">
        <v>3163.0547767910002</v>
      </c>
      <c r="BK60" s="696">
        <v>3163.0547767910002</v>
      </c>
      <c r="BL60" s="696">
        <v>3163.0547767910002</v>
      </c>
      <c r="BM60" s="696">
        <v>0</v>
      </c>
      <c r="BN60" s="696">
        <v>0</v>
      </c>
      <c r="BO60" s="696">
        <v>0</v>
      </c>
      <c r="BP60" s="696">
        <v>0</v>
      </c>
      <c r="BQ60" s="696">
        <v>0</v>
      </c>
      <c r="BR60" s="696">
        <v>0</v>
      </c>
      <c r="BS60" s="696">
        <v>0</v>
      </c>
      <c r="BT60" s="696">
        <v>0</v>
      </c>
      <c r="BU60" s="163"/>
    </row>
    <row r="61" spans="2:75" ht="15" hidden="1" customHeight="1">
      <c r="B61" s="691" t="s">
        <v>209</v>
      </c>
      <c r="C61" s="691" t="s">
        <v>695</v>
      </c>
      <c r="D61" s="691" t="s">
        <v>14</v>
      </c>
      <c r="E61" s="691" t="s">
        <v>696</v>
      </c>
      <c r="F61" s="691" t="s">
        <v>29</v>
      </c>
      <c r="G61" s="691" t="s">
        <v>697</v>
      </c>
      <c r="H61" s="691">
        <v>2013</v>
      </c>
      <c r="I61" s="644" t="s">
        <v>580</v>
      </c>
      <c r="J61" s="644" t="s">
        <v>596</v>
      </c>
      <c r="K61" s="633"/>
      <c r="L61" s="696">
        <v>0</v>
      </c>
      <c r="M61" s="696">
        <v>0</v>
      </c>
      <c r="N61" s="696">
        <v>2.5302951079999998</v>
      </c>
      <c r="O61" s="696">
        <v>2.4936188719999999</v>
      </c>
      <c r="P61" s="696">
        <v>2.4902846649999999</v>
      </c>
      <c r="Q61" s="696">
        <v>2.2871315399999999</v>
      </c>
      <c r="R61" s="696">
        <v>2.1810740860000002</v>
      </c>
      <c r="S61" s="696">
        <v>2.092834335</v>
      </c>
      <c r="T61" s="696">
        <v>2.0178681100000002</v>
      </c>
      <c r="U61" s="696">
        <v>2.0178681100000002</v>
      </c>
      <c r="V61" s="696">
        <v>1.2543982330000001</v>
      </c>
      <c r="W61" s="696">
        <v>1.2543982330000001</v>
      </c>
      <c r="X61" s="696">
        <v>0.98427461100000002</v>
      </c>
      <c r="Y61" s="696">
        <v>0.98427461100000002</v>
      </c>
      <c r="Z61" s="696">
        <v>0.57946555300000002</v>
      </c>
      <c r="AA61" s="696">
        <v>0.57946555300000002</v>
      </c>
      <c r="AB61" s="696">
        <v>0.235508785</v>
      </c>
      <c r="AC61" s="696">
        <v>8.5640900000000006E-2</v>
      </c>
      <c r="AD61" s="696">
        <v>8.5640900000000006E-2</v>
      </c>
      <c r="AE61" s="696">
        <v>8.5640900000000006E-2</v>
      </c>
      <c r="AF61" s="696">
        <v>8.5640900000000006E-2</v>
      </c>
      <c r="AG61" s="696">
        <v>8.5640900000000006E-2</v>
      </c>
      <c r="AH61" s="696">
        <v>8.5640900000000006E-2</v>
      </c>
      <c r="AI61" s="696">
        <v>0</v>
      </c>
      <c r="AJ61" s="696">
        <v>0</v>
      </c>
      <c r="AK61" s="696">
        <v>0</v>
      </c>
      <c r="AL61" s="696">
        <v>0</v>
      </c>
      <c r="AM61" s="696">
        <v>0</v>
      </c>
      <c r="AN61" s="696">
        <v>0</v>
      </c>
      <c r="AO61" s="696">
        <v>0</v>
      </c>
      <c r="AP61" s="633"/>
      <c r="AQ61" s="696">
        <v>0</v>
      </c>
      <c r="AR61" s="696">
        <v>0</v>
      </c>
      <c r="AS61" s="696">
        <v>33346.461601256997</v>
      </c>
      <c r="AT61" s="696">
        <v>32640.420021057005</v>
      </c>
      <c r="AU61" s="696">
        <v>32576.234474182002</v>
      </c>
      <c r="AV61" s="696">
        <v>28665.403640747001</v>
      </c>
      <c r="AW61" s="696">
        <v>26534.582206726001</v>
      </c>
      <c r="AX61" s="696">
        <v>24835.90927887</v>
      </c>
      <c r="AY61" s="696">
        <v>23392.760322571001</v>
      </c>
      <c r="AZ61" s="696">
        <v>23392.760322571001</v>
      </c>
      <c r="BA61" s="696">
        <v>8695.4653854370008</v>
      </c>
      <c r="BB61" s="696">
        <v>8695.4653854370008</v>
      </c>
      <c r="BC61" s="696">
        <v>5906.1573638919999</v>
      </c>
      <c r="BD61" s="696">
        <v>5906.1573638919999</v>
      </c>
      <c r="BE61" s="696">
        <v>4560.3069000240002</v>
      </c>
      <c r="BF61" s="696">
        <v>4560.3069000240002</v>
      </c>
      <c r="BG61" s="696">
        <v>1867.2314605710001</v>
      </c>
      <c r="BH61" s="696">
        <v>631.37658691399997</v>
      </c>
      <c r="BI61" s="696">
        <v>631.37658691399997</v>
      </c>
      <c r="BJ61" s="696">
        <v>631.37658691399997</v>
      </c>
      <c r="BK61" s="696">
        <v>631.37658691399997</v>
      </c>
      <c r="BL61" s="696">
        <v>631.37658691399997</v>
      </c>
      <c r="BM61" s="696">
        <v>631.37658691399997</v>
      </c>
      <c r="BN61" s="696">
        <v>0</v>
      </c>
      <c r="BO61" s="696">
        <v>0</v>
      </c>
      <c r="BP61" s="696">
        <v>0</v>
      </c>
      <c r="BQ61" s="696">
        <v>0</v>
      </c>
      <c r="BR61" s="696">
        <v>0</v>
      </c>
      <c r="BS61" s="696">
        <v>0</v>
      </c>
      <c r="BT61" s="696">
        <v>0</v>
      </c>
    </row>
    <row r="62" spans="2:75" ht="15" hidden="1" customHeight="1">
      <c r="B62" s="691" t="s">
        <v>209</v>
      </c>
      <c r="C62" s="691" t="s">
        <v>695</v>
      </c>
      <c r="D62" s="691" t="s">
        <v>711</v>
      </c>
      <c r="E62" s="691" t="s">
        <v>696</v>
      </c>
      <c r="F62" s="691" t="s">
        <v>29</v>
      </c>
      <c r="G62" s="691" t="s">
        <v>697</v>
      </c>
      <c r="H62" s="691">
        <v>2013</v>
      </c>
      <c r="I62" s="644" t="s">
        <v>580</v>
      </c>
      <c r="J62" s="644" t="s">
        <v>596</v>
      </c>
      <c r="K62" s="633"/>
      <c r="L62" s="696" t="s">
        <v>719</v>
      </c>
      <c r="M62" s="696" t="s">
        <v>719</v>
      </c>
      <c r="N62" s="696">
        <v>25.322670712000001</v>
      </c>
      <c r="O62" s="696">
        <v>25.322670712000001</v>
      </c>
      <c r="P62" s="696">
        <v>25.322670712000001</v>
      </c>
      <c r="Q62" s="696">
        <v>25.322670712000001</v>
      </c>
      <c r="R62" s="696">
        <v>25.322670712000001</v>
      </c>
      <c r="S62" s="696">
        <v>25.322670712000001</v>
      </c>
      <c r="T62" s="696">
        <v>25.322670712000001</v>
      </c>
      <c r="U62" s="696">
        <v>25.322670712000001</v>
      </c>
      <c r="V62" s="696">
        <v>25.322670712000001</v>
      </c>
      <c r="W62" s="696">
        <v>25.322670712000001</v>
      </c>
      <c r="X62" s="696">
        <v>25.322670712000001</v>
      </c>
      <c r="Y62" s="696">
        <v>25.322670712000001</v>
      </c>
      <c r="Z62" s="696">
        <v>25.322670712000001</v>
      </c>
      <c r="AA62" s="696">
        <v>25.322670712000001</v>
      </c>
      <c r="AB62" s="696">
        <v>25.322670712000001</v>
      </c>
      <c r="AC62" s="696">
        <v>25.322670712000001</v>
      </c>
      <c r="AD62" s="696">
        <v>25.322670712000001</v>
      </c>
      <c r="AE62" s="696">
        <v>25.322670712000001</v>
      </c>
      <c r="AF62" s="696">
        <v>24.190201991999999</v>
      </c>
      <c r="AG62" s="696">
        <v>0</v>
      </c>
      <c r="AH62" s="696">
        <v>0</v>
      </c>
      <c r="AI62" s="696">
        <v>0</v>
      </c>
      <c r="AJ62" s="696">
        <v>0</v>
      </c>
      <c r="AK62" s="696">
        <v>0</v>
      </c>
      <c r="AL62" s="696">
        <v>0</v>
      </c>
      <c r="AM62" s="696">
        <v>0</v>
      </c>
      <c r="AN62" s="696">
        <v>0</v>
      </c>
      <c r="AO62" s="696">
        <v>0</v>
      </c>
      <c r="AP62" s="633"/>
      <c r="AQ62" s="696" t="s">
        <v>719</v>
      </c>
      <c r="AR62" s="696" t="s">
        <v>719</v>
      </c>
      <c r="AS62" s="696">
        <v>47983.528767304007</v>
      </c>
      <c r="AT62" s="696">
        <v>47983.528767304007</v>
      </c>
      <c r="AU62" s="696">
        <v>47983.528767304007</v>
      </c>
      <c r="AV62" s="696">
        <v>47983.528767304007</v>
      </c>
      <c r="AW62" s="696">
        <v>47983.528767304007</v>
      </c>
      <c r="AX62" s="696">
        <v>47983.528767304007</v>
      </c>
      <c r="AY62" s="696">
        <v>47983.528767304007</v>
      </c>
      <c r="AZ62" s="696">
        <v>47983.528767304007</v>
      </c>
      <c r="BA62" s="696">
        <v>47983.528767304007</v>
      </c>
      <c r="BB62" s="696">
        <v>47983.528767304007</v>
      </c>
      <c r="BC62" s="696">
        <v>47983.528767304007</v>
      </c>
      <c r="BD62" s="696">
        <v>47983.528767304007</v>
      </c>
      <c r="BE62" s="696">
        <v>47983.528767304007</v>
      </c>
      <c r="BF62" s="696">
        <v>47983.528767304007</v>
      </c>
      <c r="BG62" s="696">
        <v>47983.528767304007</v>
      </c>
      <c r="BH62" s="696">
        <v>47983.528767304007</v>
      </c>
      <c r="BI62" s="696">
        <v>47983.528767304007</v>
      </c>
      <c r="BJ62" s="696">
        <v>47983.528767304007</v>
      </c>
      <c r="BK62" s="696">
        <v>46970.813608367003</v>
      </c>
      <c r="BL62" s="696">
        <v>0</v>
      </c>
      <c r="BM62" s="696">
        <v>0</v>
      </c>
      <c r="BN62" s="696">
        <v>0</v>
      </c>
      <c r="BO62" s="696">
        <v>0</v>
      </c>
      <c r="BP62" s="696">
        <v>0</v>
      </c>
      <c r="BQ62" s="696">
        <v>0</v>
      </c>
      <c r="BR62" s="696">
        <v>0</v>
      </c>
      <c r="BS62" s="696">
        <v>0</v>
      </c>
      <c r="BT62" s="696">
        <v>0</v>
      </c>
    </row>
    <row r="63" spans="2:75" ht="15" hidden="1" customHeight="1">
      <c r="B63" s="691" t="s">
        <v>209</v>
      </c>
      <c r="C63" s="691" t="s">
        <v>695</v>
      </c>
      <c r="D63" s="691" t="s">
        <v>711</v>
      </c>
      <c r="E63" s="691" t="s">
        <v>696</v>
      </c>
      <c r="F63" s="691" t="s">
        <v>29</v>
      </c>
      <c r="G63" s="691" t="s">
        <v>697</v>
      </c>
      <c r="H63" s="691">
        <v>2012</v>
      </c>
      <c r="I63" s="644" t="s">
        <v>580</v>
      </c>
      <c r="J63" s="644" t="s">
        <v>589</v>
      </c>
      <c r="K63" s="633"/>
      <c r="L63" s="696" t="s">
        <v>719</v>
      </c>
      <c r="M63" s="696">
        <v>0.94306268300000007</v>
      </c>
      <c r="N63" s="696">
        <v>0.94306268300000007</v>
      </c>
      <c r="O63" s="696">
        <v>0.94306268300000007</v>
      </c>
      <c r="P63" s="696">
        <v>0.94306268300000007</v>
      </c>
      <c r="Q63" s="696">
        <v>0.94306268300000007</v>
      </c>
      <c r="R63" s="696">
        <v>0.94306268300000007</v>
      </c>
      <c r="S63" s="696">
        <v>0.94306268300000007</v>
      </c>
      <c r="T63" s="696">
        <v>0.94306268300000007</v>
      </c>
      <c r="U63" s="696">
        <v>0.94306268300000007</v>
      </c>
      <c r="V63" s="696">
        <v>0.94306268300000007</v>
      </c>
      <c r="W63" s="696">
        <v>0.94306268300000007</v>
      </c>
      <c r="X63" s="696">
        <v>0.94306268300000007</v>
      </c>
      <c r="Y63" s="696">
        <v>0.94306268300000007</v>
      </c>
      <c r="Z63" s="696">
        <v>0.94306268300000007</v>
      </c>
      <c r="AA63" s="696">
        <v>0.94306268300000007</v>
      </c>
      <c r="AB63" s="696">
        <v>0.94306268300000007</v>
      </c>
      <c r="AC63" s="696">
        <v>0.94306268300000007</v>
      </c>
      <c r="AD63" s="696">
        <v>0.94306268300000007</v>
      </c>
      <c r="AE63" s="696">
        <v>0.94306268300000007</v>
      </c>
      <c r="AF63" s="696">
        <v>0.75189418600000002</v>
      </c>
      <c r="AG63" s="696">
        <v>0</v>
      </c>
      <c r="AH63" s="696">
        <v>0</v>
      </c>
      <c r="AI63" s="696">
        <v>0</v>
      </c>
      <c r="AJ63" s="696">
        <v>0</v>
      </c>
      <c r="AK63" s="696">
        <v>0</v>
      </c>
      <c r="AL63" s="696">
        <v>0</v>
      </c>
      <c r="AM63" s="696">
        <v>0</v>
      </c>
      <c r="AN63" s="696">
        <v>0</v>
      </c>
      <c r="AO63" s="696">
        <v>0</v>
      </c>
      <c r="AP63" s="633"/>
      <c r="AQ63" s="696" t="s">
        <v>719</v>
      </c>
      <c r="AR63" s="696">
        <v>1846.992707165</v>
      </c>
      <c r="AS63" s="696">
        <v>1846.992707165</v>
      </c>
      <c r="AT63" s="696">
        <v>1846.992707165</v>
      </c>
      <c r="AU63" s="696">
        <v>1846.992707165</v>
      </c>
      <c r="AV63" s="696">
        <v>1846.992707165</v>
      </c>
      <c r="AW63" s="696">
        <v>1846.992707165</v>
      </c>
      <c r="AX63" s="696">
        <v>1846.992707165</v>
      </c>
      <c r="AY63" s="696">
        <v>1846.992707165</v>
      </c>
      <c r="AZ63" s="696">
        <v>1846.992707165</v>
      </c>
      <c r="BA63" s="696">
        <v>1846.992707165</v>
      </c>
      <c r="BB63" s="696">
        <v>1846.992707165</v>
      </c>
      <c r="BC63" s="696">
        <v>1846.992707165</v>
      </c>
      <c r="BD63" s="696">
        <v>1846.992707165</v>
      </c>
      <c r="BE63" s="696">
        <v>1846.992707165</v>
      </c>
      <c r="BF63" s="696">
        <v>1846.992707165</v>
      </c>
      <c r="BG63" s="696">
        <v>1846.992707165</v>
      </c>
      <c r="BH63" s="696">
        <v>1846.992707165</v>
      </c>
      <c r="BI63" s="696">
        <v>1846.992707165</v>
      </c>
      <c r="BJ63" s="696">
        <v>1655.380123636</v>
      </c>
      <c r="BK63" s="696">
        <v>0</v>
      </c>
      <c r="BL63" s="696">
        <v>0</v>
      </c>
      <c r="BM63" s="696">
        <v>0</v>
      </c>
      <c r="BN63" s="696">
        <v>0</v>
      </c>
      <c r="BO63" s="696">
        <v>0</v>
      </c>
      <c r="BP63" s="696">
        <v>0</v>
      </c>
      <c r="BQ63" s="696">
        <v>0</v>
      </c>
      <c r="BR63" s="696">
        <v>0</v>
      </c>
      <c r="BS63" s="696">
        <v>0</v>
      </c>
      <c r="BT63" s="696">
        <v>0</v>
      </c>
      <c r="BW63" s="729"/>
    </row>
    <row r="64" spans="2:75" hidden="1">
      <c r="B64" s="691" t="s">
        <v>712</v>
      </c>
      <c r="C64" s="691" t="s">
        <v>702</v>
      </c>
      <c r="D64" s="691" t="s">
        <v>713</v>
      </c>
      <c r="E64" s="691" t="s">
        <v>696</v>
      </c>
      <c r="F64" s="691" t="s">
        <v>702</v>
      </c>
      <c r="G64" s="691" t="s">
        <v>701</v>
      </c>
      <c r="H64" s="691">
        <v>2013</v>
      </c>
      <c r="I64" s="644" t="s">
        <v>580</v>
      </c>
      <c r="J64" s="644" t="s">
        <v>596</v>
      </c>
      <c r="K64" s="633"/>
      <c r="L64" s="696" t="s">
        <v>719</v>
      </c>
      <c r="M64" s="696" t="s">
        <v>719</v>
      </c>
      <c r="N64" s="696">
        <v>149.72909999999999</v>
      </c>
      <c r="O64" s="696" t="s">
        <v>719</v>
      </c>
      <c r="P64" s="696" t="s">
        <v>719</v>
      </c>
      <c r="Q64" s="696" t="s">
        <v>719</v>
      </c>
      <c r="R64" s="696" t="s">
        <v>719</v>
      </c>
      <c r="S64" s="696" t="s">
        <v>719</v>
      </c>
      <c r="T64" s="696" t="s">
        <v>719</v>
      </c>
      <c r="U64" s="696" t="s">
        <v>719</v>
      </c>
      <c r="V64" s="696" t="s">
        <v>719</v>
      </c>
      <c r="W64" s="696" t="s">
        <v>719</v>
      </c>
      <c r="X64" s="696" t="s">
        <v>719</v>
      </c>
      <c r="Y64" s="696" t="s">
        <v>719</v>
      </c>
      <c r="Z64" s="696" t="s">
        <v>719</v>
      </c>
      <c r="AA64" s="696" t="s">
        <v>719</v>
      </c>
      <c r="AB64" s="696" t="s">
        <v>719</v>
      </c>
      <c r="AC64" s="696" t="s">
        <v>719</v>
      </c>
      <c r="AD64" s="696" t="s">
        <v>719</v>
      </c>
      <c r="AE64" s="696" t="s">
        <v>719</v>
      </c>
      <c r="AF64" s="696" t="s">
        <v>719</v>
      </c>
      <c r="AG64" s="696" t="s">
        <v>719</v>
      </c>
      <c r="AH64" s="696" t="s">
        <v>719</v>
      </c>
      <c r="AI64" s="696" t="s">
        <v>719</v>
      </c>
      <c r="AJ64" s="696" t="s">
        <v>719</v>
      </c>
      <c r="AK64" s="696" t="s">
        <v>719</v>
      </c>
      <c r="AL64" s="696" t="s">
        <v>719</v>
      </c>
      <c r="AM64" s="696" t="s">
        <v>719</v>
      </c>
      <c r="AN64" s="696" t="s">
        <v>719</v>
      </c>
      <c r="AO64" s="696" t="s">
        <v>719</v>
      </c>
      <c r="AP64" s="633"/>
      <c r="AQ64" s="696" t="s">
        <v>719</v>
      </c>
      <c r="AR64" s="696" t="s">
        <v>719</v>
      </c>
      <c r="AS64" s="696">
        <v>5795.1679999999997</v>
      </c>
      <c r="AT64" s="696" t="s">
        <v>719</v>
      </c>
      <c r="AU64" s="696" t="s">
        <v>719</v>
      </c>
      <c r="AV64" s="696" t="s">
        <v>719</v>
      </c>
      <c r="AW64" s="696" t="s">
        <v>719</v>
      </c>
      <c r="AX64" s="696" t="s">
        <v>719</v>
      </c>
      <c r="AY64" s="696" t="s">
        <v>719</v>
      </c>
      <c r="AZ64" s="696" t="s">
        <v>719</v>
      </c>
      <c r="BA64" s="696" t="s">
        <v>719</v>
      </c>
      <c r="BB64" s="696" t="s">
        <v>719</v>
      </c>
      <c r="BC64" s="696" t="s">
        <v>719</v>
      </c>
      <c r="BD64" s="696" t="s">
        <v>719</v>
      </c>
      <c r="BE64" s="696" t="s">
        <v>719</v>
      </c>
      <c r="BF64" s="696" t="s">
        <v>719</v>
      </c>
      <c r="BG64" s="696" t="s">
        <v>719</v>
      </c>
      <c r="BH64" s="696" t="s">
        <v>719</v>
      </c>
      <c r="BI64" s="696" t="s">
        <v>719</v>
      </c>
      <c r="BJ64" s="696" t="s">
        <v>719</v>
      </c>
      <c r="BK64" s="696" t="s">
        <v>719</v>
      </c>
      <c r="BL64" s="696" t="s">
        <v>719</v>
      </c>
      <c r="BM64" s="696" t="s">
        <v>719</v>
      </c>
      <c r="BN64" s="696" t="s">
        <v>719</v>
      </c>
      <c r="BO64" s="696" t="s">
        <v>719</v>
      </c>
      <c r="BP64" s="696" t="s">
        <v>719</v>
      </c>
      <c r="BQ64" s="696" t="s">
        <v>719</v>
      </c>
      <c r="BR64" s="696" t="s">
        <v>719</v>
      </c>
      <c r="BS64" s="696" t="s">
        <v>719</v>
      </c>
      <c r="BT64" s="696" t="s">
        <v>719</v>
      </c>
      <c r="BW64" s="16"/>
    </row>
    <row r="65" spans="2:75" ht="15" hidden="1" customHeight="1">
      <c r="B65" s="691" t="s">
        <v>209</v>
      </c>
      <c r="C65" s="691" t="s">
        <v>695</v>
      </c>
      <c r="D65" s="691" t="s">
        <v>1</v>
      </c>
      <c r="E65" s="691" t="s">
        <v>696</v>
      </c>
      <c r="F65" s="691" t="s">
        <v>29</v>
      </c>
      <c r="G65" s="691" t="s">
        <v>697</v>
      </c>
      <c r="H65" s="691">
        <v>2013</v>
      </c>
      <c r="I65" s="644" t="s">
        <v>580</v>
      </c>
      <c r="J65" s="644" t="s">
        <v>596</v>
      </c>
      <c r="K65" s="633"/>
      <c r="L65" s="696">
        <v>0</v>
      </c>
      <c r="M65" s="696">
        <v>0</v>
      </c>
      <c r="N65" s="696">
        <v>9.7884593584629878E-4</v>
      </c>
      <c r="O65" s="696">
        <v>9.7884593584629878E-4</v>
      </c>
      <c r="P65" s="696">
        <v>9.7884593584629878E-4</v>
      </c>
      <c r="Q65" s="696">
        <v>9.7884593584629878E-4</v>
      </c>
      <c r="R65" s="696">
        <v>5.4381114456423369E-4</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6">
        <v>0</v>
      </c>
      <c r="AP65" s="633"/>
      <c r="AQ65" s="696">
        <v>0</v>
      </c>
      <c r="AR65" s="696">
        <v>0</v>
      </c>
      <c r="AS65" s="696">
        <v>6.8500801057561178</v>
      </c>
      <c r="AT65" s="696">
        <v>6.8500801057561178</v>
      </c>
      <c r="AU65" s="696">
        <v>6.8500801057561178</v>
      </c>
      <c r="AV65" s="696">
        <v>6.8500801057561178</v>
      </c>
      <c r="AW65" s="696">
        <v>3.7001808728833296</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6">
        <v>0</v>
      </c>
      <c r="BW65" s="16"/>
    </row>
    <row r="66" spans="2:75" ht="15" hidden="1" customHeight="1">
      <c r="B66" s="691" t="s">
        <v>209</v>
      </c>
      <c r="C66" s="691" t="s">
        <v>695</v>
      </c>
      <c r="D66" s="691" t="s">
        <v>711</v>
      </c>
      <c r="E66" s="691" t="s">
        <v>696</v>
      </c>
      <c r="F66" s="691" t="s">
        <v>29</v>
      </c>
      <c r="G66" s="691" t="s">
        <v>697</v>
      </c>
      <c r="H66" s="691">
        <v>2012</v>
      </c>
      <c r="I66" s="644" t="s">
        <v>580</v>
      </c>
      <c r="J66" s="644" t="s">
        <v>589</v>
      </c>
      <c r="K66" s="633"/>
      <c r="L66" s="696">
        <v>0</v>
      </c>
      <c r="M66" s="696">
        <v>4.5727500365913302E-3</v>
      </c>
      <c r="N66" s="696">
        <v>4.5727500365913302E-3</v>
      </c>
      <c r="O66" s="696">
        <v>4.5727500365913302E-3</v>
      </c>
      <c r="P66" s="696">
        <v>4.5727500365913302E-3</v>
      </c>
      <c r="Q66" s="696">
        <v>4.5727500365913302E-3</v>
      </c>
      <c r="R66" s="696">
        <v>4.5727500365913302E-3</v>
      </c>
      <c r="S66" s="696">
        <v>4.5727500365913302E-3</v>
      </c>
      <c r="T66" s="696">
        <v>4.5727500365913302E-3</v>
      </c>
      <c r="U66" s="696">
        <v>4.5727500365913302E-3</v>
      </c>
      <c r="V66" s="696">
        <v>4.5727500365913302E-3</v>
      </c>
      <c r="W66" s="696">
        <v>4.5727500365913302E-3</v>
      </c>
      <c r="X66" s="696">
        <v>4.5727500365913302E-3</v>
      </c>
      <c r="Y66" s="696">
        <v>4.5727500365913302E-3</v>
      </c>
      <c r="Z66" s="696">
        <v>4.5727500365913302E-3</v>
      </c>
      <c r="AA66" s="696">
        <v>4.5727500365913302E-3</v>
      </c>
      <c r="AB66" s="696">
        <v>4.5727500365913302E-3</v>
      </c>
      <c r="AC66" s="696">
        <v>4.5727500365913302E-3</v>
      </c>
      <c r="AD66" s="696">
        <v>4.5727500365913302E-3</v>
      </c>
      <c r="AE66" s="696">
        <v>4.5727500365913302E-3</v>
      </c>
      <c r="AF66" s="696">
        <v>3.9303503270656679E-3</v>
      </c>
      <c r="AG66" s="696">
        <v>0</v>
      </c>
      <c r="AH66" s="696">
        <v>0</v>
      </c>
      <c r="AI66" s="696">
        <v>0</v>
      </c>
      <c r="AJ66" s="696">
        <v>0</v>
      </c>
      <c r="AK66" s="696">
        <v>0</v>
      </c>
      <c r="AL66" s="696">
        <v>0</v>
      </c>
      <c r="AM66" s="696">
        <v>0</v>
      </c>
      <c r="AN66" s="696">
        <v>0</v>
      </c>
      <c r="AO66" s="696">
        <v>0</v>
      </c>
      <c r="AP66" s="633"/>
      <c r="AQ66" s="696">
        <v>0</v>
      </c>
      <c r="AR66" s="696">
        <v>9.297002954188244</v>
      </c>
      <c r="AS66" s="696">
        <v>9.297002954188244</v>
      </c>
      <c r="AT66" s="696">
        <v>9.297002954188244</v>
      </c>
      <c r="AU66" s="696">
        <v>9.297002954188244</v>
      </c>
      <c r="AV66" s="696">
        <v>9.297002954188244</v>
      </c>
      <c r="AW66" s="696">
        <v>9.297002954188244</v>
      </c>
      <c r="AX66" s="696">
        <v>9.297002954188244</v>
      </c>
      <c r="AY66" s="696">
        <v>9.297002954188244</v>
      </c>
      <c r="AZ66" s="696">
        <v>9.297002954188244</v>
      </c>
      <c r="BA66" s="696">
        <v>9.297002954188244</v>
      </c>
      <c r="BB66" s="696">
        <v>9.297002954188244</v>
      </c>
      <c r="BC66" s="696">
        <v>9.297002954188244</v>
      </c>
      <c r="BD66" s="696">
        <v>9.297002954188244</v>
      </c>
      <c r="BE66" s="696">
        <v>9.297002954188244</v>
      </c>
      <c r="BF66" s="696">
        <v>9.297002954188244</v>
      </c>
      <c r="BG66" s="696">
        <v>9.297002954188244</v>
      </c>
      <c r="BH66" s="696">
        <v>9.297002954188244</v>
      </c>
      <c r="BI66" s="696">
        <v>9.297002954188244</v>
      </c>
      <c r="BJ66" s="696">
        <v>8.6531109441669756</v>
      </c>
      <c r="BK66" s="696">
        <v>0</v>
      </c>
      <c r="BL66" s="696">
        <v>0</v>
      </c>
      <c r="BM66" s="696">
        <v>0</v>
      </c>
      <c r="BN66" s="696">
        <v>0</v>
      </c>
      <c r="BO66" s="696">
        <v>0</v>
      </c>
      <c r="BP66" s="696">
        <v>0</v>
      </c>
      <c r="BQ66" s="696">
        <v>0</v>
      </c>
      <c r="BR66" s="696">
        <v>0</v>
      </c>
      <c r="BS66" s="696">
        <v>0</v>
      </c>
      <c r="BT66" s="696">
        <v>0</v>
      </c>
    </row>
    <row r="67" spans="2:75" ht="15" hidden="1" customHeight="1">
      <c r="B67" s="691" t="s">
        <v>209</v>
      </c>
      <c r="C67" s="691" t="s">
        <v>698</v>
      </c>
      <c r="D67" s="691" t="s">
        <v>21</v>
      </c>
      <c r="E67" s="691" t="s">
        <v>696</v>
      </c>
      <c r="F67" s="691" t="s">
        <v>714</v>
      </c>
      <c r="G67" s="691" t="s">
        <v>697</v>
      </c>
      <c r="H67" s="691">
        <v>2014</v>
      </c>
      <c r="I67" s="644" t="s">
        <v>581</v>
      </c>
      <c r="J67" s="644" t="s">
        <v>596</v>
      </c>
      <c r="K67" s="633"/>
      <c r="L67" s="696">
        <v>0</v>
      </c>
      <c r="M67" s="696">
        <v>0</v>
      </c>
      <c r="N67" s="696">
        <v>0</v>
      </c>
      <c r="O67" s="696">
        <v>73.802638799999997</v>
      </c>
      <c r="P67" s="696">
        <v>73.049950949999996</v>
      </c>
      <c r="Q67" s="696">
        <v>53.104711809999998</v>
      </c>
      <c r="R67" s="696">
        <v>31.991789749999999</v>
      </c>
      <c r="S67" s="696">
        <v>31.991789749999999</v>
      </c>
      <c r="T67" s="696">
        <v>31.991789749999999</v>
      </c>
      <c r="U67" s="696">
        <v>31.991789749999999</v>
      </c>
      <c r="V67" s="696">
        <v>31.849163690000001</v>
      </c>
      <c r="W67" s="696">
        <v>31.849163690000001</v>
      </c>
      <c r="X67" s="696">
        <v>31.849163690000001</v>
      </c>
      <c r="Y67" s="696">
        <v>31.28910728</v>
      </c>
      <c r="Z67" s="696">
        <v>7.4222291599999997</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6">
        <v>0</v>
      </c>
      <c r="AP67" s="633"/>
      <c r="AQ67" s="696">
        <v>0</v>
      </c>
      <c r="AR67" s="696">
        <v>0</v>
      </c>
      <c r="AS67" s="696">
        <v>0</v>
      </c>
      <c r="AT67" s="696">
        <v>269177.16019999998</v>
      </c>
      <c r="AU67" s="696">
        <v>266581.86940000003</v>
      </c>
      <c r="AV67" s="696">
        <v>188926.2249</v>
      </c>
      <c r="AW67" s="696">
        <v>121103.9191</v>
      </c>
      <c r="AX67" s="696">
        <v>121103.9191</v>
      </c>
      <c r="AY67" s="696">
        <v>121103.9191</v>
      </c>
      <c r="AZ67" s="696">
        <v>121103.9191</v>
      </c>
      <c r="BA67" s="696">
        <v>120961.3947</v>
      </c>
      <c r="BB67" s="696">
        <v>120961.3947</v>
      </c>
      <c r="BC67" s="696">
        <v>120961.3947</v>
      </c>
      <c r="BD67" s="696">
        <v>115797.09639999999</v>
      </c>
      <c r="BE67" s="696">
        <v>23847.513889999998</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6">
        <v>0</v>
      </c>
    </row>
    <row r="68" spans="2:75" ht="15" hidden="1" customHeight="1">
      <c r="B68" s="691" t="s">
        <v>209</v>
      </c>
      <c r="C68" s="691" t="s">
        <v>698</v>
      </c>
      <c r="D68" s="691" t="s">
        <v>22</v>
      </c>
      <c r="E68" s="691" t="s">
        <v>696</v>
      </c>
      <c r="F68" s="691" t="s">
        <v>714</v>
      </c>
      <c r="G68" s="691" t="s">
        <v>697</v>
      </c>
      <c r="H68" s="691">
        <v>2012</v>
      </c>
      <c r="I68" s="644" t="s">
        <v>581</v>
      </c>
      <c r="J68" s="644" t="s">
        <v>589</v>
      </c>
      <c r="K68" s="633"/>
      <c r="L68" s="696">
        <v>0</v>
      </c>
      <c r="M68" s="696">
        <v>0</v>
      </c>
      <c r="N68" s="696">
        <v>0</v>
      </c>
      <c r="O68" s="696">
        <v>0</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6">
        <v>0</v>
      </c>
      <c r="AP68" s="633"/>
      <c r="AQ68" s="696">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6">
        <v>0</v>
      </c>
    </row>
    <row r="69" spans="2:75" ht="15" hidden="1" customHeight="1">
      <c r="B69" s="691" t="s">
        <v>209</v>
      </c>
      <c r="C69" s="691" t="s">
        <v>698</v>
      </c>
      <c r="D69" s="691" t="s">
        <v>22</v>
      </c>
      <c r="E69" s="691" t="s">
        <v>696</v>
      </c>
      <c r="F69" s="691" t="s">
        <v>714</v>
      </c>
      <c r="G69" s="691" t="s">
        <v>697</v>
      </c>
      <c r="H69" s="691">
        <v>2013</v>
      </c>
      <c r="I69" s="644" t="s">
        <v>581</v>
      </c>
      <c r="J69" s="644" t="s">
        <v>589</v>
      </c>
      <c r="K69" s="633"/>
      <c r="L69" s="696">
        <v>0</v>
      </c>
      <c r="M69" s="696">
        <v>0</v>
      </c>
      <c r="N69" s="696">
        <v>1.0890010889999999</v>
      </c>
      <c r="O69" s="696">
        <v>1.0890010889999999</v>
      </c>
      <c r="P69" s="696">
        <v>1.0890010889999999</v>
      </c>
      <c r="Q69" s="696">
        <v>1.0890010889999999</v>
      </c>
      <c r="R69" s="696">
        <v>1.0890010889999999</v>
      </c>
      <c r="S69" s="696">
        <v>1.023600829</v>
      </c>
      <c r="T69" s="696">
        <v>1.023600829</v>
      </c>
      <c r="U69" s="696">
        <v>1.023600829</v>
      </c>
      <c r="V69" s="696">
        <v>1.023600829</v>
      </c>
      <c r="W69" s="696">
        <v>0.54684890100000005</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6">
        <v>0</v>
      </c>
      <c r="AP69" s="633"/>
      <c r="AQ69" s="696">
        <v>0</v>
      </c>
      <c r="AR69" s="696">
        <v>0</v>
      </c>
      <c r="AS69" s="696">
        <v>6859.5999140000004</v>
      </c>
      <c r="AT69" s="696">
        <v>6859.5999140000004</v>
      </c>
      <c r="AU69" s="696">
        <v>6859.5999140000004</v>
      </c>
      <c r="AV69" s="696">
        <v>6859.5999140000004</v>
      </c>
      <c r="AW69" s="696">
        <v>6859.5999140000004</v>
      </c>
      <c r="AX69" s="696">
        <v>6447.6447509999998</v>
      </c>
      <c r="AY69" s="696">
        <v>6447.6447509999998</v>
      </c>
      <c r="AZ69" s="696">
        <v>6447.6447509999998</v>
      </c>
      <c r="BA69" s="696">
        <v>6447.6447509999998</v>
      </c>
      <c r="BB69" s="696">
        <v>3444.5922169999999</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6">
        <v>0</v>
      </c>
    </row>
    <row r="70" spans="2:75" ht="15" hidden="1" customHeight="1">
      <c r="B70" s="691" t="s">
        <v>209</v>
      </c>
      <c r="C70" s="691" t="s">
        <v>698</v>
      </c>
      <c r="D70" s="691" t="s">
        <v>22</v>
      </c>
      <c r="E70" s="691" t="s">
        <v>696</v>
      </c>
      <c r="F70" s="691" t="s">
        <v>714</v>
      </c>
      <c r="G70" s="691" t="s">
        <v>697</v>
      </c>
      <c r="H70" s="691">
        <v>2014</v>
      </c>
      <c r="I70" s="644" t="s">
        <v>581</v>
      </c>
      <c r="J70" s="644" t="s">
        <v>596</v>
      </c>
      <c r="K70" s="633"/>
      <c r="L70" s="696">
        <v>0</v>
      </c>
      <c r="M70" s="696">
        <v>0</v>
      </c>
      <c r="N70" s="696">
        <v>0</v>
      </c>
      <c r="O70" s="696">
        <v>39.008039099999998</v>
      </c>
      <c r="P70" s="696">
        <v>39.008039099999998</v>
      </c>
      <c r="Q70" s="696">
        <v>39.008039099999998</v>
      </c>
      <c r="R70" s="696">
        <v>39.008039099999998</v>
      </c>
      <c r="S70" s="696">
        <v>39.008039099999998</v>
      </c>
      <c r="T70" s="696">
        <v>39.008039099999998</v>
      </c>
      <c r="U70" s="696">
        <v>38.030288550000002</v>
      </c>
      <c r="V70" s="696">
        <v>38.030288550000002</v>
      </c>
      <c r="W70" s="696">
        <v>38.030288550000002</v>
      </c>
      <c r="X70" s="696">
        <v>33.888062410000003</v>
      </c>
      <c r="Y70" s="696">
        <v>29.834029919999999</v>
      </c>
      <c r="Z70" s="696">
        <v>29.834029919999999</v>
      </c>
      <c r="AA70" s="696">
        <v>27.354520730000001</v>
      </c>
      <c r="AB70" s="696">
        <v>27.354520730000001</v>
      </c>
      <c r="AC70" s="696">
        <v>27.354520730000001</v>
      </c>
      <c r="AD70" s="696">
        <v>21.89961121</v>
      </c>
      <c r="AE70" s="696">
        <v>1.9503093869999999</v>
      </c>
      <c r="AF70" s="696">
        <v>1.9503093869999999</v>
      </c>
      <c r="AG70" s="696">
        <v>1.9503093869999999</v>
      </c>
      <c r="AH70" s="696">
        <v>1.9503093869999999</v>
      </c>
      <c r="AI70" s="696">
        <v>0</v>
      </c>
      <c r="AJ70" s="696">
        <v>0</v>
      </c>
      <c r="AK70" s="696">
        <v>0</v>
      </c>
      <c r="AL70" s="696">
        <v>0</v>
      </c>
      <c r="AM70" s="696">
        <v>0</v>
      </c>
      <c r="AN70" s="696">
        <v>0</v>
      </c>
      <c r="AO70" s="696">
        <v>0</v>
      </c>
      <c r="AP70" s="633"/>
      <c r="AQ70" s="696">
        <v>0</v>
      </c>
      <c r="AR70" s="696">
        <v>0</v>
      </c>
      <c r="AS70" s="696">
        <v>0</v>
      </c>
      <c r="AT70" s="696">
        <v>517820.09100000007</v>
      </c>
      <c r="AU70" s="696">
        <v>517820.09100000007</v>
      </c>
      <c r="AV70" s="696">
        <v>517820.09100000007</v>
      </c>
      <c r="AW70" s="696">
        <v>517820.09100000007</v>
      </c>
      <c r="AX70" s="696">
        <v>517820.09100000007</v>
      </c>
      <c r="AY70" s="696">
        <v>517820.09100000007</v>
      </c>
      <c r="AZ70" s="696">
        <v>513839.42790000001</v>
      </c>
      <c r="BA70" s="696">
        <v>513839.42790000001</v>
      </c>
      <c r="BB70" s="696">
        <v>425034.76549999998</v>
      </c>
      <c r="BC70" s="696">
        <v>383735.01360000001</v>
      </c>
      <c r="BD70" s="696">
        <v>302817.391</v>
      </c>
      <c r="BE70" s="696">
        <v>217048.24290000001</v>
      </c>
      <c r="BF70" s="696">
        <v>193804.2297</v>
      </c>
      <c r="BG70" s="696">
        <v>193804.2297</v>
      </c>
      <c r="BH70" s="696">
        <v>193804.2297</v>
      </c>
      <c r="BI70" s="696">
        <v>153648.5043</v>
      </c>
      <c r="BJ70" s="696">
        <v>6793.8803749999997</v>
      </c>
      <c r="BK70" s="696">
        <v>6793.8803749999997</v>
      </c>
      <c r="BL70" s="696">
        <v>6793.8803749999997</v>
      </c>
      <c r="BM70" s="696">
        <v>6793.8803749999997</v>
      </c>
      <c r="BN70" s="696">
        <v>0</v>
      </c>
      <c r="BO70" s="696">
        <v>0</v>
      </c>
      <c r="BP70" s="696">
        <v>0</v>
      </c>
      <c r="BQ70" s="696">
        <v>0</v>
      </c>
      <c r="BR70" s="696">
        <v>0</v>
      </c>
      <c r="BS70" s="696">
        <v>0</v>
      </c>
      <c r="BT70" s="696">
        <v>0</v>
      </c>
    </row>
    <row r="71" spans="2:75" ht="15" hidden="1" customHeight="1">
      <c r="B71" s="691" t="s">
        <v>209</v>
      </c>
      <c r="C71" s="691" t="s">
        <v>695</v>
      </c>
      <c r="D71" s="691" t="s">
        <v>2</v>
      </c>
      <c r="E71" s="691" t="s">
        <v>696</v>
      </c>
      <c r="F71" s="691" t="s">
        <v>29</v>
      </c>
      <c r="G71" s="691" t="s">
        <v>697</v>
      </c>
      <c r="H71" s="691">
        <v>2014</v>
      </c>
      <c r="I71" s="644" t="s">
        <v>581</v>
      </c>
      <c r="J71" s="644" t="s">
        <v>596</v>
      </c>
      <c r="K71" s="633"/>
      <c r="L71" s="696">
        <v>0</v>
      </c>
      <c r="M71" s="696">
        <v>0</v>
      </c>
      <c r="N71" s="696">
        <v>0</v>
      </c>
      <c r="O71" s="696">
        <v>0.41438819799999999</v>
      </c>
      <c r="P71" s="696">
        <v>0.41438819799999999</v>
      </c>
      <c r="Q71" s="696">
        <v>0.41438819799999999</v>
      </c>
      <c r="R71" s="696">
        <v>0.41438819799999999</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6">
        <v>0</v>
      </c>
      <c r="AP71" s="633"/>
      <c r="AQ71" s="696">
        <v>0</v>
      </c>
      <c r="AR71" s="696">
        <v>0</v>
      </c>
      <c r="AS71" s="696">
        <v>0</v>
      </c>
      <c r="AT71" s="696">
        <v>738.87975589999996</v>
      </c>
      <c r="AU71" s="696">
        <v>738.87975589999996</v>
      </c>
      <c r="AV71" s="696">
        <v>738.87975589999996</v>
      </c>
      <c r="AW71" s="696">
        <v>738.87975589999996</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6">
        <v>0</v>
      </c>
    </row>
    <row r="72" spans="2:75" ht="15" hidden="1" customHeight="1">
      <c r="B72" s="691" t="s">
        <v>209</v>
      </c>
      <c r="C72" s="691" t="s">
        <v>695</v>
      </c>
      <c r="D72" s="691" t="s">
        <v>1</v>
      </c>
      <c r="E72" s="691" t="s">
        <v>696</v>
      </c>
      <c r="F72" s="691" t="s">
        <v>29</v>
      </c>
      <c r="G72" s="691" t="s">
        <v>697</v>
      </c>
      <c r="H72" s="691">
        <v>2014</v>
      </c>
      <c r="I72" s="644" t="s">
        <v>581</v>
      </c>
      <c r="J72" s="644" t="s">
        <v>596</v>
      </c>
      <c r="K72" s="633"/>
      <c r="L72" s="696">
        <v>0</v>
      </c>
      <c r="M72" s="696">
        <v>0</v>
      </c>
      <c r="N72" s="696">
        <v>0</v>
      </c>
      <c r="O72" s="696">
        <v>0.35026289199999999</v>
      </c>
      <c r="P72" s="696">
        <v>0.35026289199999999</v>
      </c>
      <c r="Q72" s="696">
        <v>0.35026289199999999</v>
      </c>
      <c r="R72" s="696">
        <v>0</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6">
        <v>0</v>
      </c>
      <c r="AP72" s="633"/>
      <c r="AQ72" s="696">
        <v>0</v>
      </c>
      <c r="AR72" s="696">
        <v>0</v>
      </c>
      <c r="AS72" s="696">
        <v>0</v>
      </c>
      <c r="AT72" s="696">
        <v>313.22413979999999</v>
      </c>
      <c r="AU72" s="696">
        <v>313.22413979999999</v>
      </c>
      <c r="AV72" s="696">
        <v>313.22413979999999</v>
      </c>
      <c r="AW72" s="696">
        <v>0</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6">
        <v>0</v>
      </c>
    </row>
    <row r="73" spans="2:75" ht="15" hidden="1" customHeight="1">
      <c r="B73" s="691" t="s">
        <v>209</v>
      </c>
      <c r="C73" s="691" t="s">
        <v>695</v>
      </c>
      <c r="D73" s="691" t="s">
        <v>1</v>
      </c>
      <c r="E73" s="691" t="s">
        <v>696</v>
      </c>
      <c r="F73" s="691" t="s">
        <v>29</v>
      </c>
      <c r="G73" s="691" t="s">
        <v>697</v>
      </c>
      <c r="H73" s="691">
        <v>2014</v>
      </c>
      <c r="I73" s="644" t="s">
        <v>581</v>
      </c>
      <c r="J73" s="644" t="s">
        <v>596</v>
      </c>
      <c r="K73" s="633"/>
      <c r="L73" s="696">
        <v>0</v>
      </c>
      <c r="M73" s="696">
        <v>0</v>
      </c>
      <c r="N73" s="696">
        <v>0</v>
      </c>
      <c r="O73" s="696">
        <v>1.061939006</v>
      </c>
      <c r="P73" s="696">
        <v>1.061939006</v>
      </c>
      <c r="Q73" s="696">
        <v>1.061939006</v>
      </c>
      <c r="R73" s="696">
        <v>1.061939006</v>
      </c>
      <c r="S73" s="696">
        <v>0</v>
      </c>
      <c r="T73" s="696">
        <v>0</v>
      </c>
      <c r="U73" s="696">
        <v>0</v>
      </c>
      <c r="V73" s="696">
        <v>0</v>
      </c>
      <c r="W73" s="696">
        <v>0</v>
      </c>
      <c r="X73" s="696">
        <v>0</v>
      </c>
      <c r="Y73" s="696">
        <v>0</v>
      </c>
      <c r="Z73" s="696">
        <v>0</v>
      </c>
      <c r="AA73" s="696">
        <v>0</v>
      </c>
      <c r="AB73" s="696">
        <v>0</v>
      </c>
      <c r="AC73" s="696">
        <v>0</v>
      </c>
      <c r="AD73" s="696">
        <v>0</v>
      </c>
      <c r="AE73" s="696">
        <v>0</v>
      </c>
      <c r="AF73" s="696">
        <v>0</v>
      </c>
      <c r="AG73" s="696">
        <v>0</v>
      </c>
      <c r="AH73" s="696">
        <v>0</v>
      </c>
      <c r="AI73" s="696">
        <v>0</v>
      </c>
      <c r="AJ73" s="696">
        <v>0</v>
      </c>
      <c r="AK73" s="696">
        <v>0</v>
      </c>
      <c r="AL73" s="696">
        <v>0</v>
      </c>
      <c r="AM73" s="696">
        <v>0</v>
      </c>
      <c r="AN73" s="696">
        <v>0</v>
      </c>
      <c r="AO73" s="696">
        <v>0</v>
      </c>
      <c r="AP73" s="633"/>
      <c r="AQ73" s="696">
        <v>0</v>
      </c>
      <c r="AR73" s="696">
        <v>0</v>
      </c>
      <c r="AS73" s="696">
        <v>0</v>
      </c>
      <c r="AT73" s="696">
        <v>1893.502849</v>
      </c>
      <c r="AU73" s="696">
        <v>1893.502849</v>
      </c>
      <c r="AV73" s="696">
        <v>1893.502849</v>
      </c>
      <c r="AW73" s="696">
        <v>1893.502849</v>
      </c>
      <c r="AX73" s="696">
        <v>0</v>
      </c>
      <c r="AY73" s="696">
        <v>0</v>
      </c>
      <c r="AZ73" s="696">
        <v>0</v>
      </c>
      <c r="BA73" s="696">
        <v>0</v>
      </c>
      <c r="BB73" s="696">
        <v>0</v>
      </c>
      <c r="BC73" s="696">
        <v>0</v>
      </c>
      <c r="BD73" s="696">
        <v>0</v>
      </c>
      <c r="BE73" s="696">
        <v>0</v>
      </c>
      <c r="BF73" s="696">
        <v>0</v>
      </c>
      <c r="BG73" s="696">
        <v>0</v>
      </c>
      <c r="BH73" s="696">
        <v>0</v>
      </c>
      <c r="BI73" s="696">
        <v>0</v>
      </c>
      <c r="BJ73" s="696">
        <v>0</v>
      </c>
      <c r="BK73" s="696">
        <v>0</v>
      </c>
      <c r="BL73" s="696">
        <v>0</v>
      </c>
      <c r="BM73" s="696">
        <v>0</v>
      </c>
      <c r="BN73" s="696">
        <v>0</v>
      </c>
      <c r="BO73" s="696">
        <v>0</v>
      </c>
      <c r="BP73" s="696">
        <v>0</v>
      </c>
      <c r="BQ73" s="696">
        <v>0</v>
      </c>
      <c r="BR73" s="696">
        <v>0</v>
      </c>
      <c r="BS73" s="696">
        <v>0</v>
      </c>
      <c r="BT73" s="696">
        <v>0</v>
      </c>
    </row>
    <row r="74" spans="2:75" ht="15" hidden="1" customHeight="1">
      <c r="B74" s="691" t="s">
        <v>209</v>
      </c>
      <c r="C74" s="691" t="s">
        <v>695</v>
      </c>
      <c r="D74" s="691" t="s">
        <v>1</v>
      </c>
      <c r="E74" s="691" t="s">
        <v>696</v>
      </c>
      <c r="F74" s="691" t="s">
        <v>29</v>
      </c>
      <c r="G74" s="691" t="s">
        <v>697</v>
      </c>
      <c r="H74" s="691">
        <v>2014</v>
      </c>
      <c r="I74" s="644" t="s">
        <v>581</v>
      </c>
      <c r="J74" s="644" t="s">
        <v>596</v>
      </c>
      <c r="K74" s="633"/>
      <c r="L74" s="696">
        <v>0</v>
      </c>
      <c r="M74" s="696">
        <v>0</v>
      </c>
      <c r="N74" s="696">
        <v>0</v>
      </c>
      <c r="O74" s="696">
        <v>2.0894330551368414</v>
      </c>
      <c r="P74" s="696">
        <v>2.0894330551368414</v>
      </c>
      <c r="Q74" s="696">
        <v>2.0894330551368414</v>
      </c>
      <c r="R74" s="696">
        <v>2.0894330551368414</v>
      </c>
      <c r="S74" s="696">
        <v>0</v>
      </c>
      <c r="T74" s="696">
        <v>0</v>
      </c>
      <c r="U74" s="696">
        <v>0</v>
      </c>
      <c r="V74" s="696">
        <v>0</v>
      </c>
      <c r="W74" s="696">
        <v>0</v>
      </c>
      <c r="X74" s="696">
        <v>0</v>
      </c>
      <c r="Y74" s="696">
        <v>0</v>
      </c>
      <c r="Z74" s="696">
        <v>0</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6">
        <v>0</v>
      </c>
      <c r="AP74" s="633"/>
      <c r="AQ74" s="696">
        <v>0</v>
      </c>
      <c r="AR74" s="696">
        <v>0</v>
      </c>
      <c r="AS74" s="696">
        <v>0</v>
      </c>
      <c r="AT74" s="696">
        <v>15128.683298025982</v>
      </c>
      <c r="AU74" s="696">
        <v>15128.683298025982</v>
      </c>
      <c r="AV74" s="696">
        <v>15128.683298025982</v>
      </c>
      <c r="AW74" s="696">
        <v>15128.683298025982</v>
      </c>
      <c r="AX74" s="696">
        <v>0</v>
      </c>
      <c r="AY74" s="696">
        <v>0</v>
      </c>
      <c r="AZ74" s="696">
        <v>0</v>
      </c>
      <c r="BA74" s="696">
        <v>0</v>
      </c>
      <c r="BB74" s="696">
        <v>0</v>
      </c>
      <c r="BC74" s="696">
        <v>0</v>
      </c>
      <c r="BD74" s="696">
        <v>0</v>
      </c>
      <c r="BE74" s="696">
        <v>0</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6">
        <v>0</v>
      </c>
    </row>
    <row r="75" spans="2:75" ht="15" hidden="1" customHeight="1">
      <c r="B75" s="691" t="s">
        <v>209</v>
      </c>
      <c r="C75" s="691" t="s">
        <v>695</v>
      </c>
      <c r="D75" s="691" t="s">
        <v>1</v>
      </c>
      <c r="E75" s="691" t="s">
        <v>696</v>
      </c>
      <c r="F75" s="691" t="s">
        <v>29</v>
      </c>
      <c r="G75" s="691" t="s">
        <v>697</v>
      </c>
      <c r="H75" s="691">
        <v>2014</v>
      </c>
      <c r="I75" s="644" t="s">
        <v>581</v>
      </c>
      <c r="J75" s="644" t="s">
        <v>596</v>
      </c>
      <c r="K75" s="633"/>
      <c r="L75" s="696">
        <v>0</v>
      </c>
      <c r="M75" s="696">
        <v>0</v>
      </c>
      <c r="N75" s="696">
        <v>0</v>
      </c>
      <c r="O75" s="696">
        <v>2.9402575612207347</v>
      </c>
      <c r="P75" s="696">
        <v>2.9402575612207347</v>
      </c>
      <c r="Q75" s="696">
        <v>2.9402575612207347</v>
      </c>
      <c r="R75" s="696">
        <v>2.9402575612207347</v>
      </c>
      <c r="S75" s="696">
        <v>2.9402575612207347</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6">
        <v>0</v>
      </c>
      <c r="AP75" s="633"/>
      <c r="AQ75" s="696">
        <v>0</v>
      </c>
      <c r="AR75" s="696">
        <v>0</v>
      </c>
      <c r="AS75" s="696">
        <v>0</v>
      </c>
      <c r="AT75" s="696">
        <v>20006.630932657823</v>
      </c>
      <c r="AU75" s="696">
        <v>20006.630932657823</v>
      </c>
      <c r="AV75" s="696">
        <v>20006.630932657823</v>
      </c>
      <c r="AW75" s="696">
        <v>20006.630932657823</v>
      </c>
      <c r="AX75" s="696">
        <v>20006.630932657823</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6">
        <v>0</v>
      </c>
    </row>
    <row r="76" spans="2:75" ht="15" hidden="1" customHeight="1">
      <c r="B76" s="691" t="s">
        <v>209</v>
      </c>
      <c r="C76" s="691" t="s">
        <v>695</v>
      </c>
      <c r="D76" s="691" t="s">
        <v>5</v>
      </c>
      <c r="E76" s="691" t="s">
        <v>696</v>
      </c>
      <c r="F76" s="691" t="s">
        <v>29</v>
      </c>
      <c r="G76" s="691" t="s">
        <v>697</v>
      </c>
      <c r="H76" s="691">
        <v>2014</v>
      </c>
      <c r="I76" s="644" t="s">
        <v>581</v>
      </c>
      <c r="J76" s="644" t="s">
        <v>596</v>
      </c>
      <c r="K76" s="633"/>
      <c r="L76" s="696">
        <v>0</v>
      </c>
      <c r="M76" s="696">
        <v>0</v>
      </c>
      <c r="N76" s="696">
        <v>0</v>
      </c>
      <c r="O76" s="696">
        <v>9.0096485689999994</v>
      </c>
      <c r="P76" s="696">
        <v>7.8644453780000001</v>
      </c>
      <c r="Q76" s="696">
        <v>7.2676288839999996</v>
      </c>
      <c r="R76" s="696">
        <v>7.2676288839999996</v>
      </c>
      <c r="S76" s="696">
        <v>7.2676288839999996</v>
      </c>
      <c r="T76" s="696">
        <v>7.2676288839999996</v>
      </c>
      <c r="U76" s="696">
        <v>7.2676288839999996</v>
      </c>
      <c r="V76" s="696">
        <v>7.26219342</v>
      </c>
      <c r="W76" s="696">
        <v>7.26219342</v>
      </c>
      <c r="X76" s="696">
        <v>6.779762453</v>
      </c>
      <c r="Y76" s="696">
        <v>6.1700001880000004</v>
      </c>
      <c r="Z76" s="696">
        <v>5.226559054</v>
      </c>
      <c r="AA76" s="696">
        <v>5.226559054</v>
      </c>
      <c r="AB76" s="696">
        <v>5.2014089620000004</v>
      </c>
      <c r="AC76" s="696">
        <v>5.2014089620000004</v>
      </c>
      <c r="AD76" s="696">
        <v>5.1907847240000002</v>
      </c>
      <c r="AE76" s="696">
        <v>4.2197669539999998</v>
      </c>
      <c r="AF76" s="696">
        <v>4.2197669539999998</v>
      </c>
      <c r="AG76" s="696">
        <v>4.2197669539999998</v>
      </c>
      <c r="AH76" s="696">
        <v>4.2197669539999998</v>
      </c>
      <c r="AI76" s="696">
        <v>0</v>
      </c>
      <c r="AJ76" s="696">
        <v>0</v>
      </c>
      <c r="AK76" s="696">
        <v>0</v>
      </c>
      <c r="AL76" s="696">
        <v>0</v>
      </c>
      <c r="AM76" s="696">
        <v>0</v>
      </c>
      <c r="AN76" s="696">
        <v>0</v>
      </c>
      <c r="AO76" s="696">
        <v>0</v>
      </c>
      <c r="AP76" s="633"/>
      <c r="AQ76" s="696">
        <v>0</v>
      </c>
      <c r="AR76" s="696">
        <v>0</v>
      </c>
      <c r="AS76" s="696">
        <v>0</v>
      </c>
      <c r="AT76" s="696">
        <v>137666.86499999999</v>
      </c>
      <c r="AU76" s="696">
        <v>119424.5512</v>
      </c>
      <c r="AV76" s="696">
        <v>109917.6673</v>
      </c>
      <c r="AW76" s="696">
        <v>109917.6673</v>
      </c>
      <c r="AX76" s="696">
        <v>109917.6673</v>
      </c>
      <c r="AY76" s="696">
        <v>109917.6673</v>
      </c>
      <c r="AZ76" s="696">
        <v>109917.6673</v>
      </c>
      <c r="BA76" s="696">
        <v>109870.0526</v>
      </c>
      <c r="BB76" s="696">
        <v>109870.0526</v>
      </c>
      <c r="BC76" s="696">
        <v>102185.253</v>
      </c>
      <c r="BD76" s="696">
        <v>99343.525339999993</v>
      </c>
      <c r="BE76" s="696">
        <v>84005.715630000006</v>
      </c>
      <c r="BF76" s="696">
        <v>84005.715630000006</v>
      </c>
      <c r="BG76" s="696">
        <v>82802.761010000002</v>
      </c>
      <c r="BH76" s="696">
        <v>82802.761010000002</v>
      </c>
      <c r="BI76" s="696">
        <v>82685.696939999994</v>
      </c>
      <c r="BJ76" s="696">
        <v>67218.039300000004</v>
      </c>
      <c r="BK76" s="696">
        <v>67218.039300000004</v>
      </c>
      <c r="BL76" s="696">
        <v>67218.039300000004</v>
      </c>
      <c r="BM76" s="696">
        <v>67218.039300000004</v>
      </c>
      <c r="BN76" s="696">
        <v>0</v>
      </c>
      <c r="BO76" s="696">
        <v>0</v>
      </c>
      <c r="BP76" s="696">
        <v>0</v>
      </c>
      <c r="BQ76" s="696">
        <v>0</v>
      </c>
      <c r="BR76" s="696">
        <v>0</v>
      </c>
      <c r="BS76" s="696">
        <v>0</v>
      </c>
      <c r="BT76" s="696">
        <v>0</v>
      </c>
    </row>
    <row r="77" spans="2:75" ht="15" hidden="1" customHeight="1">
      <c r="B77" s="691" t="s">
        <v>209</v>
      </c>
      <c r="C77" s="691" t="s">
        <v>695</v>
      </c>
      <c r="D77" s="691" t="s">
        <v>4</v>
      </c>
      <c r="E77" s="691" t="s">
        <v>696</v>
      </c>
      <c r="F77" s="691" t="s">
        <v>29</v>
      </c>
      <c r="G77" s="691" t="s">
        <v>697</v>
      </c>
      <c r="H77" s="691">
        <v>2013</v>
      </c>
      <c r="I77" s="644" t="s">
        <v>581</v>
      </c>
      <c r="J77" s="644" t="s">
        <v>589</v>
      </c>
      <c r="K77" s="633"/>
      <c r="L77" s="696">
        <v>0</v>
      </c>
      <c r="M77" s="696">
        <v>0</v>
      </c>
      <c r="N77" s="696">
        <v>2E-3</v>
      </c>
      <c r="O77" s="696">
        <v>2E-3</v>
      </c>
      <c r="P77" s="696">
        <v>2E-3</v>
      </c>
      <c r="Q77" s="696">
        <v>2E-3</v>
      </c>
      <c r="R77" s="696">
        <v>2E-3</v>
      </c>
      <c r="S77" s="696">
        <v>2E-3</v>
      </c>
      <c r="T77" s="696">
        <v>2E-3</v>
      </c>
      <c r="U77" s="696">
        <v>2E-3</v>
      </c>
      <c r="V77" s="696">
        <v>1E-3</v>
      </c>
      <c r="W77" s="696">
        <v>1E-3</v>
      </c>
      <c r="X77" s="696">
        <v>1E-3</v>
      </c>
      <c r="Y77" s="696">
        <v>1E-3</v>
      </c>
      <c r="Z77" s="696">
        <v>1E-3</v>
      </c>
      <c r="AA77" s="696">
        <v>1E-3</v>
      </c>
      <c r="AB77" s="696">
        <v>1E-3</v>
      </c>
      <c r="AC77" s="696">
        <v>1E-3</v>
      </c>
      <c r="AD77" s="696">
        <v>1E-3</v>
      </c>
      <c r="AE77" s="696">
        <v>1E-3</v>
      </c>
      <c r="AF77" s="696">
        <v>1E-3</v>
      </c>
      <c r="AG77" s="696">
        <v>1E-3</v>
      </c>
      <c r="AH77" s="696">
        <v>0</v>
      </c>
      <c r="AI77" s="696">
        <v>0</v>
      </c>
      <c r="AJ77" s="696">
        <v>0</v>
      </c>
      <c r="AK77" s="696">
        <v>0</v>
      </c>
      <c r="AL77" s="696">
        <v>0</v>
      </c>
      <c r="AM77" s="696">
        <v>0</v>
      </c>
      <c r="AN77" s="696">
        <v>0</v>
      </c>
      <c r="AO77" s="696">
        <v>0</v>
      </c>
      <c r="AP77" s="633"/>
      <c r="AQ77" s="696">
        <v>0</v>
      </c>
      <c r="AR77" s="696">
        <v>0</v>
      </c>
      <c r="AS77" s="696">
        <v>26</v>
      </c>
      <c r="AT77" s="696">
        <v>26</v>
      </c>
      <c r="AU77" s="696">
        <v>25</v>
      </c>
      <c r="AV77" s="696">
        <v>22</v>
      </c>
      <c r="AW77" s="696">
        <v>22</v>
      </c>
      <c r="AX77" s="696">
        <v>22</v>
      </c>
      <c r="AY77" s="696">
        <v>22</v>
      </c>
      <c r="AZ77" s="696">
        <v>22</v>
      </c>
      <c r="BA77" s="696">
        <v>18</v>
      </c>
      <c r="BB77" s="696">
        <v>18</v>
      </c>
      <c r="BC77" s="696">
        <v>17</v>
      </c>
      <c r="BD77" s="696">
        <v>17</v>
      </c>
      <c r="BE77" s="696">
        <v>17</v>
      </c>
      <c r="BF77" s="696">
        <v>17</v>
      </c>
      <c r="BG77" s="696">
        <v>17</v>
      </c>
      <c r="BH77" s="696">
        <v>17</v>
      </c>
      <c r="BI77" s="696">
        <v>9</v>
      </c>
      <c r="BJ77" s="696">
        <v>9</v>
      </c>
      <c r="BK77" s="696">
        <v>9</v>
      </c>
      <c r="BL77" s="696">
        <v>9</v>
      </c>
      <c r="BM77" s="696">
        <v>0</v>
      </c>
      <c r="BN77" s="696">
        <v>0</v>
      </c>
      <c r="BO77" s="696">
        <v>0</v>
      </c>
      <c r="BP77" s="696">
        <v>0</v>
      </c>
      <c r="BQ77" s="696">
        <v>0</v>
      </c>
      <c r="BR77" s="696">
        <v>0</v>
      </c>
      <c r="BS77" s="696">
        <v>0</v>
      </c>
      <c r="BT77" s="696">
        <v>0</v>
      </c>
    </row>
    <row r="78" spans="2:75" ht="15" hidden="1" customHeight="1">
      <c r="B78" s="691" t="s">
        <v>209</v>
      </c>
      <c r="C78" s="691" t="s">
        <v>695</v>
      </c>
      <c r="D78" s="691" t="s">
        <v>4</v>
      </c>
      <c r="E78" s="691" t="s">
        <v>696</v>
      </c>
      <c r="F78" s="691" t="s">
        <v>29</v>
      </c>
      <c r="G78" s="691" t="s">
        <v>697</v>
      </c>
      <c r="H78" s="691">
        <v>2014</v>
      </c>
      <c r="I78" s="644" t="s">
        <v>581</v>
      </c>
      <c r="J78" s="644" t="s">
        <v>596</v>
      </c>
      <c r="K78" s="633"/>
      <c r="L78" s="696">
        <v>0</v>
      </c>
      <c r="M78" s="696">
        <v>0</v>
      </c>
      <c r="N78" s="696">
        <v>0</v>
      </c>
      <c r="O78" s="696">
        <v>2.3596373009999998</v>
      </c>
      <c r="P78" s="696">
        <v>2.223338252</v>
      </c>
      <c r="Q78" s="696">
        <v>2.1575091949999998</v>
      </c>
      <c r="R78" s="696">
        <v>2.1575091949999998</v>
      </c>
      <c r="S78" s="696">
        <v>2.1575091949999998</v>
      </c>
      <c r="T78" s="696">
        <v>2.1575091949999998</v>
      </c>
      <c r="U78" s="696">
        <v>2.1575091949999998</v>
      </c>
      <c r="V78" s="696">
        <v>2.1512244389999999</v>
      </c>
      <c r="W78" s="696">
        <v>2.1512244389999999</v>
      </c>
      <c r="X78" s="696">
        <v>1.8950196610000001</v>
      </c>
      <c r="Y78" s="696">
        <v>1.380864871</v>
      </c>
      <c r="Z78" s="696">
        <v>1.3808308389999999</v>
      </c>
      <c r="AA78" s="696">
        <v>1.3808308389999999</v>
      </c>
      <c r="AB78" s="696">
        <v>1.378101322</v>
      </c>
      <c r="AC78" s="696">
        <v>1.378101322</v>
      </c>
      <c r="AD78" s="696">
        <v>1.375723298</v>
      </c>
      <c r="AE78" s="696">
        <v>0.61994058399999996</v>
      </c>
      <c r="AF78" s="696">
        <v>0.61994058399999996</v>
      </c>
      <c r="AG78" s="696">
        <v>0.61994058399999996</v>
      </c>
      <c r="AH78" s="696">
        <v>0.61994058399999996</v>
      </c>
      <c r="AI78" s="696">
        <v>0</v>
      </c>
      <c r="AJ78" s="696">
        <v>0</v>
      </c>
      <c r="AK78" s="696">
        <v>0</v>
      </c>
      <c r="AL78" s="696">
        <v>0</v>
      </c>
      <c r="AM78" s="696">
        <v>0</v>
      </c>
      <c r="AN78" s="696">
        <v>0</v>
      </c>
      <c r="AO78" s="696">
        <v>0</v>
      </c>
      <c r="AP78" s="633"/>
      <c r="AQ78" s="696">
        <v>0</v>
      </c>
      <c r="AR78" s="696">
        <v>0</v>
      </c>
      <c r="AS78" s="696">
        <v>0</v>
      </c>
      <c r="AT78" s="696">
        <v>31539.497859999999</v>
      </c>
      <c r="AU78" s="696">
        <v>29368.346000000001</v>
      </c>
      <c r="AV78" s="696">
        <v>28319.733550000001</v>
      </c>
      <c r="AW78" s="696">
        <v>28319.733550000001</v>
      </c>
      <c r="AX78" s="696">
        <v>28319.733550000001</v>
      </c>
      <c r="AY78" s="696">
        <v>28319.733550000001</v>
      </c>
      <c r="AZ78" s="696">
        <v>28319.733550000001</v>
      </c>
      <c r="BA78" s="696">
        <v>28264.679100000001</v>
      </c>
      <c r="BB78" s="696">
        <v>28264.679100000001</v>
      </c>
      <c r="BC78" s="696">
        <v>24183.509910000001</v>
      </c>
      <c r="BD78" s="696">
        <v>22353.19283</v>
      </c>
      <c r="BE78" s="696">
        <v>22072.727470000002</v>
      </c>
      <c r="BF78" s="696">
        <v>22072.727470000002</v>
      </c>
      <c r="BG78" s="696">
        <v>21940.545999999998</v>
      </c>
      <c r="BH78" s="696">
        <v>21940.545999999998</v>
      </c>
      <c r="BI78" s="696">
        <v>21914.343540000002</v>
      </c>
      <c r="BJ78" s="696">
        <v>9875.2350559999995</v>
      </c>
      <c r="BK78" s="696">
        <v>9875.2350559999995</v>
      </c>
      <c r="BL78" s="696">
        <v>9875.2350559999995</v>
      </c>
      <c r="BM78" s="696">
        <v>9875.2350559999995</v>
      </c>
      <c r="BN78" s="696">
        <v>0</v>
      </c>
      <c r="BO78" s="696">
        <v>0</v>
      </c>
      <c r="BP78" s="696">
        <v>0</v>
      </c>
      <c r="BQ78" s="696">
        <v>0</v>
      </c>
      <c r="BR78" s="696">
        <v>0</v>
      </c>
      <c r="BS78" s="696">
        <v>0</v>
      </c>
      <c r="BT78" s="696">
        <v>0</v>
      </c>
    </row>
    <row r="79" spans="2:75" ht="15.75" hidden="1" customHeight="1">
      <c r="B79" s="691" t="s">
        <v>209</v>
      </c>
      <c r="C79" s="691" t="s">
        <v>705</v>
      </c>
      <c r="D79" s="691" t="s">
        <v>14</v>
      </c>
      <c r="E79" s="691" t="s">
        <v>696</v>
      </c>
      <c r="F79" s="691" t="s">
        <v>29</v>
      </c>
      <c r="G79" s="691" t="s">
        <v>697</v>
      </c>
      <c r="H79" s="691">
        <v>2012</v>
      </c>
      <c r="I79" s="644" t="s">
        <v>581</v>
      </c>
      <c r="J79" s="644" t="s">
        <v>589</v>
      </c>
      <c r="K79" s="633"/>
      <c r="L79" s="696">
        <v>0</v>
      </c>
      <c r="M79" s="696">
        <v>9.1400002999999994E-2</v>
      </c>
      <c r="N79" s="696">
        <v>9.1400002999999994E-2</v>
      </c>
      <c r="O79" s="696">
        <v>9.1400002999999994E-2</v>
      </c>
      <c r="P79" s="696">
        <v>9.1400002999999994E-2</v>
      </c>
      <c r="Q79" s="696">
        <v>8.9229790000000003E-2</v>
      </c>
      <c r="R79" s="696">
        <v>8.8144684000000001E-2</v>
      </c>
      <c r="S79" s="696">
        <v>8.7059576999999999E-2</v>
      </c>
      <c r="T79" s="696">
        <v>8.7059576999999999E-2</v>
      </c>
      <c r="U79" s="696">
        <v>8.7059576999999999E-2</v>
      </c>
      <c r="V79" s="696">
        <v>7.9400002999999997E-2</v>
      </c>
      <c r="W79" s="696">
        <v>7.9400002999999997E-2</v>
      </c>
      <c r="X79" s="696">
        <v>7.9400002999999997E-2</v>
      </c>
      <c r="Y79" s="696">
        <v>7.9400002999999997E-2</v>
      </c>
      <c r="Z79" s="696">
        <v>7.9400002999999997E-2</v>
      </c>
      <c r="AA79" s="696">
        <v>7.9400002999999997E-2</v>
      </c>
      <c r="AB79" s="696">
        <v>0</v>
      </c>
      <c r="AC79" s="696">
        <v>0</v>
      </c>
      <c r="AD79" s="696">
        <v>0</v>
      </c>
      <c r="AE79" s="696">
        <v>0</v>
      </c>
      <c r="AF79" s="696">
        <v>0</v>
      </c>
      <c r="AG79" s="696">
        <v>0</v>
      </c>
      <c r="AH79" s="696">
        <v>0</v>
      </c>
      <c r="AI79" s="696">
        <v>0</v>
      </c>
      <c r="AJ79" s="696">
        <v>0</v>
      </c>
      <c r="AK79" s="696">
        <v>0</v>
      </c>
      <c r="AL79" s="696">
        <v>0</v>
      </c>
      <c r="AM79" s="696">
        <v>0</v>
      </c>
      <c r="AN79" s="696">
        <v>0</v>
      </c>
      <c r="AO79" s="696">
        <v>0</v>
      </c>
      <c r="AP79" s="633"/>
      <c r="AQ79" s="696">
        <v>883</v>
      </c>
      <c r="AR79" s="696">
        <v>883</v>
      </c>
      <c r="AS79" s="696">
        <v>883</v>
      </c>
      <c r="AT79" s="696">
        <v>883</v>
      </c>
      <c r="AU79" s="696">
        <v>883</v>
      </c>
      <c r="AV79" s="696">
        <v>841.40425110000001</v>
      </c>
      <c r="AW79" s="696">
        <v>820.60638429999995</v>
      </c>
      <c r="AX79" s="696">
        <v>799.80851749999999</v>
      </c>
      <c r="AY79" s="696">
        <v>799.80851749999999</v>
      </c>
      <c r="AZ79" s="696">
        <v>799.80851749999999</v>
      </c>
      <c r="BA79" s="696">
        <v>653</v>
      </c>
      <c r="BB79" s="696">
        <v>653</v>
      </c>
      <c r="BC79" s="696">
        <v>653</v>
      </c>
      <c r="BD79" s="696">
        <v>653</v>
      </c>
      <c r="BE79" s="696">
        <v>653</v>
      </c>
      <c r="BF79" s="696">
        <v>653</v>
      </c>
      <c r="BG79" s="696">
        <v>0</v>
      </c>
      <c r="BH79" s="696">
        <v>0</v>
      </c>
      <c r="BI79" s="696">
        <v>0</v>
      </c>
      <c r="BJ79" s="696">
        <v>0</v>
      </c>
      <c r="BK79" s="696">
        <v>0</v>
      </c>
      <c r="BL79" s="696">
        <v>0</v>
      </c>
      <c r="BM79" s="696">
        <v>0</v>
      </c>
      <c r="BN79" s="696">
        <v>0</v>
      </c>
      <c r="BO79" s="696">
        <v>0</v>
      </c>
      <c r="BP79" s="696">
        <v>0</v>
      </c>
      <c r="BQ79" s="696">
        <v>0</v>
      </c>
      <c r="BR79" s="696">
        <v>0</v>
      </c>
      <c r="BS79" s="696">
        <v>0</v>
      </c>
      <c r="BT79" s="696">
        <v>0</v>
      </c>
      <c r="BU79" s="163"/>
    </row>
    <row r="80" spans="2:75" ht="15.75" hidden="1" customHeight="1">
      <c r="B80" s="691" t="s">
        <v>209</v>
      </c>
      <c r="C80" s="691" t="s">
        <v>705</v>
      </c>
      <c r="D80" s="691" t="s">
        <v>14</v>
      </c>
      <c r="E80" s="691" t="s">
        <v>696</v>
      </c>
      <c r="F80" s="691" t="s">
        <v>29</v>
      </c>
      <c r="G80" s="691" t="s">
        <v>697</v>
      </c>
      <c r="H80" s="691">
        <v>2013</v>
      </c>
      <c r="I80" s="644" t="s">
        <v>581</v>
      </c>
      <c r="J80" s="644" t="s">
        <v>589</v>
      </c>
      <c r="K80" s="633"/>
      <c r="L80" s="696">
        <v>0</v>
      </c>
      <c r="M80" s="696">
        <v>0</v>
      </c>
      <c r="N80" s="696">
        <v>0.87983257500000001</v>
      </c>
      <c r="O80" s="696">
        <v>0.87784564300000001</v>
      </c>
      <c r="P80" s="696">
        <v>0.87766501200000002</v>
      </c>
      <c r="Q80" s="696">
        <v>0.863496971</v>
      </c>
      <c r="R80" s="696">
        <v>0.85713547099999998</v>
      </c>
      <c r="S80" s="696">
        <v>0.85077397099999996</v>
      </c>
      <c r="T80" s="696">
        <v>0.84256638900000003</v>
      </c>
      <c r="U80" s="696">
        <v>0.84256638900000003</v>
      </c>
      <c r="V80" s="696">
        <v>0.77824280599999995</v>
      </c>
      <c r="W80" s="696">
        <v>0.77824280599999995</v>
      </c>
      <c r="X80" s="696">
        <v>0.73292095999999995</v>
      </c>
      <c r="Y80" s="696">
        <v>0.73292095999999995</v>
      </c>
      <c r="Z80" s="696">
        <v>0.59720002100000003</v>
      </c>
      <c r="AA80" s="696">
        <v>0.59720002100000003</v>
      </c>
      <c r="AB80" s="696">
        <v>4.1399999999999999E-2</v>
      </c>
      <c r="AC80" s="696">
        <v>0</v>
      </c>
      <c r="AD80" s="696">
        <v>0</v>
      </c>
      <c r="AE80" s="696">
        <v>0</v>
      </c>
      <c r="AF80" s="696">
        <v>0</v>
      </c>
      <c r="AG80" s="696">
        <v>0</v>
      </c>
      <c r="AH80" s="696">
        <v>0</v>
      </c>
      <c r="AI80" s="696">
        <v>0</v>
      </c>
      <c r="AJ80" s="696">
        <v>0</v>
      </c>
      <c r="AK80" s="696">
        <v>0</v>
      </c>
      <c r="AL80" s="696">
        <v>0</v>
      </c>
      <c r="AM80" s="696">
        <v>0</v>
      </c>
      <c r="AN80" s="696">
        <v>0</v>
      </c>
      <c r="AO80" s="696">
        <v>0</v>
      </c>
      <c r="AP80" s="633"/>
      <c r="AQ80" s="696">
        <v>0</v>
      </c>
      <c r="AR80" s="696">
        <v>0</v>
      </c>
      <c r="AS80" s="696">
        <v>7997.6251220000004</v>
      </c>
      <c r="AT80" s="696">
        <v>7958.9322359999996</v>
      </c>
      <c r="AU80" s="696">
        <v>7955.4147030000004</v>
      </c>
      <c r="AV80" s="696">
        <v>7683.4169009999996</v>
      </c>
      <c r="AW80" s="696">
        <v>7561.4881590000005</v>
      </c>
      <c r="AX80" s="696">
        <v>7439.5593950000002</v>
      </c>
      <c r="AY80" s="696">
        <v>7282.1078109999999</v>
      </c>
      <c r="AZ80" s="696">
        <v>6972.2296980000001</v>
      </c>
      <c r="BA80" s="696">
        <v>5738.0274429999999</v>
      </c>
      <c r="BB80" s="696">
        <v>5738.0274429999999</v>
      </c>
      <c r="BC80" s="696">
        <v>5364.1628110000001</v>
      </c>
      <c r="BD80" s="696">
        <v>5364.1628110000001</v>
      </c>
      <c r="BE80" s="696">
        <v>4913</v>
      </c>
      <c r="BF80" s="696">
        <v>4913</v>
      </c>
      <c r="BG80" s="696">
        <v>342</v>
      </c>
      <c r="BH80" s="696">
        <v>0</v>
      </c>
      <c r="BI80" s="696">
        <v>0</v>
      </c>
      <c r="BJ80" s="696">
        <v>0</v>
      </c>
      <c r="BK80" s="696">
        <v>0</v>
      </c>
      <c r="BL80" s="696">
        <v>0</v>
      </c>
      <c r="BM80" s="696">
        <v>0</v>
      </c>
      <c r="BN80" s="696">
        <v>0</v>
      </c>
      <c r="BO80" s="696">
        <v>0</v>
      </c>
      <c r="BP80" s="696">
        <v>0</v>
      </c>
      <c r="BQ80" s="696">
        <v>0</v>
      </c>
      <c r="BR80" s="696">
        <v>0</v>
      </c>
      <c r="BS80" s="696">
        <v>0</v>
      </c>
      <c r="BT80" s="696">
        <v>0</v>
      </c>
      <c r="BU80" s="163"/>
    </row>
    <row r="81" spans="2:73" ht="15" hidden="1" customHeight="1">
      <c r="B81" s="691" t="s">
        <v>209</v>
      </c>
      <c r="C81" s="691" t="s">
        <v>705</v>
      </c>
      <c r="D81" s="691" t="s">
        <v>14</v>
      </c>
      <c r="E81" s="691" t="s">
        <v>696</v>
      </c>
      <c r="F81" s="691" t="s">
        <v>29</v>
      </c>
      <c r="G81" s="691" t="s">
        <v>697</v>
      </c>
      <c r="H81" s="691">
        <v>2014</v>
      </c>
      <c r="I81" s="644" t="s">
        <v>581</v>
      </c>
      <c r="J81" s="644" t="s">
        <v>596</v>
      </c>
      <c r="K81" s="633"/>
      <c r="L81" s="696">
        <v>0</v>
      </c>
      <c r="M81" s="696">
        <v>0</v>
      </c>
      <c r="N81" s="696">
        <v>0</v>
      </c>
      <c r="O81" s="696">
        <v>2.8647613789999999</v>
      </c>
      <c r="P81" s="696">
        <v>2.8636356620000001</v>
      </c>
      <c r="Q81" s="696">
        <v>2.7054003259999999</v>
      </c>
      <c r="R81" s="696">
        <v>2.6307855170000001</v>
      </c>
      <c r="S81" s="696">
        <v>2.5561707089999999</v>
      </c>
      <c r="T81" s="696">
        <v>2.5561707089999999</v>
      </c>
      <c r="U81" s="696">
        <v>2.476769563</v>
      </c>
      <c r="V81" s="696">
        <v>2.476769563</v>
      </c>
      <c r="W81" s="696">
        <v>1.7785931749999999</v>
      </c>
      <c r="X81" s="696">
        <v>1.6479931699999999</v>
      </c>
      <c r="Y81" s="696">
        <v>1.6479931699999999</v>
      </c>
      <c r="Z81" s="696">
        <v>1.6479931699999999</v>
      </c>
      <c r="AA81" s="696">
        <v>1.2187624800000001</v>
      </c>
      <c r="AB81" s="696">
        <v>1.2187624800000001</v>
      </c>
      <c r="AC81" s="696">
        <v>0.241662502</v>
      </c>
      <c r="AD81" s="696">
        <v>0.17180000200000001</v>
      </c>
      <c r="AE81" s="696">
        <v>0.17180000200000001</v>
      </c>
      <c r="AF81" s="696">
        <v>0.17180000200000001</v>
      </c>
      <c r="AG81" s="696">
        <v>0.17180000200000001</v>
      </c>
      <c r="AH81" s="696">
        <v>0.17180000200000001</v>
      </c>
      <c r="AI81" s="696">
        <v>0.17180000200000001</v>
      </c>
      <c r="AJ81" s="696">
        <v>0</v>
      </c>
      <c r="AK81" s="696">
        <v>0</v>
      </c>
      <c r="AL81" s="696">
        <v>0</v>
      </c>
      <c r="AM81" s="696">
        <v>0</v>
      </c>
      <c r="AN81" s="696">
        <v>0</v>
      </c>
      <c r="AO81" s="696">
        <v>0</v>
      </c>
      <c r="AP81" s="633"/>
      <c r="AQ81" s="696">
        <v>0</v>
      </c>
      <c r="AR81" s="696">
        <v>0</v>
      </c>
      <c r="AS81" s="696">
        <v>0</v>
      </c>
      <c r="AT81" s="696">
        <v>32836.041559999998</v>
      </c>
      <c r="AU81" s="696">
        <v>32814.11969</v>
      </c>
      <c r="AV81" s="696">
        <v>29778.510590000002</v>
      </c>
      <c r="AW81" s="696">
        <v>28348.39386</v>
      </c>
      <c r="AX81" s="696">
        <v>26918.276539999999</v>
      </c>
      <c r="AY81" s="696">
        <v>26918.276539999999</v>
      </c>
      <c r="AZ81" s="696">
        <v>25395.07086</v>
      </c>
      <c r="BA81" s="696">
        <v>25395.07086</v>
      </c>
      <c r="BB81" s="696">
        <v>12006.873809999999</v>
      </c>
      <c r="BC81" s="696">
        <v>11884.873809999999</v>
      </c>
      <c r="BD81" s="696">
        <v>11303.97134</v>
      </c>
      <c r="BE81" s="696">
        <v>11303.97134</v>
      </c>
      <c r="BF81" s="696">
        <v>9877.125</v>
      </c>
      <c r="BG81" s="696">
        <v>9877.125</v>
      </c>
      <c r="BH81" s="696">
        <v>1843.125</v>
      </c>
      <c r="BI81" s="696">
        <v>1266</v>
      </c>
      <c r="BJ81" s="696">
        <v>1266</v>
      </c>
      <c r="BK81" s="696">
        <v>1266</v>
      </c>
      <c r="BL81" s="696">
        <v>1266</v>
      </c>
      <c r="BM81" s="696">
        <v>1266</v>
      </c>
      <c r="BN81" s="696">
        <v>1266</v>
      </c>
      <c r="BO81" s="696">
        <v>0</v>
      </c>
      <c r="BP81" s="696">
        <v>0</v>
      </c>
      <c r="BQ81" s="696">
        <v>0</v>
      </c>
      <c r="BR81" s="696">
        <v>0</v>
      </c>
      <c r="BS81" s="696">
        <v>0</v>
      </c>
      <c r="BT81" s="696">
        <v>0</v>
      </c>
    </row>
    <row r="82" spans="2:73" ht="15.75" hidden="1" customHeight="1">
      <c r="B82" s="691" t="s">
        <v>209</v>
      </c>
      <c r="C82" s="691" t="s">
        <v>695</v>
      </c>
      <c r="D82" s="691" t="s">
        <v>3</v>
      </c>
      <c r="E82" s="691" t="s">
        <v>696</v>
      </c>
      <c r="F82" s="691" t="s">
        <v>29</v>
      </c>
      <c r="G82" s="691" t="s">
        <v>701</v>
      </c>
      <c r="H82" s="691">
        <v>2013</v>
      </c>
      <c r="I82" s="644" t="s">
        <v>581</v>
      </c>
      <c r="J82" s="644" t="s">
        <v>589</v>
      </c>
      <c r="K82" s="633"/>
      <c r="L82" s="696">
        <v>0</v>
      </c>
      <c r="M82" s="696">
        <v>0</v>
      </c>
      <c r="N82" s="696">
        <v>0.92115265099999999</v>
      </c>
      <c r="O82" s="696">
        <v>0.92115265099999999</v>
      </c>
      <c r="P82" s="696">
        <v>0.92115265099999999</v>
      </c>
      <c r="Q82" s="696">
        <v>0.92115265099999999</v>
      </c>
      <c r="R82" s="696">
        <v>0.92115265099999999</v>
      </c>
      <c r="S82" s="696">
        <v>0.92115265099999999</v>
      </c>
      <c r="T82" s="696">
        <v>0.92115265099999999</v>
      </c>
      <c r="U82" s="696">
        <v>0.92115265099999999</v>
      </c>
      <c r="V82" s="696">
        <v>0.92115265099999999</v>
      </c>
      <c r="W82" s="696">
        <v>0.92115265099999999</v>
      </c>
      <c r="X82" s="696">
        <v>0.92115265099999999</v>
      </c>
      <c r="Y82" s="696">
        <v>0.92115265099999999</v>
      </c>
      <c r="Z82" s="696">
        <v>0.92115265099999999</v>
      </c>
      <c r="AA82" s="696">
        <v>0.92115265099999999</v>
      </c>
      <c r="AB82" s="696">
        <v>0.92115265099999999</v>
      </c>
      <c r="AC82" s="696">
        <v>0.92115265099999999</v>
      </c>
      <c r="AD82" s="696">
        <v>0.92115265099999999</v>
      </c>
      <c r="AE82" s="696">
        <v>0.92115265099999999</v>
      </c>
      <c r="AF82" s="696">
        <v>0.78881093499999999</v>
      </c>
      <c r="AG82" s="696">
        <v>0</v>
      </c>
      <c r="AH82" s="696">
        <v>0</v>
      </c>
      <c r="AI82" s="696">
        <v>0</v>
      </c>
      <c r="AJ82" s="696">
        <v>0</v>
      </c>
      <c r="AK82" s="696">
        <v>0</v>
      </c>
      <c r="AL82" s="696">
        <v>0</v>
      </c>
      <c r="AM82" s="696">
        <v>0</v>
      </c>
      <c r="AN82" s="696">
        <v>0</v>
      </c>
      <c r="AO82" s="696">
        <v>0</v>
      </c>
      <c r="AP82" s="633"/>
      <c r="AQ82" s="696">
        <v>0</v>
      </c>
      <c r="AR82" s="696">
        <v>0</v>
      </c>
      <c r="AS82" s="696">
        <v>1650.0041293999998</v>
      </c>
      <c r="AT82" s="696">
        <v>1650.0041293999998</v>
      </c>
      <c r="AU82" s="696">
        <v>1650.0041293999998</v>
      </c>
      <c r="AV82" s="696">
        <v>1650.0041293999998</v>
      </c>
      <c r="AW82" s="696">
        <v>1650.0041293999998</v>
      </c>
      <c r="AX82" s="696">
        <v>1650.0041293999998</v>
      </c>
      <c r="AY82" s="696">
        <v>1650.0041293999998</v>
      </c>
      <c r="AZ82" s="696">
        <v>1650.0041293999998</v>
      </c>
      <c r="BA82" s="696">
        <v>1650.0041293999998</v>
      </c>
      <c r="BB82" s="696">
        <v>1650.0041293999998</v>
      </c>
      <c r="BC82" s="696">
        <v>1650.0041293999998</v>
      </c>
      <c r="BD82" s="696">
        <v>1650.0041293999998</v>
      </c>
      <c r="BE82" s="696">
        <v>1650.0041293999998</v>
      </c>
      <c r="BF82" s="696">
        <v>1650.0041293999998</v>
      </c>
      <c r="BG82" s="696">
        <v>1650.0041293999998</v>
      </c>
      <c r="BH82" s="696">
        <v>1650.0041293999998</v>
      </c>
      <c r="BI82" s="696">
        <v>1650.0041293999998</v>
      </c>
      <c r="BJ82" s="696">
        <v>1650.0041293999998</v>
      </c>
      <c r="BK82" s="696">
        <v>1531.6569649999999</v>
      </c>
      <c r="BL82" s="696">
        <v>0</v>
      </c>
      <c r="BM82" s="696">
        <v>0</v>
      </c>
      <c r="BN82" s="696">
        <v>0</v>
      </c>
      <c r="BO82" s="696">
        <v>0</v>
      </c>
      <c r="BP82" s="696">
        <v>0</v>
      </c>
      <c r="BQ82" s="696">
        <v>0</v>
      </c>
      <c r="BR82" s="696">
        <v>0</v>
      </c>
      <c r="BS82" s="696">
        <v>0</v>
      </c>
      <c r="BT82" s="696">
        <v>0</v>
      </c>
      <c r="BU82" s="163"/>
    </row>
    <row r="83" spans="2:73" ht="15.75" hidden="1" customHeight="1">
      <c r="B83" s="691" t="s">
        <v>209</v>
      </c>
      <c r="C83" s="691" t="s">
        <v>695</v>
      </c>
      <c r="D83" s="691" t="s">
        <v>3</v>
      </c>
      <c r="E83" s="691" t="s">
        <v>696</v>
      </c>
      <c r="F83" s="691" t="s">
        <v>29</v>
      </c>
      <c r="G83" s="691" t="s">
        <v>697</v>
      </c>
      <c r="H83" s="691">
        <v>2014</v>
      </c>
      <c r="I83" s="644" t="s">
        <v>581</v>
      </c>
      <c r="J83" s="644" t="s">
        <v>596</v>
      </c>
      <c r="K83" s="633"/>
      <c r="L83" s="696">
        <v>0</v>
      </c>
      <c r="M83" s="696">
        <v>0</v>
      </c>
      <c r="N83" s="696">
        <v>0</v>
      </c>
      <c r="O83" s="696">
        <v>28.820905144000001</v>
      </c>
      <c r="P83" s="696">
        <v>28.820905144000001</v>
      </c>
      <c r="Q83" s="696">
        <v>28.820905144000001</v>
      </c>
      <c r="R83" s="696">
        <v>28.820905144000001</v>
      </c>
      <c r="S83" s="696">
        <v>28.820905144000001</v>
      </c>
      <c r="T83" s="696">
        <v>28.820905144000001</v>
      </c>
      <c r="U83" s="696">
        <v>28.820905144000001</v>
      </c>
      <c r="V83" s="696">
        <v>28.820905144000001</v>
      </c>
      <c r="W83" s="696">
        <v>28.820905144000001</v>
      </c>
      <c r="X83" s="696">
        <v>28.820905144000001</v>
      </c>
      <c r="Y83" s="696">
        <v>28.820905144000001</v>
      </c>
      <c r="Z83" s="696">
        <v>28.820905144000001</v>
      </c>
      <c r="AA83" s="696">
        <v>28.820905144000001</v>
      </c>
      <c r="AB83" s="696">
        <v>28.820905144000001</v>
      </c>
      <c r="AC83" s="696">
        <v>28.820905144000001</v>
      </c>
      <c r="AD83" s="696">
        <v>28.820905144000001</v>
      </c>
      <c r="AE83" s="696">
        <v>28.820905144000001</v>
      </c>
      <c r="AF83" s="696">
        <v>28.820905144000001</v>
      </c>
      <c r="AG83" s="696">
        <v>27.661217600000001</v>
      </c>
      <c r="AH83" s="696">
        <v>0</v>
      </c>
      <c r="AI83" s="696">
        <v>0</v>
      </c>
      <c r="AJ83" s="696">
        <v>0</v>
      </c>
      <c r="AK83" s="696">
        <v>0</v>
      </c>
      <c r="AL83" s="696">
        <v>0</v>
      </c>
      <c r="AM83" s="696">
        <v>0</v>
      </c>
      <c r="AN83" s="696">
        <v>0</v>
      </c>
      <c r="AO83" s="696">
        <v>0</v>
      </c>
      <c r="AP83" s="633"/>
      <c r="AQ83" s="696">
        <v>0</v>
      </c>
      <c r="AR83" s="696">
        <v>0</v>
      </c>
      <c r="AS83" s="696">
        <v>0</v>
      </c>
      <c r="AT83" s="696">
        <v>55115.777832</v>
      </c>
      <c r="AU83" s="696">
        <v>55115.777832</v>
      </c>
      <c r="AV83" s="696">
        <v>55115.777832</v>
      </c>
      <c r="AW83" s="696">
        <v>55115.777832</v>
      </c>
      <c r="AX83" s="696">
        <v>55115.777832</v>
      </c>
      <c r="AY83" s="696">
        <v>55115.777832</v>
      </c>
      <c r="AZ83" s="696">
        <v>55115.777832</v>
      </c>
      <c r="BA83" s="696">
        <v>55115.777832</v>
      </c>
      <c r="BB83" s="696">
        <v>55115.777832</v>
      </c>
      <c r="BC83" s="696">
        <v>55115.777832</v>
      </c>
      <c r="BD83" s="696">
        <v>55115.777832</v>
      </c>
      <c r="BE83" s="696">
        <v>55115.777832</v>
      </c>
      <c r="BF83" s="696">
        <v>55115.777832</v>
      </c>
      <c r="BG83" s="696">
        <v>55115.777832</v>
      </c>
      <c r="BH83" s="696">
        <v>55115.777832</v>
      </c>
      <c r="BI83" s="696">
        <v>55115.777832</v>
      </c>
      <c r="BJ83" s="696">
        <v>55115.777832</v>
      </c>
      <c r="BK83" s="696">
        <v>55115.777832</v>
      </c>
      <c r="BL83" s="696">
        <v>54078.722119999999</v>
      </c>
      <c r="BM83" s="696">
        <v>0</v>
      </c>
      <c r="BN83" s="696">
        <v>0</v>
      </c>
      <c r="BO83" s="696">
        <v>0</v>
      </c>
      <c r="BP83" s="696">
        <v>0</v>
      </c>
      <c r="BQ83" s="696">
        <v>0</v>
      </c>
      <c r="BR83" s="696">
        <v>0</v>
      </c>
      <c r="BS83" s="696">
        <v>0</v>
      </c>
      <c r="BT83" s="696">
        <v>0</v>
      </c>
      <c r="BU83" s="163"/>
    </row>
    <row r="84" spans="2:73" ht="15.75" hidden="1" customHeight="1">
      <c r="B84" s="691" t="s">
        <v>209</v>
      </c>
      <c r="C84" s="691" t="s">
        <v>491</v>
      </c>
      <c r="D84" s="691" t="s">
        <v>715</v>
      </c>
      <c r="E84" s="691" t="s">
        <v>696</v>
      </c>
      <c r="F84" s="691" t="s">
        <v>491</v>
      </c>
      <c r="G84" s="691" t="s">
        <v>701</v>
      </c>
      <c r="H84" s="691">
        <v>2014</v>
      </c>
      <c r="I84" s="644" t="s">
        <v>581</v>
      </c>
      <c r="J84" s="644" t="s">
        <v>596</v>
      </c>
      <c r="K84" s="633"/>
      <c r="L84" s="696">
        <v>0</v>
      </c>
      <c r="M84" s="696">
        <v>0</v>
      </c>
      <c r="N84" s="696">
        <v>0</v>
      </c>
      <c r="O84" s="696">
        <v>50.261953249999998</v>
      </c>
      <c r="P84" s="696">
        <v>0</v>
      </c>
      <c r="Q84" s="696">
        <v>0</v>
      </c>
      <c r="R84" s="696">
        <v>0</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6">
        <v>0</v>
      </c>
      <c r="AP84" s="633"/>
      <c r="AQ84" s="696">
        <v>0</v>
      </c>
      <c r="AR84" s="696">
        <v>0</v>
      </c>
      <c r="AS84" s="696">
        <v>0</v>
      </c>
      <c r="AT84" s="696">
        <v>0</v>
      </c>
      <c r="AU84" s="696">
        <v>0</v>
      </c>
      <c r="AV84" s="696">
        <v>0</v>
      </c>
      <c r="AW84" s="696">
        <v>0</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6">
        <v>0</v>
      </c>
      <c r="BU84" s="163"/>
    </row>
    <row r="85" spans="2:73" ht="15" hidden="1" customHeight="1">
      <c r="B85" s="691" t="s">
        <v>209</v>
      </c>
      <c r="C85" s="691" t="s">
        <v>703</v>
      </c>
      <c r="D85" s="691" t="s">
        <v>17</v>
      </c>
      <c r="E85" s="691" t="s">
        <v>696</v>
      </c>
      <c r="F85" s="691" t="s">
        <v>714</v>
      </c>
      <c r="G85" s="691" t="s">
        <v>697</v>
      </c>
      <c r="H85" s="691">
        <v>2012</v>
      </c>
      <c r="I85" s="644" t="s">
        <v>581</v>
      </c>
      <c r="J85" s="644" t="s">
        <v>589</v>
      </c>
      <c r="K85" s="633"/>
      <c r="L85" s="696">
        <v>0</v>
      </c>
      <c r="M85" s="696">
        <v>19.105</v>
      </c>
      <c r="N85" s="696">
        <v>19.105</v>
      </c>
      <c r="O85" s="696">
        <v>19.105</v>
      </c>
      <c r="P85" s="696">
        <v>19.105</v>
      </c>
      <c r="Q85" s="696">
        <v>19.105</v>
      </c>
      <c r="R85" s="696">
        <v>19.105</v>
      </c>
      <c r="S85" s="696">
        <v>19.105</v>
      </c>
      <c r="T85" s="696">
        <v>19.105</v>
      </c>
      <c r="U85" s="696">
        <v>19.105</v>
      </c>
      <c r="V85" s="696">
        <v>19.105</v>
      </c>
      <c r="W85" s="696">
        <v>19.105</v>
      </c>
      <c r="X85" s="696">
        <v>19.105</v>
      </c>
      <c r="Y85" s="696">
        <v>19.105</v>
      </c>
      <c r="Z85" s="696">
        <v>19.105</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6">
        <v>0</v>
      </c>
      <c r="AP85" s="633"/>
      <c r="AQ85" s="696">
        <v>0</v>
      </c>
      <c r="AR85" s="696">
        <v>98123.28</v>
      </c>
      <c r="AS85" s="696">
        <v>98123.28</v>
      </c>
      <c r="AT85" s="696">
        <v>98123.28</v>
      </c>
      <c r="AU85" s="696">
        <v>98123.28</v>
      </c>
      <c r="AV85" s="696">
        <v>98123.28</v>
      </c>
      <c r="AW85" s="696">
        <v>98123.28</v>
      </c>
      <c r="AX85" s="696">
        <v>98123.28</v>
      </c>
      <c r="AY85" s="696">
        <v>98123.28</v>
      </c>
      <c r="AZ85" s="696">
        <v>98123.28</v>
      </c>
      <c r="BA85" s="696">
        <v>98123.28</v>
      </c>
      <c r="BB85" s="696">
        <v>98123.28</v>
      </c>
      <c r="BC85" s="696">
        <v>98123.28</v>
      </c>
      <c r="BD85" s="696">
        <v>98123.28</v>
      </c>
      <c r="BE85" s="696">
        <v>98123.28</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6">
        <v>0</v>
      </c>
    </row>
    <row r="86" spans="2:73" ht="15" hidden="1" customHeight="1">
      <c r="B86" s="691" t="s">
        <v>716</v>
      </c>
      <c r="C86" s="691" t="s">
        <v>702</v>
      </c>
      <c r="D86" s="691" t="s">
        <v>9</v>
      </c>
      <c r="E86" s="691" t="s">
        <v>696</v>
      </c>
      <c r="F86" s="691" t="s">
        <v>702</v>
      </c>
      <c r="G86" s="691" t="s">
        <v>701</v>
      </c>
      <c r="H86" s="691">
        <v>2014</v>
      </c>
      <c r="I86" s="644" t="s">
        <v>581</v>
      </c>
      <c r="J86" s="644" t="s">
        <v>596</v>
      </c>
      <c r="K86" s="633"/>
      <c r="L86" s="696">
        <v>0</v>
      </c>
      <c r="M86" s="696">
        <v>0</v>
      </c>
      <c r="N86" s="696">
        <v>0</v>
      </c>
      <c r="O86" s="696">
        <v>64.169619999999995</v>
      </c>
      <c r="P86" s="696">
        <v>0</v>
      </c>
      <c r="Q86" s="696">
        <v>0</v>
      </c>
      <c r="R86" s="696">
        <v>0</v>
      </c>
      <c r="S86" s="696">
        <v>0</v>
      </c>
      <c r="T86" s="696">
        <v>0</v>
      </c>
      <c r="U86" s="696">
        <v>0</v>
      </c>
      <c r="V86" s="696">
        <v>0</v>
      </c>
      <c r="W86" s="696">
        <v>0</v>
      </c>
      <c r="X86" s="696">
        <v>0</v>
      </c>
      <c r="Y86" s="696">
        <v>0</v>
      </c>
      <c r="Z86" s="696">
        <v>0</v>
      </c>
      <c r="AA86" s="696">
        <v>0</v>
      </c>
      <c r="AB86" s="696">
        <v>0</v>
      </c>
      <c r="AC86" s="696">
        <v>0</v>
      </c>
      <c r="AD86" s="696">
        <v>0</v>
      </c>
      <c r="AE86" s="696">
        <v>0</v>
      </c>
      <c r="AF86" s="696">
        <v>0</v>
      </c>
      <c r="AG86" s="696">
        <v>0</v>
      </c>
      <c r="AH86" s="696">
        <v>0</v>
      </c>
      <c r="AI86" s="696">
        <v>0</v>
      </c>
      <c r="AJ86" s="696">
        <v>0</v>
      </c>
      <c r="AK86" s="696">
        <v>0</v>
      </c>
      <c r="AL86" s="696">
        <v>0</v>
      </c>
      <c r="AM86" s="696">
        <v>0</v>
      </c>
      <c r="AN86" s="696">
        <v>0</v>
      </c>
      <c r="AO86" s="696">
        <v>0</v>
      </c>
      <c r="AP86" s="633"/>
      <c r="AQ86" s="696">
        <v>0</v>
      </c>
      <c r="AR86" s="696">
        <v>0</v>
      </c>
      <c r="AS86" s="696">
        <v>0</v>
      </c>
      <c r="AT86" s="696">
        <v>0</v>
      </c>
      <c r="AU86" s="696">
        <v>0</v>
      </c>
      <c r="AV86" s="696">
        <v>0</v>
      </c>
      <c r="AW86" s="696">
        <v>0</v>
      </c>
      <c r="AX86" s="696">
        <v>0</v>
      </c>
      <c r="AY86" s="696">
        <v>0</v>
      </c>
      <c r="AZ86" s="696">
        <v>0</v>
      </c>
      <c r="BA86" s="696">
        <v>0</v>
      </c>
      <c r="BB86" s="696">
        <v>0</v>
      </c>
      <c r="BC86" s="696">
        <v>0</v>
      </c>
      <c r="BD86" s="696">
        <v>0</v>
      </c>
      <c r="BE86" s="696">
        <v>0</v>
      </c>
      <c r="BF86" s="696">
        <v>0</v>
      </c>
      <c r="BG86" s="696">
        <v>0</v>
      </c>
      <c r="BH86" s="696">
        <v>0</v>
      </c>
      <c r="BI86" s="696">
        <v>0</v>
      </c>
      <c r="BJ86" s="696">
        <v>0</v>
      </c>
      <c r="BK86" s="696">
        <v>0</v>
      </c>
      <c r="BL86" s="696">
        <v>0</v>
      </c>
      <c r="BM86" s="696">
        <v>0</v>
      </c>
      <c r="BN86" s="696">
        <v>0</v>
      </c>
      <c r="BO86" s="696">
        <v>0</v>
      </c>
      <c r="BP86" s="696">
        <v>0</v>
      </c>
      <c r="BQ86" s="696">
        <v>0</v>
      </c>
      <c r="BR86" s="696">
        <v>0</v>
      </c>
      <c r="BS86" s="696">
        <v>0</v>
      </c>
      <c r="BT86" s="696">
        <v>0</v>
      </c>
    </row>
    <row r="87" spans="2:73" ht="15" hidden="1" customHeight="1">
      <c r="B87" s="691" t="s">
        <v>694</v>
      </c>
      <c r="C87" s="691" t="s">
        <v>698</v>
      </c>
      <c r="D87" s="691" t="s">
        <v>717</v>
      </c>
      <c r="E87" s="691" t="s">
        <v>696</v>
      </c>
      <c r="F87" s="691" t="s">
        <v>714</v>
      </c>
      <c r="G87" s="691" t="s">
        <v>701</v>
      </c>
      <c r="H87" s="691">
        <v>2014</v>
      </c>
      <c r="I87" s="644" t="s">
        <v>581</v>
      </c>
      <c r="J87" s="644" t="s">
        <v>596</v>
      </c>
      <c r="K87" s="633"/>
      <c r="L87" s="696">
        <v>0</v>
      </c>
      <c r="M87" s="696">
        <v>0</v>
      </c>
      <c r="N87" s="696">
        <v>0</v>
      </c>
      <c r="O87" s="696">
        <v>1.67161</v>
      </c>
      <c r="P87" s="696">
        <v>0</v>
      </c>
      <c r="Q87" s="696">
        <v>0</v>
      </c>
      <c r="R87" s="696">
        <v>0</v>
      </c>
      <c r="S87" s="696">
        <v>0</v>
      </c>
      <c r="T87" s="696">
        <v>0</v>
      </c>
      <c r="U87" s="696">
        <v>0</v>
      </c>
      <c r="V87" s="696">
        <v>0</v>
      </c>
      <c r="W87" s="696">
        <v>0</v>
      </c>
      <c r="X87" s="696">
        <v>0</v>
      </c>
      <c r="Y87" s="696">
        <v>0</v>
      </c>
      <c r="Z87" s="696">
        <v>0</v>
      </c>
      <c r="AA87" s="696">
        <v>0</v>
      </c>
      <c r="AB87" s="696">
        <v>0</v>
      </c>
      <c r="AC87" s="696">
        <v>0</v>
      </c>
      <c r="AD87" s="696">
        <v>0</v>
      </c>
      <c r="AE87" s="696">
        <v>0</v>
      </c>
      <c r="AF87" s="696">
        <v>0</v>
      </c>
      <c r="AG87" s="696">
        <v>0</v>
      </c>
      <c r="AH87" s="696">
        <v>0</v>
      </c>
      <c r="AI87" s="696">
        <v>0</v>
      </c>
      <c r="AJ87" s="696">
        <v>0</v>
      </c>
      <c r="AK87" s="696">
        <v>0</v>
      </c>
      <c r="AL87" s="696">
        <v>0</v>
      </c>
      <c r="AM87" s="696">
        <v>0</v>
      </c>
      <c r="AN87" s="696">
        <v>0</v>
      </c>
      <c r="AO87" s="696">
        <v>0</v>
      </c>
      <c r="AP87" s="633"/>
      <c r="AQ87" s="696">
        <v>0</v>
      </c>
      <c r="AR87" s="696">
        <v>0</v>
      </c>
      <c r="AS87" s="696">
        <v>0</v>
      </c>
      <c r="AT87" s="696">
        <v>0</v>
      </c>
      <c r="AU87" s="696">
        <v>0</v>
      </c>
      <c r="AV87" s="696">
        <v>0</v>
      </c>
      <c r="AW87" s="696">
        <v>0</v>
      </c>
      <c r="AX87" s="696">
        <v>0</v>
      </c>
      <c r="AY87" s="696">
        <v>0</v>
      </c>
      <c r="AZ87" s="696">
        <v>0</v>
      </c>
      <c r="BA87" s="696">
        <v>0</v>
      </c>
      <c r="BB87" s="696">
        <v>0</v>
      </c>
      <c r="BC87" s="696">
        <v>0</v>
      </c>
      <c r="BD87" s="696">
        <v>0</v>
      </c>
      <c r="BE87" s="696">
        <v>0</v>
      </c>
      <c r="BF87" s="696">
        <v>0</v>
      </c>
      <c r="BG87" s="696">
        <v>0</v>
      </c>
      <c r="BH87" s="696">
        <v>0</v>
      </c>
      <c r="BI87" s="696">
        <v>0</v>
      </c>
      <c r="BJ87" s="696">
        <v>0</v>
      </c>
      <c r="BK87" s="696">
        <v>0</v>
      </c>
      <c r="BL87" s="696">
        <v>0</v>
      </c>
      <c r="BM87" s="696">
        <v>0</v>
      </c>
      <c r="BN87" s="696">
        <v>0</v>
      </c>
      <c r="BO87" s="696">
        <v>0</v>
      </c>
      <c r="BP87" s="696">
        <v>0</v>
      </c>
      <c r="BQ87" s="696">
        <v>0</v>
      </c>
      <c r="BR87" s="696">
        <v>0</v>
      </c>
      <c r="BS87" s="696">
        <v>0</v>
      </c>
      <c r="BT87" s="696">
        <v>0</v>
      </c>
    </row>
    <row r="88" spans="2:73" ht="15" hidden="1" customHeight="1">
      <c r="B88" s="691" t="s">
        <v>694</v>
      </c>
      <c r="C88" s="691" t="s">
        <v>695</v>
      </c>
      <c r="D88" s="691" t="s">
        <v>42</v>
      </c>
      <c r="E88" s="691" t="s">
        <v>696</v>
      </c>
      <c r="F88" s="691" t="s">
        <v>29</v>
      </c>
      <c r="G88" s="691" t="s">
        <v>701</v>
      </c>
      <c r="H88" s="691">
        <v>2014</v>
      </c>
      <c r="I88" s="644" t="s">
        <v>581</v>
      </c>
      <c r="J88" s="644" t="s">
        <v>596</v>
      </c>
      <c r="K88" s="633"/>
      <c r="L88" s="696">
        <v>0</v>
      </c>
      <c r="M88" s="696">
        <v>0</v>
      </c>
      <c r="N88" s="696">
        <v>0</v>
      </c>
      <c r="O88" s="696">
        <v>16.95035</v>
      </c>
      <c r="P88" s="696">
        <v>0</v>
      </c>
      <c r="Q88" s="696">
        <v>0</v>
      </c>
      <c r="R88" s="696">
        <v>0</v>
      </c>
      <c r="S88" s="696">
        <v>0</v>
      </c>
      <c r="T88" s="696">
        <v>0</v>
      </c>
      <c r="U88" s="696">
        <v>0</v>
      </c>
      <c r="V88" s="696">
        <v>0</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6">
        <v>0</v>
      </c>
      <c r="AP88" s="633"/>
      <c r="AQ88" s="696">
        <v>0</v>
      </c>
      <c r="AR88" s="696">
        <v>0</v>
      </c>
      <c r="AS88" s="696">
        <v>0</v>
      </c>
      <c r="AT88" s="696">
        <v>0</v>
      </c>
      <c r="AU88" s="696">
        <v>0</v>
      </c>
      <c r="AV88" s="696">
        <v>0</v>
      </c>
      <c r="AW88" s="696">
        <v>0</v>
      </c>
      <c r="AX88" s="696">
        <v>0</v>
      </c>
      <c r="AY88" s="696">
        <v>0</v>
      </c>
      <c r="AZ88" s="696">
        <v>0</v>
      </c>
      <c r="BA88" s="696">
        <v>0</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6">
        <v>0</v>
      </c>
    </row>
    <row r="89" spans="2:73" ht="15" hidden="1" customHeight="1">
      <c r="B89" s="691" t="s">
        <v>694</v>
      </c>
      <c r="C89" s="691" t="s">
        <v>702</v>
      </c>
      <c r="D89" s="691" t="s">
        <v>718</v>
      </c>
      <c r="E89" s="691" t="s">
        <v>696</v>
      </c>
      <c r="F89" s="691" t="s">
        <v>702</v>
      </c>
      <c r="G89" s="691" t="s">
        <v>697</v>
      </c>
      <c r="H89" s="691">
        <v>2012</v>
      </c>
      <c r="I89" s="644" t="s">
        <v>581</v>
      </c>
      <c r="J89" s="644" t="s">
        <v>589</v>
      </c>
      <c r="K89" s="633"/>
      <c r="L89" s="696">
        <v>0</v>
      </c>
      <c r="M89" s="696">
        <v>0</v>
      </c>
      <c r="N89" s="696">
        <v>0</v>
      </c>
      <c r="O89" s="696">
        <v>0</v>
      </c>
      <c r="P89" s="696">
        <v>0</v>
      </c>
      <c r="Q89" s="696">
        <v>0</v>
      </c>
      <c r="R89" s="696">
        <v>0</v>
      </c>
      <c r="S89" s="696">
        <v>0</v>
      </c>
      <c r="T89" s="696">
        <v>0</v>
      </c>
      <c r="U89" s="696">
        <v>0</v>
      </c>
      <c r="V89" s="696">
        <v>0</v>
      </c>
      <c r="W89" s="696">
        <v>0</v>
      </c>
      <c r="X89" s="696">
        <v>0</v>
      </c>
      <c r="Y89" s="696">
        <v>0</v>
      </c>
      <c r="Z89" s="696">
        <v>0</v>
      </c>
      <c r="AA89" s="696">
        <v>0</v>
      </c>
      <c r="AB89" s="696">
        <v>0</v>
      </c>
      <c r="AC89" s="696">
        <v>0</v>
      </c>
      <c r="AD89" s="696">
        <v>0</v>
      </c>
      <c r="AE89" s="696">
        <v>0</v>
      </c>
      <c r="AF89" s="696">
        <v>0</v>
      </c>
      <c r="AG89" s="696">
        <v>0</v>
      </c>
      <c r="AH89" s="696">
        <v>0</v>
      </c>
      <c r="AI89" s="696">
        <v>0</v>
      </c>
      <c r="AJ89" s="696">
        <v>0</v>
      </c>
      <c r="AK89" s="696">
        <v>0</v>
      </c>
      <c r="AL89" s="696">
        <v>0</v>
      </c>
      <c r="AM89" s="696">
        <v>0</v>
      </c>
      <c r="AN89" s="696">
        <v>0</v>
      </c>
      <c r="AO89" s="696">
        <v>0</v>
      </c>
      <c r="AP89" s="633"/>
      <c r="AQ89" s="696">
        <v>0</v>
      </c>
      <c r="AR89" s="696">
        <v>0</v>
      </c>
      <c r="AS89" s="696">
        <v>0</v>
      </c>
      <c r="AT89" s="696">
        <v>0</v>
      </c>
      <c r="AU89" s="696">
        <v>0</v>
      </c>
      <c r="AV89" s="696">
        <v>0</v>
      </c>
      <c r="AW89" s="696">
        <v>0</v>
      </c>
      <c r="AX89" s="696">
        <v>0</v>
      </c>
      <c r="AY89" s="696">
        <v>0</v>
      </c>
      <c r="AZ89" s="696">
        <v>0</v>
      </c>
      <c r="BA89" s="696">
        <v>0</v>
      </c>
      <c r="BB89" s="696">
        <v>0</v>
      </c>
      <c r="BC89" s="696">
        <v>0</v>
      </c>
      <c r="BD89" s="696">
        <v>0</v>
      </c>
      <c r="BE89" s="696">
        <v>0</v>
      </c>
      <c r="BF89" s="696">
        <v>0</v>
      </c>
      <c r="BG89" s="696">
        <v>0</v>
      </c>
      <c r="BH89" s="696">
        <v>0</v>
      </c>
      <c r="BI89" s="696">
        <v>0</v>
      </c>
      <c r="BJ89" s="696">
        <v>0</v>
      </c>
      <c r="BK89" s="696">
        <v>0</v>
      </c>
      <c r="BL89" s="696">
        <v>0</v>
      </c>
      <c r="BM89" s="696">
        <v>0</v>
      </c>
      <c r="BN89" s="696">
        <v>0</v>
      </c>
      <c r="BO89" s="696">
        <v>0</v>
      </c>
      <c r="BP89" s="696">
        <v>0</v>
      </c>
      <c r="BQ89" s="696">
        <v>0</v>
      </c>
      <c r="BR89" s="696">
        <v>0</v>
      </c>
      <c r="BS89" s="696">
        <v>0</v>
      </c>
      <c r="BT89" s="696">
        <v>0</v>
      </c>
    </row>
    <row r="90" spans="2:73" hidden="1">
      <c r="B90" s="691" t="s">
        <v>694</v>
      </c>
      <c r="C90" s="691" t="s">
        <v>702</v>
      </c>
      <c r="D90" s="691" t="s">
        <v>718</v>
      </c>
      <c r="E90" s="691" t="s">
        <v>696</v>
      </c>
      <c r="F90" s="691" t="s">
        <v>702</v>
      </c>
      <c r="G90" s="691" t="s">
        <v>697</v>
      </c>
      <c r="H90" s="691">
        <v>2013</v>
      </c>
      <c r="I90" s="644" t="s">
        <v>581</v>
      </c>
      <c r="J90" s="644" t="s">
        <v>589</v>
      </c>
      <c r="K90" s="633"/>
      <c r="L90" s="696">
        <v>0</v>
      </c>
      <c r="M90" s="696">
        <v>0</v>
      </c>
      <c r="N90" s="696">
        <v>0.17749799999999999</v>
      </c>
      <c r="O90" s="696">
        <v>0.17749799999999999</v>
      </c>
      <c r="P90" s="696">
        <v>0.17749799999999999</v>
      </c>
      <c r="Q90" s="696">
        <v>0</v>
      </c>
      <c r="R90" s="696">
        <v>0</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6">
        <v>0</v>
      </c>
      <c r="AP90" s="633"/>
      <c r="AQ90" s="696">
        <v>0</v>
      </c>
      <c r="AR90" s="696">
        <v>0</v>
      </c>
      <c r="AS90" s="696">
        <v>10731.482309999999</v>
      </c>
      <c r="AT90" s="696">
        <v>13105.59231</v>
      </c>
      <c r="AU90" s="696">
        <v>13105.59231</v>
      </c>
      <c r="AV90" s="696">
        <v>2637.9</v>
      </c>
      <c r="AW90" s="696">
        <v>2637.9</v>
      </c>
      <c r="AX90" s="696">
        <v>2637.9</v>
      </c>
      <c r="AY90" s="696">
        <v>2637.9</v>
      </c>
      <c r="AZ90" s="696">
        <v>2637.9</v>
      </c>
      <c r="BA90" s="696">
        <v>2637.9</v>
      </c>
      <c r="BB90" s="696">
        <v>2637.9</v>
      </c>
      <c r="BC90" s="696">
        <v>2637.9</v>
      </c>
      <c r="BD90" s="696">
        <v>2637.9</v>
      </c>
      <c r="BE90" s="696">
        <v>2637.9</v>
      </c>
      <c r="BF90" s="696">
        <v>2637.9</v>
      </c>
      <c r="BG90" s="696">
        <v>2637.9</v>
      </c>
      <c r="BH90" s="696">
        <v>0</v>
      </c>
      <c r="BI90" s="696">
        <v>0</v>
      </c>
      <c r="BJ90" s="696">
        <v>0</v>
      </c>
      <c r="BK90" s="696">
        <v>0</v>
      </c>
      <c r="BL90" s="696">
        <v>0</v>
      </c>
      <c r="BM90" s="696">
        <v>0</v>
      </c>
      <c r="BN90" s="696">
        <v>0</v>
      </c>
      <c r="BO90" s="696">
        <v>0</v>
      </c>
      <c r="BP90" s="696">
        <v>0</v>
      </c>
      <c r="BQ90" s="696">
        <v>0</v>
      </c>
      <c r="BR90" s="696">
        <v>0</v>
      </c>
      <c r="BS90" s="696">
        <v>0</v>
      </c>
      <c r="BT90" s="696">
        <v>0</v>
      </c>
    </row>
    <row r="91" spans="2:73" ht="15" customHeight="1">
      <c r="B91" s="691" t="s">
        <v>209</v>
      </c>
      <c r="C91" s="691" t="s">
        <v>695</v>
      </c>
      <c r="D91" s="691" t="s">
        <v>95</v>
      </c>
      <c r="E91" s="691" t="s">
        <v>696</v>
      </c>
      <c r="F91" s="691" t="s">
        <v>29</v>
      </c>
      <c r="G91" s="691"/>
      <c r="H91" s="691">
        <v>2015</v>
      </c>
      <c r="I91" s="644" t="s">
        <v>582</v>
      </c>
      <c r="J91" s="644" t="s">
        <v>596</v>
      </c>
      <c r="K91" s="633"/>
      <c r="L91" s="695"/>
      <c r="M91" s="696"/>
      <c r="N91" s="696"/>
      <c r="O91" s="696"/>
      <c r="P91" s="696">
        <v>4</v>
      </c>
      <c r="Q91" s="696">
        <v>4</v>
      </c>
      <c r="R91" s="696">
        <v>4</v>
      </c>
      <c r="S91" s="696">
        <v>4</v>
      </c>
      <c r="T91" s="696">
        <v>4</v>
      </c>
      <c r="U91" s="696">
        <v>4</v>
      </c>
      <c r="V91" s="696">
        <v>4</v>
      </c>
      <c r="W91" s="696">
        <v>4</v>
      </c>
      <c r="X91" s="696">
        <v>4</v>
      </c>
      <c r="Y91" s="696">
        <v>4</v>
      </c>
      <c r="Z91" s="696">
        <v>3</v>
      </c>
      <c r="AA91" s="696">
        <v>3</v>
      </c>
      <c r="AB91" s="696">
        <v>3</v>
      </c>
      <c r="AC91" s="696">
        <v>3</v>
      </c>
      <c r="AD91" s="696">
        <v>3</v>
      </c>
      <c r="AE91" s="696">
        <v>3</v>
      </c>
      <c r="AF91" s="696">
        <v>1</v>
      </c>
      <c r="AG91" s="696">
        <v>1</v>
      </c>
      <c r="AH91" s="696">
        <v>1</v>
      </c>
      <c r="AI91" s="696">
        <v>1</v>
      </c>
      <c r="AJ91" s="696">
        <v>0</v>
      </c>
      <c r="AK91" s="696">
        <v>0</v>
      </c>
      <c r="AL91" s="696">
        <v>0</v>
      </c>
      <c r="AM91" s="696">
        <v>0</v>
      </c>
      <c r="AN91" s="696">
        <v>0</v>
      </c>
      <c r="AO91" s="697">
        <v>0</v>
      </c>
      <c r="AP91" s="633"/>
      <c r="AQ91" s="695"/>
      <c r="AR91" s="696"/>
      <c r="AS91" s="696"/>
      <c r="AT91" s="696"/>
      <c r="AU91" s="696">
        <v>56186</v>
      </c>
      <c r="AV91" s="696">
        <v>55675</v>
      </c>
      <c r="AW91" s="696">
        <v>55675</v>
      </c>
      <c r="AX91" s="696">
        <v>55675</v>
      </c>
      <c r="AY91" s="696">
        <v>55675</v>
      </c>
      <c r="AZ91" s="696">
        <v>55675</v>
      </c>
      <c r="BA91" s="696">
        <v>55675</v>
      </c>
      <c r="BB91" s="696">
        <v>55663</v>
      </c>
      <c r="BC91" s="696">
        <v>55663</v>
      </c>
      <c r="BD91" s="696">
        <v>55663</v>
      </c>
      <c r="BE91" s="696">
        <v>51354</v>
      </c>
      <c r="BF91" s="696">
        <v>51167</v>
      </c>
      <c r="BG91" s="696">
        <v>51167</v>
      </c>
      <c r="BH91" s="696">
        <v>50990</v>
      </c>
      <c r="BI91" s="696">
        <v>50990</v>
      </c>
      <c r="BJ91" s="696">
        <v>50968</v>
      </c>
      <c r="BK91" s="696">
        <v>19050</v>
      </c>
      <c r="BL91" s="696">
        <v>19050</v>
      </c>
      <c r="BM91" s="696">
        <v>19050</v>
      </c>
      <c r="BN91" s="696">
        <v>19050</v>
      </c>
      <c r="BO91" s="696">
        <v>0</v>
      </c>
      <c r="BP91" s="696">
        <v>0</v>
      </c>
      <c r="BQ91" s="696">
        <v>0</v>
      </c>
      <c r="BR91" s="696">
        <v>0</v>
      </c>
      <c r="BS91" s="696">
        <v>0</v>
      </c>
      <c r="BT91" s="697">
        <v>0</v>
      </c>
    </row>
    <row r="92" spans="2:73" ht="15" customHeight="1">
      <c r="B92" s="691" t="s">
        <v>209</v>
      </c>
      <c r="C92" s="691" t="s">
        <v>695</v>
      </c>
      <c r="D92" s="691" t="s">
        <v>96</v>
      </c>
      <c r="E92" s="691" t="s">
        <v>696</v>
      </c>
      <c r="F92" s="691" t="s">
        <v>29</v>
      </c>
      <c r="G92" s="691"/>
      <c r="H92" s="691">
        <v>2015</v>
      </c>
      <c r="I92" s="644" t="s">
        <v>582</v>
      </c>
      <c r="J92" s="644" t="s">
        <v>596</v>
      </c>
      <c r="K92" s="633"/>
      <c r="L92" s="695"/>
      <c r="M92" s="696"/>
      <c r="N92" s="696"/>
      <c r="O92" s="696"/>
      <c r="P92" s="696">
        <v>7</v>
      </c>
      <c r="Q92" s="696">
        <v>7</v>
      </c>
      <c r="R92" s="696">
        <v>7</v>
      </c>
      <c r="S92" s="696">
        <v>7</v>
      </c>
      <c r="T92" s="696">
        <v>7</v>
      </c>
      <c r="U92" s="696">
        <v>7</v>
      </c>
      <c r="V92" s="696">
        <v>7</v>
      </c>
      <c r="W92" s="696">
        <v>7</v>
      </c>
      <c r="X92" s="696">
        <v>7</v>
      </c>
      <c r="Y92" s="696">
        <v>7</v>
      </c>
      <c r="Z92" s="696">
        <v>6</v>
      </c>
      <c r="AA92" s="696">
        <v>6</v>
      </c>
      <c r="AB92" s="696">
        <v>6</v>
      </c>
      <c r="AC92" s="696">
        <v>5</v>
      </c>
      <c r="AD92" s="696">
        <v>5</v>
      </c>
      <c r="AE92" s="696">
        <v>5</v>
      </c>
      <c r="AF92" s="696">
        <v>2</v>
      </c>
      <c r="AG92" s="696">
        <v>2</v>
      </c>
      <c r="AH92" s="696">
        <v>2</v>
      </c>
      <c r="AI92" s="696">
        <v>2</v>
      </c>
      <c r="AJ92" s="696">
        <v>0</v>
      </c>
      <c r="AK92" s="696">
        <v>0</v>
      </c>
      <c r="AL92" s="696">
        <v>0</v>
      </c>
      <c r="AM92" s="696">
        <v>0</v>
      </c>
      <c r="AN92" s="696">
        <v>0</v>
      </c>
      <c r="AO92" s="697">
        <v>0</v>
      </c>
      <c r="AP92" s="633"/>
      <c r="AQ92" s="695"/>
      <c r="AR92" s="696"/>
      <c r="AS92" s="696"/>
      <c r="AT92" s="696"/>
      <c r="AU92" s="696">
        <v>103800</v>
      </c>
      <c r="AV92" s="696">
        <v>101955</v>
      </c>
      <c r="AW92" s="696">
        <v>101955</v>
      </c>
      <c r="AX92" s="696">
        <v>101955</v>
      </c>
      <c r="AY92" s="696">
        <v>101955</v>
      </c>
      <c r="AZ92" s="696">
        <v>101955</v>
      </c>
      <c r="BA92" s="696">
        <v>101955</v>
      </c>
      <c r="BB92" s="696">
        <v>101902</v>
      </c>
      <c r="BC92" s="696">
        <v>101902</v>
      </c>
      <c r="BD92" s="696">
        <v>101902</v>
      </c>
      <c r="BE92" s="696">
        <v>93968</v>
      </c>
      <c r="BF92" s="696">
        <v>89130</v>
      </c>
      <c r="BG92" s="696">
        <v>89130</v>
      </c>
      <c r="BH92" s="696">
        <v>87213</v>
      </c>
      <c r="BI92" s="696">
        <v>87213</v>
      </c>
      <c r="BJ92" s="696">
        <v>87009</v>
      </c>
      <c r="BK92" s="696">
        <v>32234</v>
      </c>
      <c r="BL92" s="696">
        <v>32234</v>
      </c>
      <c r="BM92" s="696">
        <v>32234</v>
      </c>
      <c r="BN92" s="696">
        <v>32234</v>
      </c>
      <c r="BO92" s="696">
        <v>0</v>
      </c>
      <c r="BP92" s="696">
        <v>0</v>
      </c>
      <c r="BQ92" s="696">
        <v>0</v>
      </c>
      <c r="BR92" s="696">
        <v>0</v>
      </c>
      <c r="BS92" s="696">
        <v>0</v>
      </c>
      <c r="BT92" s="697">
        <v>0</v>
      </c>
    </row>
    <row r="93" spans="2:73" ht="15" customHeight="1">
      <c r="B93" s="691" t="s">
        <v>209</v>
      </c>
      <c r="C93" s="691" t="s">
        <v>695</v>
      </c>
      <c r="D93" s="691" t="s">
        <v>97</v>
      </c>
      <c r="E93" s="691" t="s">
        <v>696</v>
      </c>
      <c r="F93" s="691" t="s">
        <v>29</v>
      </c>
      <c r="G93" s="691"/>
      <c r="H93" s="691">
        <v>2015</v>
      </c>
      <c r="I93" s="644" t="s">
        <v>582</v>
      </c>
      <c r="J93" s="644" t="s">
        <v>596</v>
      </c>
      <c r="K93" s="633"/>
      <c r="L93" s="695"/>
      <c r="M93" s="696"/>
      <c r="N93" s="696"/>
      <c r="O93" s="696"/>
      <c r="P93" s="696">
        <v>5</v>
      </c>
      <c r="Q93" s="696">
        <v>5</v>
      </c>
      <c r="R93" s="696">
        <v>5</v>
      </c>
      <c r="S93" s="696">
        <v>5</v>
      </c>
      <c r="T93" s="696">
        <v>2</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3"/>
      <c r="AQ93" s="695"/>
      <c r="AR93" s="696"/>
      <c r="AS93" s="696"/>
      <c r="AT93" s="696"/>
      <c r="AU93" s="696">
        <v>28450</v>
      </c>
      <c r="AV93" s="696">
        <v>28450</v>
      </c>
      <c r="AW93" s="696">
        <v>28450</v>
      </c>
      <c r="AX93" s="696">
        <v>28346</v>
      </c>
      <c r="AY93" s="696">
        <v>15058</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ht="15" customHeight="1">
      <c r="B94" s="691" t="s">
        <v>209</v>
      </c>
      <c r="C94" s="691" t="s">
        <v>695</v>
      </c>
      <c r="D94" s="691" t="s">
        <v>720</v>
      </c>
      <c r="E94" s="691" t="s">
        <v>696</v>
      </c>
      <c r="F94" s="691" t="s">
        <v>29</v>
      </c>
      <c r="G94" s="691"/>
      <c r="H94" s="691">
        <v>2015</v>
      </c>
      <c r="I94" s="644" t="s">
        <v>582</v>
      </c>
      <c r="J94" s="644" t="s">
        <v>596</v>
      </c>
      <c r="K94" s="633"/>
      <c r="L94" s="695"/>
      <c r="M94" s="696"/>
      <c r="N94" s="696"/>
      <c r="O94" s="696"/>
      <c r="P94" s="696">
        <v>21</v>
      </c>
      <c r="Q94" s="696">
        <v>21</v>
      </c>
      <c r="R94" s="696">
        <v>21</v>
      </c>
      <c r="S94" s="696">
        <v>21</v>
      </c>
      <c r="T94" s="696">
        <v>21</v>
      </c>
      <c r="U94" s="696">
        <v>21</v>
      </c>
      <c r="V94" s="696">
        <v>21</v>
      </c>
      <c r="W94" s="696">
        <v>21</v>
      </c>
      <c r="X94" s="696">
        <v>21</v>
      </c>
      <c r="Y94" s="696">
        <v>21</v>
      </c>
      <c r="Z94" s="696">
        <v>21</v>
      </c>
      <c r="AA94" s="696">
        <v>21</v>
      </c>
      <c r="AB94" s="696">
        <v>21</v>
      </c>
      <c r="AC94" s="696">
        <v>21</v>
      </c>
      <c r="AD94" s="696">
        <v>21</v>
      </c>
      <c r="AE94" s="696">
        <v>21</v>
      </c>
      <c r="AF94" s="696">
        <v>21</v>
      </c>
      <c r="AG94" s="696">
        <v>21</v>
      </c>
      <c r="AH94" s="696">
        <v>20</v>
      </c>
      <c r="AI94" s="696">
        <v>0</v>
      </c>
      <c r="AJ94" s="696">
        <v>0</v>
      </c>
      <c r="AK94" s="696">
        <v>0</v>
      </c>
      <c r="AL94" s="696">
        <v>0</v>
      </c>
      <c r="AM94" s="696">
        <v>0</v>
      </c>
      <c r="AN94" s="696">
        <v>0</v>
      </c>
      <c r="AO94" s="697">
        <v>0</v>
      </c>
      <c r="AP94" s="633"/>
      <c r="AQ94" s="695"/>
      <c r="AR94" s="696"/>
      <c r="AS94" s="696"/>
      <c r="AT94" s="696"/>
      <c r="AU94" s="696">
        <v>41750</v>
      </c>
      <c r="AV94" s="696">
        <v>41750</v>
      </c>
      <c r="AW94" s="696">
        <v>41750</v>
      </c>
      <c r="AX94" s="696">
        <v>41750</v>
      </c>
      <c r="AY94" s="696">
        <v>41750</v>
      </c>
      <c r="AZ94" s="696">
        <v>41750</v>
      </c>
      <c r="BA94" s="696">
        <v>41750</v>
      </c>
      <c r="BB94" s="696">
        <v>41750</v>
      </c>
      <c r="BC94" s="696">
        <v>41750</v>
      </c>
      <c r="BD94" s="696">
        <v>41750</v>
      </c>
      <c r="BE94" s="696">
        <v>41750</v>
      </c>
      <c r="BF94" s="696">
        <v>41750</v>
      </c>
      <c r="BG94" s="696">
        <v>41750</v>
      </c>
      <c r="BH94" s="696">
        <v>41750</v>
      </c>
      <c r="BI94" s="696">
        <v>41750</v>
      </c>
      <c r="BJ94" s="696">
        <v>41750</v>
      </c>
      <c r="BK94" s="696">
        <v>41750</v>
      </c>
      <c r="BL94" s="696">
        <v>41750</v>
      </c>
      <c r="BM94" s="696">
        <v>40787</v>
      </c>
      <c r="BN94" s="696">
        <v>0</v>
      </c>
      <c r="BO94" s="696">
        <v>0</v>
      </c>
      <c r="BP94" s="696">
        <v>0</v>
      </c>
      <c r="BQ94" s="696">
        <v>0</v>
      </c>
      <c r="BR94" s="696">
        <v>0</v>
      </c>
      <c r="BS94" s="696">
        <v>0</v>
      </c>
      <c r="BT94" s="697">
        <v>0</v>
      </c>
    </row>
    <row r="95" spans="2:73" ht="15" customHeight="1">
      <c r="B95" s="691" t="s">
        <v>209</v>
      </c>
      <c r="C95" s="691" t="s">
        <v>695</v>
      </c>
      <c r="D95" s="691" t="s">
        <v>99</v>
      </c>
      <c r="E95" s="691" t="s">
        <v>696</v>
      </c>
      <c r="F95" s="691" t="s">
        <v>29</v>
      </c>
      <c r="G95" s="691"/>
      <c r="H95" s="691">
        <v>2015</v>
      </c>
      <c r="I95" s="644" t="s">
        <v>582</v>
      </c>
      <c r="J95" s="644" t="s">
        <v>596</v>
      </c>
      <c r="K95" s="633"/>
      <c r="L95" s="695"/>
      <c r="M95" s="696"/>
      <c r="N95" s="696"/>
      <c r="O95" s="696"/>
      <c r="P95" s="696">
        <v>4</v>
      </c>
      <c r="Q95" s="696">
        <v>4</v>
      </c>
      <c r="R95" s="696">
        <v>4</v>
      </c>
      <c r="S95" s="696">
        <v>4</v>
      </c>
      <c r="T95" s="696">
        <v>4</v>
      </c>
      <c r="U95" s="696">
        <v>4</v>
      </c>
      <c r="V95" s="696">
        <v>4</v>
      </c>
      <c r="W95" s="696">
        <v>4</v>
      </c>
      <c r="X95" s="696">
        <v>4</v>
      </c>
      <c r="Y95" s="696">
        <v>4</v>
      </c>
      <c r="Z95" s="696">
        <v>4</v>
      </c>
      <c r="AA95" s="696">
        <v>4</v>
      </c>
      <c r="AB95" s="696">
        <v>4</v>
      </c>
      <c r="AC95" s="696">
        <v>4</v>
      </c>
      <c r="AD95" s="696">
        <v>4</v>
      </c>
      <c r="AE95" s="696">
        <v>4</v>
      </c>
      <c r="AF95" s="696">
        <v>4</v>
      </c>
      <c r="AG95" s="696">
        <v>4</v>
      </c>
      <c r="AH95" s="696">
        <v>4</v>
      </c>
      <c r="AI95" s="696">
        <v>4</v>
      </c>
      <c r="AJ95" s="696">
        <v>4</v>
      </c>
      <c r="AK95" s="696">
        <v>4</v>
      </c>
      <c r="AL95" s="696">
        <v>4</v>
      </c>
      <c r="AM95" s="696">
        <v>0</v>
      </c>
      <c r="AN95" s="696">
        <v>0</v>
      </c>
      <c r="AO95" s="697">
        <v>0</v>
      </c>
      <c r="AP95" s="633"/>
      <c r="AQ95" s="695"/>
      <c r="AR95" s="696"/>
      <c r="AS95" s="696"/>
      <c r="AT95" s="696"/>
      <c r="AU95" s="696">
        <v>13672</v>
      </c>
      <c r="AV95" s="696">
        <v>13672</v>
      </c>
      <c r="AW95" s="696">
        <v>13672</v>
      </c>
      <c r="AX95" s="696">
        <v>13672</v>
      </c>
      <c r="AY95" s="696">
        <v>13672</v>
      </c>
      <c r="AZ95" s="696">
        <v>13672</v>
      </c>
      <c r="BA95" s="696">
        <v>13672</v>
      </c>
      <c r="BB95" s="696">
        <v>13672</v>
      </c>
      <c r="BC95" s="696">
        <v>13672</v>
      </c>
      <c r="BD95" s="696">
        <v>13672</v>
      </c>
      <c r="BE95" s="696">
        <v>13672</v>
      </c>
      <c r="BF95" s="696">
        <v>13672</v>
      </c>
      <c r="BG95" s="696">
        <v>13672</v>
      </c>
      <c r="BH95" s="696">
        <v>13672</v>
      </c>
      <c r="BI95" s="696">
        <v>13672</v>
      </c>
      <c r="BJ95" s="696">
        <v>13672</v>
      </c>
      <c r="BK95" s="696">
        <v>13672</v>
      </c>
      <c r="BL95" s="696">
        <v>13672</v>
      </c>
      <c r="BM95" s="696">
        <v>13672</v>
      </c>
      <c r="BN95" s="696">
        <v>13672</v>
      </c>
      <c r="BO95" s="696">
        <v>9509</v>
      </c>
      <c r="BP95" s="696">
        <v>9509</v>
      </c>
      <c r="BQ95" s="696">
        <v>9509</v>
      </c>
      <c r="BR95" s="696">
        <v>0</v>
      </c>
      <c r="BS95" s="696">
        <v>0</v>
      </c>
      <c r="BT95" s="697">
        <v>0</v>
      </c>
    </row>
    <row r="96" spans="2:73" ht="15" customHeight="1">
      <c r="B96" s="691" t="s">
        <v>209</v>
      </c>
      <c r="C96" s="691" t="s">
        <v>698</v>
      </c>
      <c r="D96" s="691" t="s">
        <v>100</v>
      </c>
      <c r="E96" s="691" t="s">
        <v>696</v>
      </c>
      <c r="F96" s="691"/>
      <c r="G96" s="691"/>
      <c r="H96" s="691">
        <v>2015</v>
      </c>
      <c r="I96" s="644" t="s">
        <v>582</v>
      </c>
      <c r="J96" s="644" t="s">
        <v>596</v>
      </c>
      <c r="K96" s="633"/>
      <c r="L96" s="695"/>
      <c r="M96" s="696"/>
      <c r="N96" s="696"/>
      <c r="O96" s="696"/>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c r="AR96" s="696"/>
      <c r="AS96" s="696"/>
      <c r="AT96" s="696"/>
      <c r="AU96" s="696">
        <v>0</v>
      </c>
      <c r="AV96" s="696">
        <v>0</v>
      </c>
      <c r="AW96" s="696">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ht="15" customHeight="1">
      <c r="B97" s="691" t="s">
        <v>209</v>
      </c>
      <c r="C97" s="691" t="s">
        <v>698</v>
      </c>
      <c r="D97" s="691" t="s">
        <v>101</v>
      </c>
      <c r="E97" s="691" t="s">
        <v>696</v>
      </c>
      <c r="F97" s="691" t="s">
        <v>723</v>
      </c>
      <c r="G97" s="691"/>
      <c r="H97" s="691">
        <v>2015</v>
      </c>
      <c r="I97" s="644" t="s">
        <v>582</v>
      </c>
      <c r="J97" s="644" t="s">
        <v>596</v>
      </c>
      <c r="K97" s="633"/>
      <c r="L97" s="695"/>
      <c r="M97" s="696"/>
      <c r="N97" s="696"/>
      <c r="O97" s="696"/>
      <c r="P97" s="696">
        <v>106</v>
      </c>
      <c r="Q97" s="696">
        <v>106</v>
      </c>
      <c r="R97" s="696">
        <v>106</v>
      </c>
      <c r="S97" s="696">
        <v>106</v>
      </c>
      <c r="T97" s="696">
        <v>106</v>
      </c>
      <c r="U97" s="696">
        <v>106</v>
      </c>
      <c r="V97" s="696">
        <v>101</v>
      </c>
      <c r="W97" s="696">
        <v>101</v>
      </c>
      <c r="X97" s="696">
        <v>101</v>
      </c>
      <c r="Y97" s="696">
        <v>86</v>
      </c>
      <c r="Z97" s="696">
        <v>51</v>
      </c>
      <c r="AA97" s="696">
        <v>51</v>
      </c>
      <c r="AB97" s="696">
        <v>44</v>
      </c>
      <c r="AC97" s="696">
        <v>44</v>
      </c>
      <c r="AD97" s="696">
        <v>44</v>
      </c>
      <c r="AE97" s="696">
        <v>29</v>
      </c>
      <c r="AF97" s="696">
        <v>4</v>
      </c>
      <c r="AG97" s="696">
        <v>4</v>
      </c>
      <c r="AH97" s="696">
        <v>4</v>
      </c>
      <c r="AI97" s="696">
        <v>4</v>
      </c>
      <c r="AJ97" s="696">
        <v>0</v>
      </c>
      <c r="AK97" s="696">
        <v>0</v>
      </c>
      <c r="AL97" s="696">
        <v>0</v>
      </c>
      <c r="AM97" s="696">
        <v>0</v>
      </c>
      <c r="AN97" s="696">
        <v>0</v>
      </c>
      <c r="AO97" s="697">
        <v>0</v>
      </c>
      <c r="AP97" s="633"/>
      <c r="AQ97" s="695"/>
      <c r="AR97" s="696"/>
      <c r="AS97" s="696"/>
      <c r="AT97" s="696"/>
      <c r="AU97" s="696">
        <v>1067522</v>
      </c>
      <c r="AV97" s="696">
        <v>1067522</v>
      </c>
      <c r="AW97" s="696">
        <v>1066725</v>
      </c>
      <c r="AX97" s="696">
        <v>1066725</v>
      </c>
      <c r="AY97" s="696">
        <v>1066725</v>
      </c>
      <c r="AZ97" s="696">
        <v>1066725</v>
      </c>
      <c r="BA97" s="696">
        <v>1041283</v>
      </c>
      <c r="BB97" s="696">
        <v>1041283</v>
      </c>
      <c r="BC97" s="696">
        <v>1039707</v>
      </c>
      <c r="BD97" s="696">
        <v>956178</v>
      </c>
      <c r="BE97" s="696">
        <v>752431</v>
      </c>
      <c r="BF97" s="696">
        <v>748249</v>
      </c>
      <c r="BG97" s="696">
        <v>233624</v>
      </c>
      <c r="BH97" s="696">
        <v>233624</v>
      </c>
      <c r="BI97" s="696">
        <v>233624</v>
      </c>
      <c r="BJ97" s="696">
        <v>154693</v>
      </c>
      <c r="BK97" s="696">
        <v>14454</v>
      </c>
      <c r="BL97" s="696">
        <v>14454</v>
      </c>
      <c r="BM97" s="696">
        <v>14454</v>
      </c>
      <c r="BN97" s="696">
        <v>14454</v>
      </c>
      <c r="BO97" s="696">
        <v>0</v>
      </c>
      <c r="BP97" s="696">
        <v>0</v>
      </c>
      <c r="BQ97" s="696">
        <v>0</v>
      </c>
      <c r="BR97" s="696">
        <v>0</v>
      </c>
      <c r="BS97" s="696">
        <v>0</v>
      </c>
      <c r="BT97" s="697">
        <v>0</v>
      </c>
    </row>
    <row r="98" spans="2:73" ht="15.75" customHeight="1">
      <c r="B98" s="691" t="s">
        <v>209</v>
      </c>
      <c r="C98" s="691" t="s">
        <v>698</v>
      </c>
      <c r="D98" s="691" t="s">
        <v>102</v>
      </c>
      <c r="E98" s="691" t="s">
        <v>696</v>
      </c>
      <c r="F98" s="691" t="s">
        <v>714</v>
      </c>
      <c r="G98" s="691"/>
      <c r="H98" s="691">
        <v>2015</v>
      </c>
      <c r="I98" s="644" t="s">
        <v>582</v>
      </c>
      <c r="J98" s="644" t="s">
        <v>596</v>
      </c>
      <c r="K98" s="633"/>
      <c r="L98" s="695"/>
      <c r="M98" s="696"/>
      <c r="N98" s="696"/>
      <c r="O98" s="696"/>
      <c r="P98" s="696">
        <v>25</v>
      </c>
      <c r="Q98" s="696">
        <v>17</v>
      </c>
      <c r="R98" s="696">
        <v>14</v>
      </c>
      <c r="S98" s="696">
        <v>14</v>
      </c>
      <c r="T98" s="696">
        <v>14</v>
      </c>
      <c r="U98" s="696">
        <v>14</v>
      </c>
      <c r="V98" s="696">
        <v>14</v>
      </c>
      <c r="W98" s="696">
        <v>14</v>
      </c>
      <c r="X98" s="696">
        <v>14</v>
      </c>
      <c r="Y98" s="696">
        <v>14</v>
      </c>
      <c r="Z98" s="696">
        <v>14</v>
      </c>
      <c r="AA98" s="696">
        <v>1</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c r="AR98" s="696"/>
      <c r="AS98" s="696"/>
      <c r="AT98" s="696"/>
      <c r="AU98" s="696">
        <v>113803</v>
      </c>
      <c r="AV98" s="696">
        <v>77768</v>
      </c>
      <c r="AW98" s="696">
        <v>66569</v>
      </c>
      <c r="AX98" s="696">
        <v>66569</v>
      </c>
      <c r="AY98" s="696">
        <v>66569</v>
      </c>
      <c r="AZ98" s="696">
        <v>66569</v>
      </c>
      <c r="BA98" s="696">
        <v>66569</v>
      </c>
      <c r="BB98" s="696">
        <v>66569</v>
      </c>
      <c r="BC98" s="696">
        <v>66569</v>
      </c>
      <c r="BD98" s="696">
        <v>66569</v>
      </c>
      <c r="BE98" s="696">
        <v>64672</v>
      </c>
      <c r="BF98" s="696">
        <v>3294</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75" customHeight="1">
      <c r="B99" s="691" t="s">
        <v>209</v>
      </c>
      <c r="C99" s="691" t="s">
        <v>698</v>
      </c>
      <c r="D99" s="691" t="s">
        <v>103</v>
      </c>
      <c r="E99" s="691" t="s">
        <v>696</v>
      </c>
      <c r="F99" s="691"/>
      <c r="G99" s="691"/>
      <c r="H99" s="691">
        <v>2015</v>
      </c>
      <c r="I99" s="644" t="s">
        <v>582</v>
      </c>
      <c r="J99" s="644" t="s">
        <v>596</v>
      </c>
      <c r="K99" s="633"/>
      <c r="L99" s="695"/>
      <c r="M99" s="696"/>
      <c r="N99" s="696"/>
      <c r="O99" s="696"/>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c r="AR99" s="696"/>
      <c r="AS99" s="696"/>
      <c r="AT99" s="696"/>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75" customHeight="1">
      <c r="B100" s="691" t="s">
        <v>209</v>
      </c>
      <c r="C100" s="691" t="s">
        <v>698</v>
      </c>
      <c r="D100" s="691" t="s">
        <v>104</v>
      </c>
      <c r="E100" s="691" t="s">
        <v>696</v>
      </c>
      <c r="F100" s="691"/>
      <c r="G100" s="691"/>
      <c r="H100" s="691">
        <v>2015</v>
      </c>
      <c r="I100" s="644" t="s">
        <v>582</v>
      </c>
      <c r="J100" s="644" t="s">
        <v>596</v>
      </c>
      <c r="K100" s="633"/>
      <c r="L100" s="695"/>
      <c r="M100" s="696"/>
      <c r="N100" s="696"/>
      <c r="O100" s="696"/>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c r="AR100" s="696"/>
      <c r="AS100" s="696"/>
      <c r="AT100" s="696"/>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v>0</v>
      </c>
      <c r="BU100" s="163"/>
    </row>
    <row r="101" spans="2:73" ht="15" customHeight="1">
      <c r="B101" s="691" t="s">
        <v>209</v>
      </c>
      <c r="C101" s="691" t="s">
        <v>702</v>
      </c>
      <c r="D101" s="691" t="s">
        <v>105</v>
      </c>
      <c r="E101" s="691" t="s">
        <v>696</v>
      </c>
      <c r="F101" s="691" t="s">
        <v>702</v>
      </c>
      <c r="G101" s="691"/>
      <c r="H101" s="691">
        <v>2015</v>
      </c>
      <c r="I101" s="644" t="s">
        <v>582</v>
      </c>
      <c r="J101" s="644" t="s">
        <v>596</v>
      </c>
      <c r="K101" s="633"/>
      <c r="L101" s="695"/>
      <c r="M101" s="696"/>
      <c r="N101" s="696"/>
      <c r="O101" s="696"/>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c r="AR101" s="696"/>
      <c r="AS101" s="696"/>
      <c r="AT101" s="696"/>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v>0</v>
      </c>
    </row>
    <row r="102" spans="2:73" ht="15.75" customHeight="1">
      <c r="B102" s="691" t="s">
        <v>209</v>
      </c>
      <c r="C102" s="691" t="s">
        <v>702</v>
      </c>
      <c r="D102" s="691" t="s">
        <v>107</v>
      </c>
      <c r="E102" s="691" t="s">
        <v>696</v>
      </c>
      <c r="F102" s="691" t="s">
        <v>702</v>
      </c>
      <c r="G102" s="691"/>
      <c r="H102" s="691">
        <v>2015</v>
      </c>
      <c r="I102" s="644" t="s">
        <v>582</v>
      </c>
      <c r="J102" s="644" t="s">
        <v>596</v>
      </c>
      <c r="K102" s="633"/>
      <c r="L102" s="695"/>
      <c r="M102" s="696"/>
      <c r="N102" s="696"/>
      <c r="O102" s="696"/>
      <c r="P102" s="696">
        <v>0</v>
      </c>
      <c r="Q102" s="696">
        <v>0</v>
      </c>
      <c r="R102" s="696">
        <v>0</v>
      </c>
      <c r="S102" s="696">
        <v>0</v>
      </c>
      <c r="T102" s="696">
        <v>0</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3"/>
      <c r="AQ102" s="695"/>
      <c r="AR102" s="696"/>
      <c r="AS102" s="696"/>
      <c r="AT102" s="696"/>
      <c r="AU102" s="696">
        <v>2774</v>
      </c>
      <c r="AV102" s="696">
        <v>2774</v>
      </c>
      <c r="AW102" s="696">
        <v>2774</v>
      </c>
      <c r="AX102" s="696">
        <v>2774</v>
      </c>
      <c r="AY102" s="696">
        <v>2774</v>
      </c>
      <c r="AZ102" s="696">
        <v>2774</v>
      </c>
      <c r="BA102" s="696">
        <v>2774</v>
      </c>
      <c r="BB102" s="696">
        <v>2774</v>
      </c>
      <c r="BC102" s="696">
        <v>1474</v>
      </c>
      <c r="BD102" s="696">
        <v>1474</v>
      </c>
      <c r="BE102" s="696">
        <v>1474</v>
      </c>
      <c r="BF102" s="696">
        <v>1474</v>
      </c>
      <c r="BG102" s="696">
        <v>1474</v>
      </c>
      <c r="BH102" s="696">
        <v>1474</v>
      </c>
      <c r="BI102" s="696">
        <v>1474</v>
      </c>
      <c r="BJ102" s="696">
        <v>0</v>
      </c>
      <c r="BK102" s="696">
        <v>0</v>
      </c>
      <c r="BL102" s="696">
        <v>0</v>
      </c>
      <c r="BM102" s="696">
        <v>0</v>
      </c>
      <c r="BN102" s="696">
        <v>0</v>
      </c>
      <c r="BO102" s="696">
        <v>0</v>
      </c>
      <c r="BP102" s="696">
        <v>0</v>
      </c>
      <c r="BQ102" s="696">
        <v>0</v>
      </c>
      <c r="BR102" s="696">
        <v>0</v>
      </c>
      <c r="BS102" s="696">
        <v>0</v>
      </c>
      <c r="BT102" s="697">
        <v>0</v>
      </c>
      <c r="BU102" s="163"/>
    </row>
    <row r="103" spans="2:73" ht="15.75" customHeight="1">
      <c r="B103" s="691" t="s">
        <v>209</v>
      </c>
      <c r="C103" s="691" t="s">
        <v>702</v>
      </c>
      <c r="D103" s="691" t="s">
        <v>106</v>
      </c>
      <c r="E103" s="691" t="s">
        <v>696</v>
      </c>
      <c r="F103" s="691" t="s">
        <v>702</v>
      </c>
      <c r="G103" s="691"/>
      <c r="H103" s="691">
        <v>2015</v>
      </c>
      <c r="I103" s="644" t="s">
        <v>582</v>
      </c>
      <c r="J103" s="644" t="s">
        <v>596</v>
      </c>
      <c r="K103" s="633"/>
      <c r="L103" s="695"/>
      <c r="M103" s="696"/>
      <c r="N103" s="696"/>
      <c r="O103" s="696"/>
      <c r="P103" s="696">
        <v>0</v>
      </c>
      <c r="Q103" s="696">
        <v>0</v>
      </c>
      <c r="R103" s="696">
        <v>0</v>
      </c>
      <c r="S103" s="696">
        <v>0</v>
      </c>
      <c r="T103" s="696">
        <v>0</v>
      </c>
      <c r="U103" s="696">
        <v>0</v>
      </c>
      <c r="V103" s="696">
        <v>0</v>
      </c>
      <c r="W103" s="696">
        <v>0</v>
      </c>
      <c r="X103" s="696">
        <v>0</v>
      </c>
      <c r="Y103" s="696">
        <v>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c r="AR103" s="696"/>
      <c r="AS103" s="696"/>
      <c r="AT103" s="696"/>
      <c r="AU103" s="696">
        <v>0</v>
      </c>
      <c r="AV103" s="696">
        <v>0</v>
      </c>
      <c r="AW103" s="696">
        <v>0</v>
      </c>
      <c r="AX103" s="696">
        <v>0</v>
      </c>
      <c r="AY103" s="696">
        <v>0</v>
      </c>
      <c r="AZ103" s="696">
        <v>0</v>
      </c>
      <c r="BA103" s="696">
        <v>0</v>
      </c>
      <c r="BB103" s="696">
        <v>0</v>
      </c>
      <c r="BC103" s="696">
        <v>0</v>
      </c>
      <c r="BD103" s="696">
        <v>0</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ustomHeight="1">
      <c r="B104" s="691" t="s">
        <v>209</v>
      </c>
      <c r="C104" s="691" t="s">
        <v>695</v>
      </c>
      <c r="D104" s="691" t="s">
        <v>109</v>
      </c>
      <c r="E104" s="691" t="s">
        <v>696</v>
      </c>
      <c r="F104" s="691" t="s">
        <v>29</v>
      </c>
      <c r="G104" s="691"/>
      <c r="H104" s="691">
        <v>2015</v>
      </c>
      <c r="I104" s="644" t="s">
        <v>582</v>
      </c>
      <c r="J104" s="644" t="s">
        <v>596</v>
      </c>
      <c r="K104" s="633"/>
      <c r="L104" s="695"/>
      <c r="M104" s="696"/>
      <c r="N104" s="696"/>
      <c r="O104" s="696"/>
      <c r="P104" s="696">
        <v>1</v>
      </c>
      <c r="Q104" s="696">
        <v>1</v>
      </c>
      <c r="R104" s="696">
        <v>1</v>
      </c>
      <c r="S104" s="696">
        <v>1</v>
      </c>
      <c r="T104" s="696">
        <v>1</v>
      </c>
      <c r="U104" s="696">
        <v>1</v>
      </c>
      <c r="V104" s="696">
        <v>1</v>
      </c>
      <c r="W104" s="696">
        <v>1</v>
      </c>
      <c r="X104" s="696">
        <v>1</v>
      </c>
      <c r="Y104" s="696">
        <v>1</v>
      </c>
      <c r="Z104" s="696">
        <v>1</v>
      </c>
      <c r="AA104" s="696">
        <v>1</v>
      </c>
      <c r="AB104" s="696">
        <v>1</v>
      </c>
      <c r="AC104" s="696">
        <v>1</v>
      </c>
      <c r="AD104" s="696">
        <v>1</v>
      </c>
      <c r="AE104" s="696">
        <v>1</v>
      </c>
      <c r="AF104" s="696">
        <v>1</v>
      </c>
      <c r="AG104" s="696">
        <v>1</v>
      </c>
      <c r="AH104" s="696">
        <v>1</v>
      </c>
      <c r="AI104" s="696">
        <v>1</v>
      </c>
      <c r="AJ104" s="696">
        <v>0</v>
      </c>
      <c r="AK104" s="696">
        <v>0</v>
      </c>
      <c r="AL104" s="696">
        <v>0</v>
      </c>
      <c r="AM104" s="696">
        <v>0</v>
      </c>
      <c r="AN104" s="696">
        <v>0</v>
      </c>
      <c r="AO104" s="697">
        <v>0</v>
      </c>
      <c r="AP104" s="633"/>
      <c r="AQ104" s="695"/>
      <c r="AR104" s="696"/>
      <c r="AS104" s="696"/>
      <c r="AT104" s="696"/>
      <c r="AU104" s="696">
        <v>5339</v>
      </c>
      <c r="AV104" s="696">
        <v>4870</v>
      </c>
      <c r="AW104" s="696">
        <v>4794</v>
      </c>
      <c r="AX104" s="696">
        <v>4717</v>
      </c>
      <c r="AY104" s="696">
        <v>4717</v>
      </c>
      <c r="AZ104" s="696">
        <v>4717</v>
      </c>
      <c r="BA104" s="696">
        <v>4486</v>
      </c>
      <c r="BB104" s="696">
        <v>4486</v>
      </c>
      <c r="BC104" s="696">
        <v>3856</v>
      </c>
      <c r="BD104" s="696">
        <v>3856</v>
      </c>
      <c r="BE104" s="696">
        <v>3805</v>
      </c>
      <c r="BF104" s="696">
        <v>3805</v>
      </c>
      <c r="BG104" s="696">
        <v>3164</v>
      </c>
      <c r="BH104" s="696">
        <v>3164</v>
      </c>
      <c r="BI104" s="696">
        <v>2222</v>
      </c>
      <c r="BJ104" s="696">
        <v>2140</v>
      </c>
      <c r="BK104" s="696">
        <v>2140</v>
      </c>
      <c r="BL104" s="696">
        <v>2140</v>
      </c>
      <c r="BM104" s="696">
        <v>2140</v>
      </c>
      <c r="BN104" s="696">
        <v>2140</v>
      </c>
      <c r="BO104" s="696">
        <v>591</v>
      </c>
      <c r="BP104" s="696">
        <v>0</v>
      </c>
      <c r="BQ104" s="696">
        <v>0</v>
      </c>
      <c r="BR104" s="696">
        <v>0</v>
      </c>
      <c r="BS104" s="696">
        <v>0</v>
      </c>
      <c r="BT104" s="697">
        <v>0</v>
      </c>
      <c r="BU104" s="163"/>
    </row>
    <row r="105" spans="2:73" ht="15.75" customHeight="1">
      <c r="B105" s="691" t="s">
        <v>209</v>
      </c>
      <c r="C105" s="691" t="s">
        <v>721</v>
      </c>
      <c r="D105" s="691" t="s">
        <v>110</v>
      </c>
      <c r="E105" s="691" t="s">
        <v>696</v>
      </c>
      <c r="F105" s="691"/>
      <c r="G105" s="691"/>
      <c r="H105" s="691">
        <v>2015</v>
      </c>
      <c r="I105" s="644" t="s">
        <v>582</v>
      </c>
      <c r="J105" s="644" t="s">
        <v>596</v>
      </c>
      <c r="K105" s="633"/>
      <c r="L105" s="695"/>
      <c r="M105" s="696"/>
      <c r="N105" s="696"/>
      <c r="O105" s="696"/>
      <c r="P105" s="696">
        <v>0</v>
      </c>
      <c r="Q105" s="696">
        <v>0</v>
      </c>
      <c r="R105" s="696">
        <v>0</v>
      </c>
      <c r="S105" s="696">
        <v>0</v>
      </c>
      <c r="T105" s="696">
        <v>0</v>
      </c>
      <c r="U105" s="696">
        <v>0</v>
      </c>
      <c r="V105" s="696">
        <v>0</v>
      </c>
      <c r="W105" s="696">
        <v>0</v>
      </c>
      <c r="X105" s="696">
        <v>0</v>
      </c>
      <c r="Y105" s="696">
        <v>0</v>
      </c>
      <c r="Z105" s="696">
        <v>0</v>
      </c>
      <c r="AA105" s="696">
        <v>0</v>
      </c>
      <c r="AB105" s="696">
        <v>0</v>
      </c>
      <c r="AC105" s="696">
        <v>0</v>
      </c>
      <c r="AD105" s="696">
        <v>0</v>
      </c>
      <c r="AE105" s="696">
        <v>0</v>
      </c>
      <c r="AF105" s="696">
        <v>0</v>
      </c>
      <c r="AG105" s="696">
        <v>0</v>
      </c>
      <c r="AH105" s="696">
        <v>0</v>
      </c>
      <c r="AI105" s="696">
        <v>0</v>
      </c>
      <c r="AJ105" s="696">
        <v>0</v>
      </c>
      <c r="AK105" s="696">
        <v>0</v>
      </c>
      <c r="AL105" s="696">
        <v>0</v>
      </c>
      <c r="AM105" s="696">
        <v>0</v>
      </c>
      <c r="AN105" s="696">
        <v>0</v>
      </c>
      <c r="AO105" s="697">
        <v>0</v>
      </c>
      <c r="AP105" s="633"/>
      <c r="AQ105" s="695"/>
      <c r="AR105" s="696"/>
      <c r="AS105" s="696"/>
      <c r="AT105" s="696"/>
      <c r="AU105" s="696">
        <v>0</v>
      </c>
      <c r="AV105" s="696">
        <v>0</v>
      </c>
      <c r="AW105" s="696">
        <v>0</v>
      </c>
      <c r="AX105" s="696">
        <v>0</v>
      </c>
      <c r="AY105" s="696">
        <v>0</v>
      </c>
      <c r="AZ105" s="696">
        <v>0</v>
      </c>
      <c r="BA105" s="696">
        <v>0</v>
      </c>
      <c r="BB105" s="696">
        <v>0</v>
      </c>
      <c r="BC105" s="696">
        <v>0</v>
      </c>
      <c r="BD105" s="696">
        <v>0</v>
      </c>
      <c r="BE105" s="696">
        <v>0</v>
      </c>
      <c r="BF105" s="696">
        <v>0</v>
      </c>
      <c r="BG105" s="696">
        <v>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75" customHeight="1">
      <c r="B106" s="691" t="s">
        <v>209</v>
      </c>
      <c r="C106" s="691" t="s">
        <v>721</v>
      </c>
      <c r="D106" s="691" t="s">
        <v>111</v>
      </c>
      <c r="E106" s="691" t="s">
        <v>696</v>
      </c>
      <c r="F106" s="691"/>
      <c r="G106" s="691"/>
      <c r="H106" s="691">
        <v>2015</v>
      </c>
      <c r="I106" s="644" t="s">
        <v>582</v>
      </c>
      <c r="J106" s="644" t="s">
        <v>596</v>
      </c>
      <c r="K106" s="633"/>
      <c r="L106" s="695"/>
      <c r="M106" s="696"/>
      <c r="N106" s="696"/>
      <c r="O106" s="696"/>
      <c r="P106" s="696">
        <v>0</v>
      </c>
      <c r="Q106" s="696">
        <v>0</v>
      </c>
      <c r="R106" s="696">
        <v>0</v>
      </c>
      <c r="S106" s="696">
        <v>0</v>
      </c>
      <c r="T106" s="696">
        <v>0</v>
      </c>
      <c r="U106" s="696">
        <v>0</v>
      </c>
      <c r="V106" s="696">
        <v>0</v>
      </c>
      <c r="W106" s="696">
        <v>0</v>
      </c>
      <c r="X106" s="696">
        <v>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3"/>
      <c r="AQ106" s="695"/>
      <c r="AR106" s="696"/>
      <c r="AS106" s="696"/>
      <c r="AT106" s="696"/>
      <c r="AU106" s="696">
        <v>0</v>
      </c>
      <c r="AV106" s="696">
        <v>0</v>
      </c>
      <c r="AW106" s="696">
        <v>0</v>
      </c>
      <c r="AX106" s="696">
        <v>0</v>
      </c>
      <c r="AY106" s="696">
        <v>0</v>
      </c>
      <c r="AZ106" s="696">
        <v>0</v>
      </c>
      <c r="BA106" s="696">
        <v>0</v>
      </c>
      <c r="BB106" s="696">
        <v>0</v>
      </c>
      <c r="BC106" s="696">
        <v>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75" customHeight="1">
      <c r="B107" s="691" t="s">
        <v>209</v>
      </c>
      <c r="C107" s="691" t="s">
        <v>721</v>
      </c>
      <c r="D107" s="691" t="s">
        <v>112</v>
      </c>
      <c r="E107" s="691" t="s">
        <v>696</v>
      </c>
      <c r="F107" s="691"/>
      <c r="G107" s="691"/>
      <c r="H107" s="691">
        <v>2015</v>
      </c>
      <c r="I107" s="644" t="s">
        <v>582</v>
      </c>
      <c r="J107" s="644" t="s">
        <v>596</v>
      </c>
      <c r="K107" s="633"/>
      <c r="L107" s="695"/>
      <c r="M107" s="696"/>
      <c r="N107" s="696"/>
      <c r="O107" s="696"/>
      <c r="P107" s="696">
        <v>0</v>
      </c>
      <c r="Q107" s="696">
        <v>0</v>
      </c>
      <c r="R107" s="696">
        <v>0</v>
      </c>
      <c r="S107" s="696">
        <v>0</v>
      </c>
      <c r="T107" s="696">
        <v>0</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3"/>
      <c r="AQ107" s="698"/>
      <c r="AR107" s="699"/>
      <c r="AS107" s="699"/>
      <c r="AT107" s="699"/>
      <c r="AU107" s="699">
        <v>0</v>
      </c>
      <c r="AV107" s="699">
        <v>0</v>
      </c>
      <c r="AW107" s="699">
        <v>0</v>
      </c>
      <c r="AX107" s="699">
        <v>0</v>
      </c>
      <c r="AY107" s="699">
        <v>0</v>
      </c>
      <c r="AZ107" s="699">
        <v>0</v>
      </c>
      <c r="BA107" s="699">
        <v>0</v>
      </c>
      <c r="BB107" s="699">
        <v>0</v>
      </c>
      <c r="BC107" s="699">
        <v>0</v>
      </c>
      <c r="BD107" s="699">
        <v>0</v>
      </c>
      <c r="BE107" s="699">
        <v>0</v>
      </c>
      <c r="BF107" s="699">
        <v>0</v>
      </c>
      <c r="BG107" s="699">
        <v>0</v>
      </c>
      <c r="BH107" s="699">
        <v>0</v>
      </c>
      <c r="BI107" s="699">
        <v>0</v>
      </c>
      <c r="BJ107" s="699">
        <v>0</v>
      </c>
      <c r="BK107" s="699">
        <v>0</v>
      </c>
      <c r="BL107" s="699">
        <v>0</v>
      </c>
      <c r="BM107" s="699">
        <v>0</v>
      </c>
      <c r="BN107" s="699">
        <v>0</v>
      </c>
      <c r="BO107" s="699">
        <v>0</v>
      </c>
      <c r="BP107" s="699">
        <v>0</v>
      </c>
      <c r="BQ107" s="699">
        <v>0</v>
      </c>
      <c r="BR107" s="699">
        <v>0</v>
      </c>
      <c r="BS107" s="699">
        <v>0</v>
      </c>
      <c r="BT107" s="700">
        <v>0</v>
      </c>
      <c r="BU107" s="163"/>
    </row>
    <row r="108" spans="2:73" ht="15.75" customHeight="1">
      <c r="B108" s="691" t="s">
        <v>209</v>
      </c>
      <c r="C108" s="691" t="s">
        <v>721</v>
      </c>
      <c r="D108" s="691" t="s">
        <v>113</v>
      </c>
      <c r="E108" s="691" t="s">
        <v>696</v>
      </c>
      <c r="F108" s="691"/>
      <c r="G108" s="691"/>
      <c r="H108" s="691">
        <v>2015</v>
      </c>
      <c r="I108" s="644" t="s">
        <v>582</v>
      </c>
      <c r="J108" s="644" t="s">
        <v>596</v>
      </c>
      <c r="K108" s="633"/>
      <c r="L108" s="695"/>
      <c r="M108" s="696"/>
      <c r="N108" s="696"/>
      <c r="O108" s="696"/>
      <c r="P108" s="696">
        <v>0</v>
      </c>
      <c r="Q108" s="696">
        <v>0</v>
      </c>
      <c r="R108" s="696">
        <v>0</v>
      </c>
      <c r="S108" s="696">
        <v>0</v>
      </c>
      <c r="T108" s="696">
        <v>0</v>
      </c>
      <c r="U108" s="696">
        <v>0</v>
      </c>
      <c r="V108" s="696">
        <v>0</v>
      </c>
      <c r="W108" s="696">
        <v>0</v>
      </c>
      <c r="X108" s="696">
        <v>0</v>
      </c>
      <c r="Y108" s="696">
        <v>0</v>
      </c>
      <c r="Z108" s="696">
        <v>0</v>
      </c>
      <c r="AA108" s="696">
        <v>0</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3"/>
      <c r="AQ108" s="692"/>
      <c r="AR108" s="693"/>
      <c r="AS108" s="693"/>
      <c r="AT108" s="693"/>
      <c r="AU108" s="693">
        <v>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75" customHeight="1">
      <c r="B109" s="691" t="s">
        <v>209</v>
      </c>
      <c r="C109" s="691" t="s">
        <v>722</v>
      </c>
      <c r="D109" s="691" t="s">
        <v>496</v>
      </c>
      <c r="E109" s="691" t="s">
        <v>696</v>
      </c>
      <c r="F109" s="691"/>
      <c r="G109" s="691"/>
      <c r="H109" s="691">
        <v>2015</v>
      </c>
      <c r="I109" s="644" t="s">
        <v>582</v>
      </c>
      <c r="J109" s="644" t="s">
        <v>596</v>
      </c>
      <c r="K109" s="633"/>
      <c r="L109" s="695"/>
      <c r="M109" s="696"/>
      <c r="N109" s="696"/>
      <c r="O109" s="696"/>
      <c r="P109" s="696">
        <v>0</v>
      </c>
      <c r="Q109" s="696">
        <v>0</v>
      </c>
      <c r="R109" s="696">
        <v>0</v>
      </c>
      <c r="S109" s="696">
        <v>0</v>
      </c>
      <c r="T109" s="696">
        <v>0</v>
      </c>
      <c r="U109" s="696">
        <v>0</v>
      </c>
      <c r="V109" s="696">
        <v>0</v>
      </c>
      <c r="W109" s="696">
        <v>0</v>
      </c>
      <c r="X109" s="696">
        <v>0</v>
      </c>
      <c r="Y109" s="696">
        <v>0</v>
      </c>
      <c r="Z109" s="696">
        <v>0</v>
      </c>
      <c r="AA109" s="696">
        <v>0</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c r="AR109" s="696"/>
      <c r="AS109" s="696"/>
      <c r="AT109" s="696"/>
      <c r="AU109" s="696">
        <v>0</v>
      </c>
      <c r="AV109" s="696">
        <v>0</v>
      </c>
      <c r="AW109" s="696">
        <v>0</v>
      </c>
      <c r="AX109" s="696">
        <v>0</v>
      </c>
      <c r="AY109" s="696">
        <v>0</v>
      </c>
      <c r="AZ109" s="696">
        <v>0</v>
      </c>
      <c r="BA109" s="696">
        <v>0</v>
      </c>
      <c r="BB109" s="696">
        <v>0</v>
      </c>
      <c r="BC109" s="696">
        <v>0</v>
      </c>
      <c r="BD109" s="696">
        <v>0</v>
      </c>
      <c r="BE109" s="696">
        <v>0</v>
      </c>
      <c r="BF109" s="696">
        <v>0</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ustomHeight="1">
      <c r="B110" s="691" t="s">
        <v>209</v>
      </c>
      <c r="C110" s="691" t="s">
        <v>722</v>
      </c>
      <c r="D110" s="691" t="s">
        <v>492</v>
      </c>
      <c r="E110" s="691" t="s">
        <v>696</v>
      </c>
      <c r="F110" s="691"/>
      <c r="G110" s="691"/>
      <c r="H110" s="691">
        <v>2015</v>
      </c>
      <c r="I110" s="644" t="s">
        <v>582</v>
      </c>
      <c r="J110" s="644" t="s">
        <v>596</v>
      </c>
      <c r="K110" s="633"/>
      <c r="L110" s="695"/>
      <c r="M110" s="696"/>
      <c r="N110" s="696"/>
      <c r="O110" s="696"/>
      <c r="P110" s="696">
        <v>0</v>
      </c>
      <c r="Q110" s="696">
        <v>0</v>
      </c>
      <c r="R110" s="696">
        <v>0</v>
      </c>
      <c r="S110" s="696">
        <v>0</v>
      </c>
      <c r="T110" s="696">
        <v>0</v>
      </c>
      <c r="U110" s="696">
        <v>0</v>
      </c>
      <c r="V110" s="696">
        <v>0</v>
      </c>
      <c r="W110" s="696">
        <v>0</v>
      </c>
      <c r="X110" s="696">
        <v>0</v>
      </c>
      <c r="Y110" s="696">
        <v>0</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c r="AR110" s="696"/>
      <c r="AS110" s="696"/>
      <c r="AT110" s="696"/>
      <c r="AU110" s="696">
        <v>0</v>
      </c>
      <c r="AV110" s="696">
        <v>0</v>
      </c>
      <c r="AW110" s="696">
        <v>0</v>
      </c>
      <c r="AX110" s="696">
        <v>0</v>
      </c>
      <c r="AY110" s="696">
        <v>0</v>
      </c>
      <c r="AZ110" s="696">
        <v>0</v>
      </c>
      <c r="BA110" s="696">
        <v>0</v>
      </c>
      <c r="BB110" s="696">
        <v>0</v>
      </c>
      <c r="BC110" s="696">
        <v>0</v>
      </c>
      <c r="BD110" s="696">
        <v>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4"/>
      <c r="J117" s="644"/>
      <c r="K117" s="633"/>
      <c r="L117" s="695"/>
      <c r="M117" s="695"/>
      <c r="N117" s="695"/>
      <c r="O117" s="695"/>
      <c r="P117" s="695"/>
      <c r="Q117" s="695"/>
      <c r="R117" s="695"/>
      <c r="S117" s="695"/>
      <c r="T117" s="695"/>
      <c r="U117" s="695"/>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5"/>
      <c r="AS117" s="695"/>
      <c r="AT117" s="695"/>
      <c r="AU117" s="695"/>
      <c r="AV117" s="695"/>
      <c r="AW117" s="695"/>
      <c r="AX117" s="695"/>
      <c r="AY117" s="695"/>
      <c r="AZ117" s="695"/>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110">
    <filterColumn colId="5">
      <filters>
        <filter val="2015"/>
      </filters>
    </filterColumn>
    <sortState ref="C26:BT42">
      <sortCondition ref="H25"/>
    </sortState>
  </autoFilter>
  <mergeCells count="1">
    <mergeCell ref="C24:G24"/>
  </mergeCells>
  <conditionalFormatting sqref="L27:AO53">
    <cfRule type="cellIs" dxfId="9" priority="13" operator="equal">
      <formula>0</formula>
    </cfRule>
  </conditionalFormatting>
  <conditionalFormatting sqref="AQ108:BT122 L110:AO122">
    <cfRule type="cellIs" dxfId="8" priority="10" operator="equal">
      <formula>0</formula>
    </cfRule>
  </conditionalFormatting>
  <conditionalFormatting sqref="L91:AO105 AQ91:BT107">
    <cfRule type="cellIs" dxfId="7" priority="11" operator="equal">
      <formula>0</formula>
    </cfRule>
  </conditionalFormatting>
  <conditionalFormatting sqref="L27:AO32">
    <cfRule type="cellIs" dxfId="6" priority="9" operator="equal">
      <formula>0</formula>
    </cfRule>
  </conditionalFormatting>
  <conditionalFormatting sqref="L27:AO43">
    <cfRule type="cellIs" dxfId="5" priority="8" operator="equal">
      <formula>0</formula>
    </cfRule>
  </conditionalFormatting>
  <conditionalFormatting sqref="L106:AO109">
    <cfRule type="cellIs" dxfId="4" priority="5" operator="equal">
      <formula>0</formula>
    </cfRule>
  </conditionalFormatting>
  <conditionalFormatting sqref="AQ27:BT38">
    <cfRule type="cellIs" dxfId="3" priority="4" operator="equal">
      <formula>0</formula>
    </cfRule>
  </conditionalFormatting>
  <conditionalFormatting sqref="AQ27:BT38">
    <cfRule type="cellIs" dxfId="2" priority="3" operator="equal">
      <formula>0</formula>
    </cfRule>
  </conditionalFormatting>
  <conditionalFormatting sqref="AQ39:BT53">
    <cfRule type="cellIs" dxfId="1" priority="2" operator="equal">
      <formula>0</formula>
    </cfRule>
  </conditionalFormatting>
  <conditionalFormatting sqref="L54:AO90 AQ54:BT90">
    <cfRule type="cellIs" dxfId="0" priority="1" operator="equal">
      <formula>0</formula>
    </cfRule>
  </conditionalFormatting>
  <pageMargins left="0.7" right="0.7" top="0.75" bottom="0.75" header="0.3" footer="0.3"/>
  <pageSetup scale="1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40"/>
  <sheetViews>
    <sheetView topLeftCell="A31" zoomScaleNormal="100" workbookViewId="0">
      <selection activeCell="B42" sqref="B42"/>
    </sheetView>
  </sheetViews>
  <sheetFormatPr defaultColWidth="9.140625" defaultRowHeight="15"/>
  <cols>
    <col min="1" max="1" width="9.140625" style="12"/>
    <col min="2" max="2" width="24.42578125" style="12" customWidth="1"/>
    <col min="3" max="3" width="10.85546875" style="12" customWidth="1"/>
    <col min="4" max="16384" width="9.140625" style="12"/>
  </cols>
  <sheetData>
    <row r="12" spans="2:22" ht="24" customHeight="1"/>
    <row r="13" spans="2:22" ht="15.75">
      <c r="B13" s="588" t="s">
        <v>506</v>
      </c>
    </row>
    <row r="14" spans="2:22" ht="15.75">
      <c r="B14" s="588"/>
    </row>
    <row r="15" spans="2:22" s="668" customFormat="1" ht="27" customHeight="1">
      <c r="B15" s="666" t="s">
        <v>749</v>
      </c>
      <c r="C15" s="667"/>
      <c r="D15" s="667"/>
      <c r="E15" s="667"/>
      <c r="F15" s="667"/>
      <c r="G15" s="667"/>
      <c r="H15" s="667"/>
      <c r="I15" s="667"/>
      <c r="J15" s="667"/>
      <c r="K15" s="667"/>
      <c r="L15" s="667"/>
      <c r="M15" s="667"/>
      <c r="N15" s="667"/>
      <c r="O15" s="667"/>
      <c r="P15" s="667"/>
      <c r="Q15" s="667"/>
      <c r="R15" s="667"/>
      <c r="S15" s="667"/>
      <c r="T15" s="667"/>
      <c r="U15" s="667"/>
      <c r="V15" s="667"/>
    </row>
    <row r="17" spans="2:7">
      <c r="B17" s="12" t="s">
        <v>750</v>
      </c>
    </row>
    <row r="18" spans="2:7">
      <c r="B18"/>
    </row>
    <row r="19" spans="2:7">
      <c r="B19" s="738"/>
      <c r="C19" s="739"/>
      <c r="D19" s="739" t="s">
        <v>731</v>
      </c>
      <c r="E19" s="740"/>
      <c r="F19" s="739"/>
      <c r="G19" s="741"/>
    </row>
    <row r="20" spans="2:7">
      <c r="B20" s="742" t="s">
        <v>732</v>
      </c>
      <c r="C20" s="761">
        <v>99000</v>
      </c>
      <c r="D20" s="740" t="s">
        <v>733</v>
      </c>
      <c r="E20" s="743"/>
      <c r="F20" s="762">
        <v>7270</v>
      </c>
      <c r="G20" s="744" t="s">
        <v>734</v>
      </c>
    </row>
    <row r="21" spans="2:7">
      <c r="B21" s="745" t="s">
        <v>235</v>
      </c>
      <c r="C21" s="746">
        <v>2015</v>
      </c>
      <c r="D21" s="746">
        <v>2014</v>
      </c>
      <c r="E21" s="747">
        <v>2013</v>
      </c>
      <c r="F21" s="746">
        <v>2015</v>
      </c>
      <c r="G21" s="748">
        <v>2014</v>
      </c>
    </row>
    <row r="22" spans="2:7">
      <c r="B22" s="749"/>
      <c r="C22" s="750"/>
      <c r="D22" s="750"/>
      <c r="E22" s="751"/>
      <c r="F22" s="750"/>
      <c r="G22" s="752"/>
    </row>
    <row r="23" spans="2:7">
      <c r="B23" s="753" t="s">
        <v>735</v>
      </c>
      <c r="C23" s="750">
        <v>61.7</v>
      </c>
      <c r="D23" s="750">
        <v>137.4</v>
      </c>
      <c r="E23" s="751">
        <v>137.4</v>
      </c>
      <c r="F23" s="750">
        <v>43.34</v>
      </c>
      <c r="G23" s="752">
        <v>43.04</v>
      </c>
    </row>
    <row r="24" spans="2:7">
      <c r="B24" s="753" t="s">
        <v>736</v>
      </c>
      <c r="C24" s="750">
        <v>61.71</v>
      </c>
      <c r="D24" s="750">
        <v>137.4</v>
      </c>
      <c r="E24" s="751">
        <v>137.4</v>
      </c>
      <c r="F24" s="750">
        <v>43.34</v>
      </c>
      <c r="G24" s="752">
        <v>43.04</v>
      </c>
    </row>
    <row r="25" spans="2:7">
      <c r="B25" s="753" t="s">
        <v>737</v>
      </c>
      <c r="C25" s="750">
        <v>62.02</v>
      </c>
      <c r="D25" s="750">
        <v>137.4</v>
      </c>
      <c r="E25" s="751">
        <v>137.4</v>
      </c>
      <c r="F25" s="750">
        <v>43.34</v>
      </c>
      <c r="G25" s="752">
        <v>43.04</v>
      </c>
    </row>
    <row r="26" spans="2:7">
      <c r="B26" s="753" t="s">
        <v>738</v>
      </c>
      <c r="C26" s="750">
        <v>61.71</v>
      </c>
      <c r="D26" s="750">
        <v>137.4</v>
      </c>
      <c r="E26" s="751">
        <v>137.4</v>
      </c>
      <c r="F26" s="750">
        <v>43.34</v>
      </c>
      <c r="G26" s="752">
        <v>43.04</v>
      </c>
    </row>
    <row r="27" spans="2:7">
      <c r="B27" s="753" t="s">
        <v>739</v>
      </c>
      <c r="C27" s="750">
        <v>62.02</v>
      </c>
      <c r="D27" s="750">
        <v>137.4</v>
      </c>
      <c r="E27" s="751">
        <v>137.4</v>
      </c>
      <c r="F27" s="750">
        <v>43.34</v>
      </c>
      <c r="G27" s="752">
        <v>43.04</v>
      </c>
    </row>
    <row r="28" spans="2:7">
      <c r="B28" s="753" t="s">
        <v>740</v>
      </c>
      <c r="C28" s="750">
        <v>62.02</v>
      </c>
      <c r="D28" s="750">
        <v>137.4</v>
      </c>
      <c r="E28" s="751">
        <v>137.4</v>
      </c>
      <c r="F28" s="750">
        <v>43.34</v>
      </c>
      <c r="G28" s="752">
        <v>43.04</v>
      </c>
    </row>
    <row r="29" spans="2:7">
      <c r="B29" s="753" t="s">
        <v>741</v>
      </c>
      <c r="C29" s="750">
        <v>62.02</v>
      </c>
      <c r="D29" s="750">
        <v>137.4</v>
      </c>
      <c r="E29" s="751">
        <v>137.4</v>
      </c>
      <c r="F29" s="750">
        <v>43.34</v>
      </c>
      <c r="G29" s="752">
        <v>43.04</v>
      </c>
    </row>
    <row r="30" spans="2:7">
      <c r="B30" s="753" t="s">
        <v>742</v>
      </c>
      <c r="C30" s="750">
        <v>62.02</v>
      </c>
      <c r="D30" s="750">
        <v>137.4</v>
      </c>
      <c r="E30" s="751">
        <v>137.4</v>
      </c>
      <c r="F30" s="763">
        <v>16.059999999999999</v>
      </c>
      <c r="G30" s="752">
        <v>43.34</v>
      </c>
    </row>
    <row r="31" spans="2:7">
      <c r="B31" s="753" t="s">
        <v>743</v>
      </c>
      <c r="C31" s="750">
        <v>62.02</v>
      </c>
      <c r="D31" s="750">
        <v>137.4</v>
      </c>
      <c r="E31" s="751">
        <v>137.4</v>
      </c>
      <c r="F31" s="750">
        <v>16.059999999999999</v>
      </c>
      <c r="G31" s="752">
        <v>43.34</v>
      </c>
    </row>
    <row r="32" spans="2:7">
      <c r="B32" s="753" t="s">
        <v>744</v>
      </c>
      <c r="C32" s="750">
        <v>62.02</v>
      </c>
      <c r="D32" s="763">
        <v>61.7</v>
      </c>
      <c r="E32" s="751">
        <v>137.4</v>
      </c>
      <c r="F32" s="750">
        <v>16.059999999999999</v>
      </c>
      <c r="G32" s="752">
        <v>43.34</v>
      </c>
    </row>
    <row r="33" spans="2:7">
      <c r="B33" s="753" t="s">
        <v>745</v>
      </c>
      <c r="C33" s="750">
        <v>62.02</v>
      </c>
      <c r="D33" s="750">
        <v>61.7</v>
      </c>
      <c r="E33" s="751">
        <v>137.4</v>
      </c>
      <c r="F33" s="750">
        <v>16.059999999999999</v>
      </c>
      <c r="G33" s="752">
        <v>43.34</v>
      </c>
    </row>
    <row r="34" spans="2:7">
      <c r="B34" s="753" t="s">
        <v>746</v>
      </c>
      <c r="C34" s="750">
        <v>62.02</v>
      </c>
      <c r="D34" s="750">
        <v>61.7</v>
      </c>
      <c r="E34" s="751">
        <v>137.4</v>
      </c>
      <c r="F34" s="750">
        <v>16.059999999999999</v>
      </c>
      <c r="G34" s="752">
        <v>43.34</v>
      </c>
    </row>
    <row r="35" spans="2:7">
      <c r="B35" s="749"/>
      <c r="C35" s="754"/>
      <c r="D35" s="754"/>
      <c r="E35" s="751"/>
      <c r="F35" s="754"/>
      <c r="G35" s="755"/>
    </row>
    <row r="36" spans="2:7">
      <c r="B36" s="753" t="s">
        <v>747</v>
      </c>
      <c r="C36" s="756">
        <f>SUM(C23:C35)</f>
        <v>743.3</v>
      </c>
      <c r="D36" s="756">
        <f>SUM(D23:D35)</f>
        <v>1421.7000000000003</v>
      </c>
      <c r="E36" s="757">
        <f>SUM(E23:E35)</f>
        <v>1648.8000000000004</v>
      </c>
      <c r="F36" s="756">
        <f>SUM(F30:F35)</f>
        <v>80.3</v>
      </c>
      <c r="G36" s="758">
        <f>SUM(G30:G35)</f>
        <v>216.70000000000002</v>
      </c>
    </row>
    <row r="37" spans="2:7" s="765" customFormat="1">
      <c r="B37" s="753"/>
      <c r="C37" s="759"/>
      <c r="D37" s="759"/>
      <c r="E37" s="759"/>
      <c r="F37" s="759"/>
      <c r="G37" s="772"/>
    </row>
    <row r="38" spans="2:7">
      <c r="B38" s="753" t="s">
        <v>759</v>
      </c>
      <c r="C38" s="759">
        <f>E36-C36+G36-F36</f>
        <v>1041.9000000000005</v>
      </c>
      <c r="D38" s="759"/>
      <c r="E38" s="759"/>
      <c r="F38" s="750"/>
      <c r="G38" s="752"/>
    </row>
    <row r="39" spans="2:7">
      <c r="B39" s="753" t="s">
        <v>760</v>
      </c>
      <c r="C39" s="771">
        <v>0.74</v>
      </c>
      <c r="D39" s="759"/>
      <c r="E39" s="759"/>
      <c r="F39" s="759"/>
      <c r="G39" s="752"/>
    </row>
    <row r="40" spans="2:7" ht="15.75" thickBot="1">
      <c r="B40" s="760" t="s">
        <v>748</v>
      </c>
      <c r="C40" s="770">
        <f>C38*C39</f>
        <v>771.00600000000043</v>
      </c>
      <c r="D40" s="746"/>
      <c r="E40" s="746"/>
      <c r="F40" s="746"/>
      <c r="G40" s="748"/>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29" activePane="bottomLeft" state="frozen"/>
      <selection pane="bottomLeft" activeCell="C41" sqref="C41:U4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562</v>
      </c>
      <c r="C16" s="783" t="s">
        <v>506</v>
      </c>
      <c r="D16" s="784"/>
      <c r="E16" s="784"/>
      <c r="F16" s="784"/>
      <c r="G16" s="784"/>
      <c r="H16" s="784"/>
      <c r="I16" s="784"/>
      <c r="J16" s="784"/>
      <c r="K16" s="784"/>
      <c r="L16" s="784"/>
      <c r="M16" s="784"/>
      <c r="N16" s="784"/>
      <c r="O16" s="784"/>
      <c r="P16" s="784"/>
      <c r="Q16" s="784"/>
      <c r="R16" s="784"/>
      <c r="S16" s="784"/>
      <c r="T16" s="784"/>
      <c r="U16" s="784"/>
    </row>
    <row r="17" spans="2:21" ht="55.5" customHeight="1">
      <c r="B17" s="705" t="s">
        <v>645</v>
      </c>
      <c r="C17" s="785" t="s">
        <v>646</v>
      </c>
      <c r="D17" s="785"/>
      <c r="E17" s="785"/>
      <c r="F17" s="785"/>
      <c r="G17" s="785"/>
      <c r="H17" s="785"/>
      <c r="I17" s="785"/>
      <c r="J17" s="785"/>
      <c r="K17" s="785"/>
      <c r="L17" s="785"/>
      <c r="M17" s="785"/>
      <c r="N17" s="785"/>
      <c r="O17" s="785"/>
      <c r="P17" s="785"/>
      <c r="Q17" s="785"/>
      <c r="R17" s="785"/>
      <c r="S17" s="785"/>
      <c r="T17" s="785"/>
      <c r="U17" s="786"/>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650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79" t="s">
        <v>648</v>
      </c>
      <c r="D23" s="779"/>
      <c r="E23" s="779"/>
      <c r="F23" s="779"/>
      <c r="G23" s="779"/>
      <c r="H23" s="779"/>
      <c r="I23" s="779"/>
      <c r="J23" s="779"/>
      <c r="K23" s="779"/>
      <c r="L23" s="779"/>
      <c r="M23" s="779"/>
      <c r="N23" s="779"/>
      <c r="O23" s="779"/>
      <c r="P23" s="779"/>
      <c r="Q23" s="779"/>
      <c r="R23" s="779"/>
      <c r="S23" s="779"/>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651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79" t="s">
        <v>649</v>
      </c>
      <c r="D27" s="779"/>
      <c r="E27" s="779"/>
      <c r="F27" s="779"/>
      <c r="G27" s="779"/>
      <c r="H27" s="779"/>
      <c r="I27" s="779"/>
      <c r="J27" s="779"/>
      <c r="K27" s="779"/>
      <c r="L27" s="779"/>
      <c r="M27" s="779"/>
      <c r="N27" s="779"/>
      <c r="O27" s="779"/>
      <c r="P27" s="779"/>
      <c r="Q27" s="779"/>
      <c r="R27" s="779"/>
      <c r="S27" s="779"/>
      <c r="T27" s="779"/>
      <c r="U27" s="780"/>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79" t="s">
        <v>652</v>
      </c>
      <c r="D29" s="779"/>
      <c r="E29" s="779"/>
      <c r="F29" s="779"/>
      <c r="G29" s="779"/>
      <c r="H29" s="779"/>
      <c r="I29" s="779"/>
      <c r="J29" s="779"/>
      <c r="K29" s="779"/>
      <c r="L29" s="779"/>
      <c r="M29" s="779"/>
      <c r="N29" s="779"/>
      <c r="O29" s="779"/>
      <c r="P29" s="779"/>
      <c r="Q29" s="779"/>
      <c r="R29" s="779"/>
      <c r="S29" s="779"/>
      <c r="T29" s="779"/>
      <c r="U29" s="780"/>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653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654</v>
      </c>
      <c r="C33" s="787" t="s">
        <v>655</v>
      </c>
      <c r="D33" s="787"/>
      <c r="E33" s="787"/>
      <c r="F33" s="787"/>
      <c r="G33" s="787"/>
      <c r="H33" s="787"/>
      <c r="I33" s="787"/>
      <c r="J33" s="787"/>
      <c r="K33" s="787"/>
      <c r="L33" s="787"/>
      <c r="M33" s="787"/>
      <c r="N33" s="787"/>
      <c r="O33" s="787"/>
      <c r="P33" s="787"/>
      <c r="Q33" s="787"/>
      <c r="R33" s="787"/>
      <c r="S33" s="787"/>
      <c r="T33" s="787"/>
      <c r="U33" s="788"/>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656</v>
      </c>
      <c r="C35" s="719" t="s">
        <v>657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658</v>
      </c>
      <c r="C37" s="781" t="s">
        <v>659</v>
      </c>
      <c r="D37" s="781"/>
      <c r="E37" s="781"/>
      <c r="F37" s="781"/>
      <c r="G37" s="781"/>
      <c r="H37" s="781"/>
      <c r="I37" s="781"/>
      <c r="J37" s="781"/>
      <c r="K37" s="781"/>
      <c r="L37" s="781"/>
      <c r="M37" s="781"/>
      <c r="N37" s="781"/>
      <c r="O37" s="781"/>
      <c r="P37" s="781"/>
      <c r="Q37" s="781"/>
      <c r="R37" s="781"/>
      <c r="S37" s="781"/>
      <c r="T37" s="781"/>
      <c r="U37" s="782"/>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660</v>
      </c>
      <c r="C39" s="721" t="s">
        <v>661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662</v>
      </c>
      <c r="C41" s="789" t="s">
        <v>663</v>
      </c>
      <c r="D41" s="789"/>
      <c r="E41" s="789"/>
      <c r="F41" s="789"/>
      <c r="G41" s="789"/>
      <c r="H41" s="789"/>
      <c r="I41" s="789"/>
      <c r="J41" s="789"/>
      <c r="K41" s="789"/>
      <c r="L41" s="789"/>
      <c r="M41" s="789"/>
      <c r="N41" s="789"/>
      <c r="O41" s="789"/>
      <c r="P41" s="789"/>
      <c r="Q41" s="789"/>
      <c r="R41" s="789"/>
      <c r="S41" s="789"/>
      <c r="T41" s="789"/>
      <c r="U41" s="790"/>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664</v>
      </c>
      <c r="C43" s="719" t="s">
        <v>665</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7" t="s">
        <v>669</v>
      </c>
      <c r="D45" s="777"/>
      <c r="E45" s="777"/>
      <c r="F45" s="777"/>
      <c r="G45" s="777"/>
      <c r="H45" s="777"/>
      <c r="I45" s="777"/>
      <c r="J45" s="777"/>
      <c r="K45" s="777"/>
      <c r="L45" s="777"/>
      <c r="M45" s="777"/>
      <c r="N45" s="777"/>
      <c r="O45" s="777"/>
      <c r="P45" s="777"/>
      <c r="Q45" s="777"/>
      <c r="R45" s="777"/>
      <c r="S45" s="777"/>
      <c r="T45" s="777"/>
      <c r="U45" s="778"/>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7" t="s">
        <v>666</v>
      </c>
      <c r="D47" s="777"/>
      <c r="E47" s="777"/>
      <c r="F47" s="777"/>
      <c r="G47" s="777"/>
      <c r="H47" s="777"/>
      <c r="I47" s="777"/>
      <c r="J47" s="777"/>
      <c r="K47" s="777"/>
      <c r="L47" s="777"/>
      <c r="M47" s="777"/>
      <c r="N47" s="777"/>
      <c r="O47" s="777"/>
      <c r="P47" s="777"/>
      <c r="Q47" s="777"/>
      <c r="R47" s="777"/>
      <c r="S47" s="777"/>
      <c r="T47" s="777"/>
      <c r="U47" s="778"/>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7" t="s">
        <v>667</v>
      </c>
      <c r="D49" s="777"/>
      <c r="E49" s="777"/>
      <c r="F49" s="777"/>
      <c r="G49" s="777"/>
      <c r="H49" s="777"/>
      <c r="I49" s="777"/>
      <c r="J49" s="777"/>
      <c r="K49" s="777"/>
      <c r="L49" s="777"/>
      <c r="M49" s="777"/>
      <c r="N49" s="777"/>
      <c r="O49" s="777"/>
      <c r="P49" s="777"/>
      <c r="Q49" s="777"/>
      <c r="R49" s="777"/>
      <c r="S49" s="777"/>
      <c r="T49" s="777"/>
      <c r="U49" s="778"/>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7" t="s">
        <v>668</v>
      </c>
      <c r="D51" s="777"/>
      <c r="E51" s="777"/>
      <c r="F51" s="777"/>
      <c r="G51" s="777"/>
      <c r="H51" s="777"/>
      <c r="I51" s="777"/>
      <c r="J51" s="777"/>
      <c r="K51" s="777"/>
      <c r="L51" s="777"/>
      <c r="M51" s="777"/>
      <c r="N51" s="777"/>
      <c r="O51" s="777"/>
      <c r="P51" s="777"/>
      <c r="Q51" s="777"/>
      <c r="R51" s="777"/>
      <c r="S51" s="777"/>
      <c r="T51" s="777"/>
      <c r="U51" s="778"/>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79" t="s">
        <v>670</v>
      </c>
      <c r="D53" s="779"/>
      <c r="E53" s="779"/>
      <c r="F53" s="779"/>
      <c r="G53" s="779"/>
      <c r="H53" s="779"/>
      <c r="I53" s="779"/>
      <c r="J53" s="779"/>
      <c r="K53" s="779"/>
      <c r="L53" s="779"/>
      <c r="M53" s="779"/>
      <c r="N53" s="779"/>
      <c r="O53" s="779"/>
      <c r="P53" s="779"/>
      <c r="Q53" s="779"/>
      <c r="R53" s="779"/>
      <c r="S53" s="779"/>
      <c r="T53" s="779"/>
      <c r="U53" s="780"/>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671</v>
      </c>
      <c r="C55" s="781" t="s">
        <v>672</v>
      </c>
      <c r="D55" s="781"/>
      <c r="E55" s="781"/>
      <c r="F55" s="781"/>
      <c r="G55" s="781"/>
      <c r="H55" s="781"/>
      <c r="I55" s="781"/>
      <c r="J55" s="781"/>
      <c r="K55" s="781"/>
      <c r="L55" s="781"/>
      <c r="M55" s="781"/>
      <c r="N55" s="781"/>
      <c r="O55" s="781"/>
      <c r="P55" s="781"/>
      <c r="Q55" s="781"/>
      <c r="R55" s="781"/>
      <c r="S55" s="781"/>
      <c r="T55" s="781"/>
      <c r="U55" s="782"/>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673</v>
      </c>
      <c r="C57" s="781" t="s">
        <v>674</v>
      </c>
      <c r="D57" s="781"/>
      <c r="E57" s="781"/>
      <c r="F57" s="781"/>
      <c r="G57" s="781"/>
      <c r="H57" s="781"/>
      <c r="I57" s="781"/>
      <c r="J57" s="781"/>
      <c r="K57" s="781"/>
      <c r="L57" s="781"/>
      <c r="M57" s="781"/>
      <c r="N57" s="781"/>
      <c r="O57" s="781"/>
      <c r="P57" s="781"/>
      <c r="Q57" s="781"/>
      <c r="R57" s="781"/>
      <c r="S57" s="781"/>
      <c r="T57" s="781"/>
      <c r="U57" s="782"/>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675</v>
      </c>
      <c r="C59" s="726" t="s">
        <v>676</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4" zoomScale="90" zoomScaleNormal="9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2" t="s">
        <v>566</v>
      </c>
      <c r="C3" s="793"/>
      <c r="D3" s="793"/>
      <c r="E3" s="793"/>
      <c r="F3" s="794"/>
      <c r="G3" s="124"/>
    </row>
    <row r="4" spans="2:20" ht="16.5" customHeight="1">
      <c r="B4" s="795"/>
      <c r="C4" s="796"/>
      <c r="D4" s="796"/>
      <c r="E4" s="796"/>
      <c r="F4" s="797"/>
      <c r="G4" s="124"/>
    </row>
    <row r="5" spans="2:20" ht="71.25" customHeight="1">
      <c r="B5" s="795"/>
      <c r="C5" s="796"/>
      <c r="D5" s="796"/>
      <c r="E5" s="796"/>
      <c r="F5" s="797"/>
      <c r="G5" s="124"/>
    </row>
    <row r="6" spans="2:20" ht="21.75" customHeight="1">
      <c r="B6" s="798"/>
      <c r="C6" s="799"/>
      <c r="D6" s="799"/>
      <c r="E6" s="799"/>
      <c r="F6" s="800"/>
      <c r="G6" s="124"/>
    </row>
    <row r="8" spans="2:20" ht="21">
      <c r="B8" s="791" t="s">
        <v>482</v>
      </c>
      <c r="C8" s="791"/>
      <c r="D8" s="791"/>
      <c r="E8" s="791"/>
      <c r="F8" s="791"/>
      <c r="G8" s="791"/>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595</v>
      </c>
      <c r="G12" s="28"/>
      <c r="L12" s="33"/>
      <c r="M12" s="33"/>
      <c r="N12" s="33"/>
      <c r="O12" s="33"/>
      <c r="P12" s="33"/>
      <c r="Q12" s="70"/>
      <c r="S12" s="8"/>
      <c r="T12" s="8"/>
    </row>
    <row r="13" spans="2:20" s="9" customFormat="1" ht="26.25" customHeight="1" thickBot="1">
      <c r="B13" s="104" t="s">
        <v>419</v>
      </c>
      <c r="C13" s="126" t="s">
        <v>636</v>
      </c>
      <c r="G13" s="111"/>
      <c r="L13" s="33"/>
      <c r="M13" s="33"/>
      <c r="N13" s="33"/>
      <c r="O13" s="33"/>
      <c r="P13" s="33"/>
      <c r="Q13" s="70"/>
      <c r="S13" s="8"/>
      <c r="T13" s="8"/>
    </row>
    <row r="14" spans="2:20" s="9" customFormat="1" ht="26.25" customHeight="1" thickBot="1">
      <c r="B14" s="104" t="s">
        <v>419</v>
      </c>
      <c r="C14" s="172" t="s">
        <v>631</v>
      </c>
      <c r="G14" s="125"/>
      <c r="L14" s="33"/>
      <c r="M14" s="33"/>
      <c r="N14" s="33"/>
      <c r="O14" s="33"/>
      <c r="P14" s="33"/>
      <c r="Q14" s="70"/>
      <c r="S14" s="8"/>
      <c r="T14" s="8"/>
    </row>
    <row r="15" spans="2:20" s="9" customFormat="1" ht="26.25" customHeight="1" thickBot="1">
      <c r="B15" s="104" t="s">
        <v>417</v>
      </c>
      <c r="C15" s="172" t="s">
        <v>632</v>
      </c>
      <c r="G15" s="125"/>
      <c r="L15" s="33"/>
      <c r="M15" s="33"/>
      <c r="N15" s="33"/>
      <c r="O15" s="33"/>
      <c r="P15" s="33"/>
      <c r="Q15" s="70"/>
      <c r="S15" s="8"/>
      <c r="T15" s="8"/>
    </row>
    <row r="16" spans="2:20" s="9" customFormat="1" ht="26.25" customHeight="1" thickBot="1">
      <c r="B16" s="104" t="s">
        <v>417</v>
      </c>
      <c r="C16" s="172" t="s">
        <v>633</v>
      </c>
      <c r="G16" s="125"/>
      <c r="L16" s="33"/>
      <c r="M16" s="33"/>
      <c r="N16" s="33"/>
      <c r="O16" s="33"/>
      <c r="P16" s="33"/>
      <c r="Q16" s="70"/>
      <c r="S16" s="8"/>
      <c r="T16" s="8"/>
    </row>
    <row r="17" spans="2:20" s="9" customFormat="1" ht="26.25" customHeight="1" thickBot="1">
      <c r="B17" s="104" t="s">
        <v>417</v>
      </c>
      <c r="C17" s="126" t="s">
        <v>634</v>
      </c>
      <c r="G17" s="111"/>
      <c r="L17" s="33"/>
      <c r="M17" s="33"/>
      <c r="N17" s="33"/>
      <c r="O17" s="33"/>
      <c r="P17" s="33"/>
      <c r="Q17" s="70"/>
      <c r="S17" s="8"/>
      <c r="T17" s="8"/>
    </row>
    <row r="18" spans="2:20" s="9" customFormat="1" ht="26.25" customHeight="1" thickBot="1">
      <c r="B18" s="104"/>
      <c r="C18" s="126" t="s">
        <v>635</v>
      </c>
      <c r="G18" s="125"/>
      <c r="L18" s="33"/>
      <c r="M18" s="33"/>
      <c r="N18" s="33"/>
      <c r="O18" s="33"/>
      <c r="P18" s="33"/>
      <c r="Q18" s="70"/>
      <c r="S18" s="8"/>
      <c r="T18" s="8"/>
    </row>
    <row r="19" spans="2:20" s="9" customFormat="1" ht="26.25" customHeight="1" thickBot="1">
      <c r="B19" s="104" t="s">
        <v>417</v>
      </c>
      <c r="C19" s="126" t="s">
        <v>637</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3" t="s">
        <v>541</v>
      </c>
      <c r="C21" s="243" t="s">
        <v>472</v>
      </c>
      <c r="D21" s="243" t="s">
        <v>448</v>
      </c>
      <c r="E21" s="243" t="s">
        <v>440</v>
      </c>
      <c r="F21" s="243" t="s">
        <v>554</v>
      </c>
      <c r="G21" s="40"/>
      <c r="M21" s="25"/>
      <c r="T21" s="25"/>
    </row>
    <row r="22" spans="2:20" s="105" customFormat="1" ht="36" customHeight="1">
      <c r="B22" s="647" t="s">
        <v>544</v>
      </c>
      <c r="C22" s="653" t="s">
        <v>438</v>
      </c>
      <c r="D22" s="656" t="s">
        <v>444</v>
      </c>
      <c r="E22" s="660" t="s">
        <v>594</v>
      </c>
      <c r="F22" s="656" t="s">
        <v>449</v>
      </c>
      <c r="G22" s="174"/>
      <c r="M22" s="645"/>
      <c r="T22" s="645"/>
    </row>
    <row r="23" spans="2:20" s="105" customFormat="1" ht="35.25" customHeight="1">
      <c r="B23" s="648" t="s">
        <v>459</v>
      </c>
      <c r="C23" s="654" t="s">
        <v>439</v>
      </c>
      <c r="D23" s="657" t="s">
        <v>445</v>
      </c>
      <c r="E23" s="661" t="s">
        <v>594</v>
      </c>
      <c r="F23" s="657" t="s">
        <v>449</v>
      </c>
      <c r="G23" s="174"/>
      <c r="M23" s="645"/>
      <c r="T23" s="645"/>
    </row>
    <row r="24" spans="2:20" s="105" customFormat="1" ht="34.5" customHeight="1">
      <c r="B24" s="648" t="s">
        <v>456</v>
      </c>
      <c r="C24" s="654" t="s">
        <v>439</v>
      </c>
      <c r="D24" s="657" t="s">
        <v>446</v>
      </c>
      <c r="E24" s="661" t="s">
        <v>594</v>
      </c>
      <c r="F24" s="657" t="s">
        <v>449</v>
      </c>
      <c r="G24" s="174"/>
      <c r="M24" s="645"/>
      <c r="T24" s="645"/>
    </row>
    <row r="25" spans="2:20" s="105" customFormat="1" ht="32.25" customHeight="1">
      <c r="B25" s="649" t="s">
        <v>457</v>
      </c>
      <c r="C25" s="654" t="s">
        <v>438</v>
      </c>
      <c r="D25" s="657" t="s">
        <v>447</v>
      </c>
      <c r="E25" s="662" t="s">
        <v>613</v>
      </c>
      <c r="F25" s="665"/>
      <c r="G25" s="174"/>
      <c r="M25" s="645"/>
      <c r="T25" s="645"/>
    </row>
    <row r="26" spans="2:20" s="105" customFormat="1" ht="30.75" customHeight="1">
      <c r="B26" s="650" t="s">
        <v>542</v>
      </c>
      <c r="C26" s="654" t="s">
        <v>438</v>
      </c>
      <c r="D26" s="657"/>
      <c r="E26" s="662"/>
      <c r="F26" s="665"/>
      <c r="G26" s="174"/>
      <c r="M26" s="645"/>
      <c r="T26" s="645"/>
    </row>
    <row r="27" spans="2:20" s="105" customFormat="1" ht="32.25" customHeight="1">
      <c r="B27" s="651" t="s">
        <v>543</v>
      </c>
      <c r="C27" s="654" t="s">
        <v>438</v>
      </c>
      <c r="D27" s="658" t="s">
        <v>539</v>
      </c>
      <c r="E27" s="662"/>
      <c r="F27" s="665"/>
      <c r="G27" s="174"/>
      <c r="M27" s="645"/>
      <c r="T27" s="645"/>
    </row>
    <row r="28" spans="2:20" s="105" customFormat="1" ht="27" customHeight="1">
      <c r="B28" s="649" t="s">
        <v>458</v>
      </c>
      <c r="C28" s="654" t="s">
        <v>441</v>
      </c>
      <c r="D28" s="657" t="s">
        <v>483</v>
      </c>
      <c r="E28" s="662" t="s">
        <v>460</v>
      </c>
      <c r="F28" s="665"/>
      <c r="G28" s="174"/>
      <c r="M28" s="645"/>
      <c r="T28" s="645"/>
    </row>
    <row r="29" spans="2:20" s="105" customFormat="1" ht="27" customHeight="1">
      <c r="B29" s="651" t="s">
        <v>453</v>
      </c>
      <c r="C29" s="654" t="s">
        <v>438</v>
      </c>
      <c r="D29" s="657"/>
      <c r="E29" s="662"/>
      <c r="F29" s="657" t="s">
        <v>409</v>
      </c>
      <c r="G29" s="174"/>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416</v>
      </c>
      <c r="E1" s="122" t="s">
        <v>451</v>
      </c>
      <c r="F1" s="122" t="s">
        <v>550</v>
      </c>
      <c r="G1" s="122" t="s">
        <v>577</v>
      </c>
      <c r="H1" s="122" t="s">
        <v>588</v>
      </c>
    </row>
    <row r="2" spans="1:8">
      <c r="A2" s="12" t="s">
        <v>29</v>
      </c>
      <c r="B2" s="12" t="s">
        <v>27</v>
      </c>
      <c r="C2" s="10">
        <v>2006</v>
      </c>
      <c r="D2" s="12" t="s">
        <v>417</v>
      </c>
      <c r="E2" s="10">
        <f>'2. LRAMVA Threshold'!D9</f>
        <v>2008</v>
      </c>
      <c r="F2" s="26" t="s">
        <v>171</v>
      </c>
      <c r="G2" s="12" t="s">
        <v>578</v>
      </c>
      <c r="H2" s="12" t="s">
        <v>596</v>
      </c>
    </row>
    <row r="3" spans="1:8">
      <c r="A3" s="12" t="s">
        <v>373</v>
      </c>
      <c r="B3" s="12" t="s">
        <v>27</v>
      </c>
      <c r="C3" s="10">
        <v>2007</v>
      </c>
      <c r="D3" s="12" t="s">
        <v>418</v>
      </c>
      <c r="E3" s="10">
        <f>'2. LRAMVA Threshold'!D24</f>
        <v>2012</v>
      </c>
      <c r="F3" s="12" t="s">
        <v>551</v>
      </c>
      <c r="G3" s="12" t="s">
        <v>579</v>
      </c>
      <c r="H3" s="12" t="s">
        <v>589</v>
      </c>
    </row>
    <row r="4" spans="1:8">
      <c r="A4" s="12" t="s">
        <v>374</v>
      </c>
      <c r="B4" s="12" t="s">
        <v>28</v>
      </c>
      <c r="C4" s="10">
        <v>2008</v>
      </c>
      <c r="D4" s="12" t="s">
        <v>419</v>
      </c>
      <c r="F4" s="12" t="s">
        <v>170</v>
      </c>
      <c r="G4" s="12" t="s">
        <v>580</v>
      </c>
    </row>
    <row r="5" spans="1:8">
      <c r="A5" s="12" t="s">
        <v>375</v>
      </c>
      <c r="B5" s="12" t="s">
        <v>28</v>
      </c>
      <c r="C5" s="10">
        <v>2009</v>
      </c>
      <c r="F5" s="12" t="s">
        <v>370</v>
      </c>
      <c r="G5" s="12" t="s">
        <v>581</v>
      </c>
    </row>
    <row r="6" spans="1:8">
      <c r="A6" s="12" t="s">
        <v>376</v>
      </c>
      <c r="B6" s="12" t="s">
        <v>28</v>
      </c>
      <c r="C6" s="10">
        <v>2010</v>
      </c>
      <c r="F6" s="12" t="s">
        <v>371</v>
      </c>
      <c r="G6" s="12" t="s">
        <v>582</v>
      </c>
    </row>
    <row r="7" spans="1:8">
      <c r="A7" s="12" t="s">
        <v>377</v>
      </c>
      <c r="B7" s="12" t="s">
        <v>28</v>
      </c>
      <c r="C7" s="10">
        <v>2011</v>
      </c>
      <c r="F7" s="12" t="s">
        <v>372</v>
      </c>
      <c r="G7" s="12" t="s">
        <v>583</v>
      </c>
    </row>
    <row r="8" spans="1:8">
      <c r="A8" s="12" t="s">
        <v>378</v>
      </c>
      <c r="B8" s="12" t="s">
        <v>28</v>
      </c>
      <c r="C8" s="10">
        <v>2012</v>
      </c>
      <c r="F8" s="12" t="s">
        <v>559</v>
      </c>
      <c r="G8" s="12" t="s">
        <v>584</v>
      </c>
    </row>
    <row r="9" spans="1:8">
      <c r="A9" s="12" t="s">
        <v>379</v>
      </c>
      <c r="B9" s="12" t="s">
        <v>28</v>
      </c>
      <c r="C9" s="10">
        <v>2013</v>
      </c>
      <c r="G9" s="12" t="s">
        <v>585</v>
      </c>
    </row>
    <row r="10" spans="1:8">
      <c r="A10" s="12" t="s">
        <v>380</v>
      </c>
      <c r="B10" s="12" t="s">
        <v>28</v>
      </c>
      <c r="C10" s="10">
        <v>2014</v>
      </c>
      <c r="G10" s="12" t="s">
        <v>586</v>
      </c>
    </row>
    <row r="11" spans="1:8">
      <c r="A11" s="12" t="s">
        <v>381</v>
      </c>
      <c r="B11" s="12" t="s">
        <v>28</v>
      </c>
      <c r="C11" s="10">
        <v>2015</v>
      </c>
      <c r="G11" s="12" t="s">
        <v>587</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1"/>
  <sheetViews>
    <sheetView tabSelected="1" topLeftCell="M51" zoomScale="90" zoomScaleNormal="90" zoomScaleSheetLayoutView="90" workbookViewId="0">
      <selection activeCell="T65" sqref="T6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89" t="s">
        <v>682</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5"/>
      <c r="P13" s="9"/>
      <c r="Q13" s="187"/>
      <c r="R13" s="42"/>
      <c r="T13" s="186"/>
      <c r="U13" s="186"/>
    </row>
    <row r="14" spans="2:22" ht="29.25" customHeight="1" thickBot="1">
      <c r="B14" s="126" t="s">
        <v>548</v>
      </c>
      <c r="D14" s="542" t="s">
        <v>684</v>
      </c>
      <c r="E14" s="132"/>
      <c r="F14" s="126" t="s">
        <v>549</v>
      </c>
      <c r="H14" s="542" t="s">
        <v>686</v>
      </c>
      <c r="J14" s="126" t="s">
        <v>516</v>
      </c>
      <c r="L14" s="134"/>
      <c r="N14" s="105"/>
      <c r="Q14" s="101"/>
      <c r="R14" s="98"/>
    </row>
    <row r="15" spans="2:22" ht="26.25" customHeight="1" thickBot="1">
      <c r="B15" s="126" t="s">
        <v>425</v>
      </c>
      <c r="C15" s="108"/>
      <c r="D15" s="542" t="s">
        <v>683</v>
      </c>
      <c r="F15" s="126" t="s">
        <v>415</v>
      </c>
      <c r="G15" s="129"/>
      <c r="H15" s="542" t="s">
        <v>687</v>
      </c>
      <c r="I15" s="17"/>
      <c r="J15" s="126" t="s">
        <v>517</v>
      </c>
      <c r="L15" s="134"/>
      <c r="M15" s="105"/>
      <c r="Q15" s="110"/>
      <c r="R15" s="98"/>
    </row>
    <row r="16" spans="2:22" ht="28.5" customHeight="1" thickBot="1">
      <c r="B16" s="126" t="s">
        <v>455</v>
      </c>
      <c r="C16" s="108"/>
      <c r="D16" s="543" t="s">
        <v>685</v>
      </c>
      <c r="E16" s="105"/>
      <c r="F16" s="126" t="s">
        <v>435</v>
      </c>
      <c r="G16" s="127"/>
      <c r="H16" s="543">
        <v>2015</v>
      </c>
      <c r="I16" s="105"/>
      <c r="K16" s="195"/>
      <c r="L16" s="195"/>
      <c r="M16" s="195"/>
      <c r="N16" s="195"/>
      <c r="Q16" s="117"/>
      <c r="R16" s="98"/>
    </row>
    <row r="17" spans="1:21" ht="29.25" customHeight="1" thickBot="1">
      <c r="B17" s="126" t="s">
        <v>422</v>
      </c>
      <c r="C17" s="108"/>
      <c r="D17" s="134">
        <v>24701.653419999999</v>
      </c>
      <c r="E17" s="123"/>
      <c r="F17" s="126" t="s">
        <v>436</v>
      </c>
      <c r="G17" s="603" t="s">
        <v>364</v>
      </c>
      <c r="H17" s="242">
        <f>SUM(R52,R55,R58,R61,R64,R67)</f>
        <v>42160.542574522879</v>
      </c>
      <c r="I17" s="17"/>
      <c r="K17" s="195"/>
      <c r="L17" s="195"/>
      <c r="M17" s="195"/>
      <c r="N17" s="195"/>
      <c r="P17" s="101"/>
      <c r="Q17" s="101"/>
      <c r="R17" s="98"/>
    </row>
    <row r="18" spans="1:21" ht="27.75" customHeight="1" thickBot="1">
      <c r="E18" s="9"/>
      <c r="F18" s="126" t="s">
        <v>437</v>
      </c>
      <c r="G18" s="603" t="s">
        <v>365</v>
      </c>
      <c r="H18" s="133">
        <f>-SUM(R53,R56,R59,R62,R65,R68)</f>
        <v>11145.1621</v>
      </c>
      <c r="I18" s="17"/>
      <c r="J18" s="117"/>
      <c r="K18" s="117"/>
      <c r="L18" s="117"/>
      <c r="M18" s="117"/>
      <c r="N18" s="117"/>
      <c r="P18" s="117"/>
      <c r="Q18" s="117"/>
      <c r="R18" s="98"/>
    </row>
    <row r="19" spans="1:21" ht="27.75" customHeight="1" thickBot="1">
      <c r="E19" s="9"/>
      <c r="F19" s="126" t="s">
        <v>410</v>
      </c>
      <c r="G19" s="603" t="s">
        <v>366</v>
      </c>
      <c r="H19" s="188">
        <f>R82</f>
        <v>1027.1906320906046</v>
      </c>
      <c r="I19" s="17"/>
      <c r="J19" s="117"/>
      <c r="P19" s="117"/>
      <c r="Q19" s="117"/>
      <c r="R19" s="98"/>
    </row>
    <row r="20" spans="1:21" ht="27.75" customHeight="1">
      <c r="C20" s="32"/>
      <c r="D20" s="32"/>
      <c r="E20" s="32"/>
      <c r="F20" s="126" t="s">
        <v>511</v>
      </c>
      <c r="G20" s="603" t="s">
        <v>450</v>
      </c>
      <c r="H20" s="188">
        <f>H17-H18+H19</f>
        <v>32042.571106613483</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803" t="s">
        <v>640</v>
      </c>
      <c r="C24" s="803"/>
      <c r="D24" s="803"/>
      <c r="E24" s="803"/>
      <c r="F24" s="803"/>
      <c r="G24" s="803"/>
    </row>
    <row r="25" spans="1:21" ht="14.25" customHeight="1">
      <c r="A25" s="28"/>
      <c r="B25" s="548"/>
      <c r="C25" s="548"/>
      <c r="D25" s="538"/>
      <c r="E25" s="538"/>
      <c r="F25" s="538"/>
      <c r="G25" s="548"/>
    </row>
    <row r="26" spans="1:21" s="17" customFormat="1" ht="27" customHeight="1">
      <c r="B26" s="806" t="s">
        <v>508</v>
      </c>
      <c r="C26" s="807"/>
      <c r="D26" s="135" t="s">
        <v>41</v>
      </c>
      <c r="E26" s="136" t="s">
        <v>568</v>
      </c>
      <c r="F26" s="136" t="s">
        <v>410</v>
      </c>
      <c r="G26" s="137" t="s">
        <v>411</v>
      </c>
      <c r="T26" s="138"/>
      <c r="U26" s="138"/>
    </row>
    <row r="27" spans="1:21" ht="20.25" customHeight="1">
      <c r="B27" s="801" t="s">
        <v>29</v>
      </c>
      <c r="C27" s="802"/>
      <c r="D27" s="638" t="s">
        <v>27</v>
      </c>
      <c r="E27" s="140">
        <f>SUM(D52:D81)</f>
        <v>6117.5370685714124</v>
      </c>
      <c r="F27" s="141">
        <f>D82</f>
        <v>202.60518078974951</v>
      </c>
      <c r="G27" s="140">
        <f>E27+F27</f>
        <v>6320.1422493611617</v>
      </c>
    </row>
    <row r="28" spans="1:21" ht="20.25" customHeight="1">
      <c r="B28" s="801" t="s">
        <v>373</v>
      </c>
      <c r="C28" s="802"/>
      <c r="D28" s="638" t="s">
        <v>27</v>
      </c>
      <c r="E28" s="142">
        <f>SUM(E52:E81)</f>
        <v>10533.92186183203</v>
      </c>
      <c r="F28" s="143">
        <f>E82</f>
        <v>348.87032466154983</v>
      </c>
      <c r="G28" s="142">
        <f>E28+F28</f>
        <v>10882.79218649358</v>
      </c>
    </row>
    <row r="29" spans="1:21" ht="20.25" customHeight="1">
      <c r="B29" s="801" t="s">
        <v>688</v>
      </c>
      <c r="C29" s="802"/>
      <c r="D29" s="638" t="s">
        <v>28</v>
      </c>
      <c r="E29" s="142">
        <f>SUM(F52:F81)</f>
        <v>4281.0134785194259</v>
      </c>
      <c r="F29" s="143">
        <f>F82</f>
        <v>141.78181514171533</v>
      </c>
      <c r="G29" s="142">
        <f t="shared" ref="G29:G32" si="0">E29+F29</f>
        <v>4422.7952936611409</v>
      </c>
    </row>
    <row r="30" spans="1:21" ht="20.25" customHeight="1">
      <c r="B30" s="801" t="s">
        <v>31</v>
      </c>
      <c r="C30" s="802"/>
      <c r="D30" s="638" t="s">
        <v>28</v>
      </c>
      <c r="E30" s="142">
        <f>SUM(G52:G81)</f>
        <v>10082.908065600006</v>
      </c>
      <c r="F30" s="143">
        <f>G82</f>
        <v>333.9333114975899</v>
      </c>
      <c r="G30" s="142">
        <f t="shared" si="0"/>
        <v>10416.841377097597</v>
      </c>
    </row>
    <row r="31" spans="1:21" ht="20.25" customHeight="1">
      <c r="B31" s="801"/>
      <c r="C31" s="802"/>
      <c r="D31" s="638"/>
      <c r="E31" s="142">
        <f>SUM(H52:H81)</f>
        <v>0</v>
      </c>
      <c r="F31" s="143">
        <f>H82</f>
        <v>0</v>
      </c>
      <c r="G31" s="142">
        <f>E31+F31</f>
        <v>0</v>
      </c>
    </row>
    <row r="32" spans="1:21" ht="20.25" customHeight="1">
      <c r="B32" s="801"/>
      <c r="C32" s="802"/>
      <c r="D32" s="638"/>
      <c r="E32" s="142">
        <f>SUM(I52:I81)</f>
        <v>0</v>
      </c>
      <c r="F32" s="143">
        <f>I82</f>
        <v>0</v>
      </c>
      <c r="G32" s="142">
        <f t="shared" si="0"/>
        <v>0</v>
      </c>
    </row>
    <row r="33" spans="2:22" ht="20.25" customHeight="1">
      <c r="B33" s="801"/>
      <c r="C33" s="802"/>
      <c r="D33" s="638"/>
      <c r="E33" s="142">
        <f>SUM(J52:J81)</f>
        <v>0</v>
      </c>
      <c r="F33" s="143">
        <f>J82</f>
        <v>0</v>
      </c>
      <c r="G33" s="142">
        <f>E33+F33</f>
        <v>0</v>
      </c>
    </row>
    <row r="34" spans="2:22" ht="20.25" customHeight="1">
      <c r="B34" s="801"/>
      <c r="C34" s="802"/>
      <c r="D34" s="638"/>
      <c r="E34" s="142">
        <f>SUM(K52:K81)</f>
        <v>0</v>
      </c>
      <c r="F34" s="143">
        <f>K82</f>
        <v>0</v>
      </c>
      <c r="G34" s="142">
        <f t="shared" ref="G34:G40" si="1">E34+F34</f>
        <v>0</v>
      </c>
    </row>
    <row r="35" spans="2:22" ht="20.25" customHeight="1">
      <c r="B35" s="801"/>
      <c r="C35" s="802"/>
      <c r="D35" s="638"/>
      <c r="E35" s="142">
        <f>SUM(L52:L81)</f>
        <v>0</v>
      </c>
      <c r="F35" s="143">
        <f>L82</f>
        <v>0</v>
      </c>
      <c r="G35" s="142">
        <f t="shared" si="1"/>
        <v>0</v>
      </c>
    </row>
    <row r="36" spans="2:22" ht="20.25" customHeight="1">
      <c r="B36" s="801"/>
      <c r="C36" s="802"/>
      <c r="D36" s="638"/>
      <c r="E36" s="142">
        <f>SUM(M52:M81)</f>
        <v>0</v>
      </c>
      <c r="F36" s="143">
        <f>M82</f>
        <v>0</v>
      </c>
      <c r="G36" s="142">
        <f t="shared" si="1"/>
        <v>0</v>
      </c>
    </row>
    <row r="37" spans="2:22" ht="20.25" customHeight="1">
      <c r="B37" s="801"/>
      <c r="C37" s="802"/>
      <c r="D37" s="638"/>
      <c r="E37" s="142">
        <f>SUM(N52:N81)</f>
        <v>0</v>
      </c>
      <c r="F37" s="143">
        <f>N82</f>
        <v>0</v>
      </c>
      <c r="G37" s="142">
        <f t="shared" si="1"/>
        <v>0</v>
      </c>
    </row>
    <row r="38" spans="2:22" ht="20.25" customHeight="1">
      <c r="B38" s="801"/>
      <c r="C38" s="802"/>
      <c r="D38" s="638"/>
      <c r="E38" s="142">
        <f>SUM(O52:O81)</f>
        <v>0</v>
      </c>
      <c r="F38" s="143">
        <f>O82</f>
        <v>0</v>
      </c>
      <c r="G38" s="142">
        <f t="shared" si="1"/>
        <v>0</v>
      </c>
    </row>
    <row r="39" spans="2:22" ht="20.25" customHeight="1">
      <c r="B39" s="801"/>
      <c r="C39" s="802"/>
      <c r="D39" s="638"/>
      <c r="E39" s="142">
        <f>SUM(P52:P81)</f>
        <v>0</v>
      </c>
      <c r="F39" s="143">
        <f>P82</f>
        <v>0</v>
      </c>
      <c r="G39" s="142">
        <f t="shared" si="1"/>
        <v>0</v>
      </c>
    </row>
    <row r="40" spans="2:22" ht="20.25" customHeight="1">
      <c r="B40" s="801"/>
      <c r="C40" s="802"/>
      <c r="D40" s="639"/>
      <c r="E40" s="144">
        <f>SUM(Q52:Q81)</f>
        <v>0</v>
      </c>
      <c r="F40" s="145">
        <f>Q82</f>
        <v>0</v>
      </c>
      <c r="G40" s="144">
        <f t="shared" si="1"/>
        <v>0</v>
      </c>
    </row>
    <row r="41" spans="2:22" s="8" customFormat="1" ht="21" customHeight="1">
      <c r="B41" s="804" t="s">
        <v>26</v>
      </c>
      <c r="C41" s="805"/>
      <c r="D41" s="139"/>
      <c r="E41" s="146">
        <f>SUM(E27:E40)</f>
        <v>31015.380474522877</v>
      </c>
      <c r="F41" s="146">
        <f>SUM(F27:F40)</f>
        <v>1027.1906320906046</v>
      </c>
      <c r="G41" s="146">
        <f>SUM(G27:G40)</f>
        <v>32042.571106613479</v>
      </c>
      <c r="H41" s="200"/>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3" t="s">
        <v>616</v>
      </c>
      <c r="C46" s="803"/>
      <c r="D46" s="803"/>
      <c r="E46" s="803"/>
      <c r="F46" s="803"/>
      <c r="G46" s="803"/>
      <c r="H46" s="803"/>
      <c r="I46" s="803"/>
      <c r="J46" s="803"/>
      <c r="K46" s="803"/>
      <c r="L46" s="803"/>
      <c r="M46" s="617"/>
      <c r="N46" s="107"/>
      <c r="O46" s="107"/>
      <c r="P46" s="107"/>
      <c r="Q46" s="107"/>
      <c r="R46" s="107"/>
      <c r="T46" s="37"/>
      <c r="U46" s="19"/>
      <c r="V46" s="38"/>
    </row>
    <row r="47" spans="2:22" s="28" customFormat="1" ht="48" customHeight="1">
      <c r="B47" s="803" t="s">
        <v>567</v>
      </c>
      <c r="C47" s="803"/>
      <c r="D47" s="803"/>
      <c r="E47" s="803"/>
      <c r="F47" s="803"/>
      <c r="G47" s="803"/>
      <c r="H47" s="803"/>
      <c r="I47" s="803"/>
      <c r="J47" s="803"/>
      <c r="K47" s="803"/>
      <c r="L47" s="803"/>
      <c r="M47" s="617"/>
      <c r="N47" s="107"/>
      <c r="O47" s="107"/>
      <c r="P47" s="107"/>
      <c r="Q47" s="107"/>
      <c r="R47" s="107"/>
      <c r="T47" s="37"/>
      <c r="U47" s="19"/>
      <c r="V47" s="38"/>
    </row>
    <row r="48" spans="2:22" s="28" customFormat="1" ht="26.25" customHeight="1">
      <c r="B48" s="803" t="s">
        <v>625</v>
      </c>
      <c r="C48" s="803"/>
      <c r="D48" s="803"/>
      <c r="E48" s="803"/>
      <c r="F48" s="803"/>
      <c r="G48" s="803"/>
      <c r="H48" s="803"/>
      <c r="I48" s="803"/>
      <c r="J48" s="803"/>
      <c r="K48" s="803"/>
      <c r="L48" s="803"/>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3" t="s">
        <v>34</v>
      </c>
      <c r="C50" s="243" t="s">
        <v>518</v>
      </c>
      <c r="D50" s="137" t="str">
        <f>IF($B27&lt;&gt;"",$B27,"")</f>
        <v>Residential</v>
      </c>
      <c r="E50" s="137" t="str">
        <f>IF($B28&lt;&gt;"",$B28,"")</f>
        <v>GS&lt;50 kW</v>
      </c>
      <c r="F50" s="137" t="str">
        <f>IF($B29&lt;&gt;"",$B29,"")</f>
        <v>GS 50 TO 4,999 KW</v>
      </c>
      <c r="G50" s="137" t="s">
        <v>31</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3" t="s">
        <v>26</v>
      </c>
      <c r="T50" s="138"/>
      <c r="U50" s="147"/>
    </row>
    <row r="51" spans="2:22" s="148" customFormat="1" ht="15.75" customHeight="1">
      <c r="B51" s="575"/>
      <c r="C51" s="576"/>
      <c r="D51" s="576" t="str">
        <f>D27</f>
        <v>kWh</v>
      </c>
      <c r="E51" s="576" t="str">
        <f>D28</f>
        <v>kWh</v>
      </c>
      <c r="F51" s="576" t="str">
        <f>D29</f>
        <v>kW</v>
      </c>
      <c r="G51" s="576" t="str">
        <f>D30</f>
        <v>kW</v>
      </c>
      <c r="H51" s="576">
        <f>D31</f>
        <v>0</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733"/>
      <c r="E52" s="733"/>
      <c r="F52" s="733"/>
      <c r="G52" s="733"/>
      <c r="H52" s="733"/>
      <c r="I52" s="733"/>
      <c r="J52" s="733"/>
      <c r="K52" s="733"/>
      <c r="L52" s="733"/>
      <c r="M52" s="733"/>
      <c r="N52" s="733"/>
      <c r="O52" s="733"/>
      <c r="P52" s="733"/>
      <c r="Q52" s="733"/>
      <c r="R52" s="737">
        <f>SUM(D52:Q52)</f>
        <v>0</v>
      </c>
      <c r="U52" s="152"/>
      <c r="V52" s="153"/>
    </row>
    <row r="53" spans="2:22" s="17" customFormat="1">
      <c r="B53" s="154" t="s">
        <v>35</v>
      </c>
      <c r="C53" s="155"/>
      <c r="D53" s="734"/>
      <c r="E53" s="734"/>
      <c r="F53" s="734"/>
      <c r="G53" s="734"/>
      <c r="H53" s="734"/>
      <c r="I53" s="734"/>
      <c r="J53" s="734"/>
      <c r="K53" s="734"/>
      <c r="L53" s="734"/>
      <c r="M53" s="734"/>
      <c r="N53" s="734"/>
      <c r="O53" s="734"/>
      <c r="P53" s="734"/>
      <c r="Q53" s="734"/>
      <c r="R53" s="157">
        <f>SUM(D53:Q53)</f>
        <v>0</v>
      </c>
      <c r="S53" s="158"/>
      <c r="T53" s="138"/>
      <c r="U53" s="159"/>
      <c r="V53" s="153"/>
    </row>
    <row r="54" spans="2:22" s="138" customFormat="1">
      <c r="B54" s="625" t="s">
        <v>67</v>
      </c>
      <c r="C54" s="621"/>
      <c r="D54" s="735"/>
      <c r="E54" s="735"/>
      <c r="F54" s="735"/>
      <c r="G54" s="735"/>
      <c r="H54" s="735"/>
      <c r="I54" s="735"/>
      <c r="J54" s="735"/>
      <c r="K54" s="736"/>
      <c r="L54" s="736"/>
      <c r="M54" s="736"/>
      <c r="N54" s="736"/>
      <c r="O54" s="736"/>
      <c r="P54" s="736"/>
      <c r="Q54" s="736"/>
      <c r="R54" s="162"/>
      <c r="U54" s="159"/>
      <c r="V54" s="153"/>
    </row>
    <row r="55" spans="2:22" s="17" customFormat="1">
      <c r="B55" s="154" t="s">
        <v>144</v>
      </c>
      <c r="C55" s="155"/>
      <c r="D55" s="734"/>
      <c r="E55" s="734"/>
      <c r="F55" s="734"/>
      <c r="G55" s="734"/>
      <c r="H55" s="734"/>
      <c r="I55" s="734"/>
      <c r="J55" s="734"/>
      <c r="K55" s="734"/>
      <c r="L55" s="734"/>
      <c r="M55" s="734"/>
      <c r="N55" s="734"/>
      <c r="O55" s="734"/>
      <c r="P55" s="734"/>
      <c r="Q55" s="734"/>
      <c r="R55" s="157">
        <f>SUM(D55:Q55)</f>
        <v>0</v>
      </c>
      <c r="U55" s="152"/>
      <c r="V55" s="153"/>
    </row>
    <row r="56" spans="2:22" s="17" customFormat="1">
      <c r="B56" s="154" t="s">
        <v>36</v>
      </c>
      <c r="C56" s="155"/>
      <c r="D56" s="734"/>
      <c r="E56" s="734"/>
      <c r="F56" s="734"/>
      <c r="G56" s="734"/>
      <c r="H56" s="734"/>
      <c r="I56" s="734"/>
      <c r="J56" s="734"/>
      <c r="K56" s="734"/>
      <c r="L56" s="734"/>
      <c r="M56" s="734"/>
      <c r="N56" s="734"/>
      <c r="O56" s="734"/>
      <c r="P56" s="734"/>
      <c r="Q56" s="734"/>
      <c r="R56" s="157">
        <f>SUM(D56:Q56)</f>
        <v>0</v>
      </c>
      <c r="S56" s="158"/>
      <c r="U56" s="152"/>
      <c r="V56" s="153"/>
    </row>
    <row r="57" spans="2:22" s="138" customFormat="1">
      <c r="B57" s="625" t="s">
        <v>67</v>
      </c>
      <c r="C57" s="621"/>
      <c r="D57" s="735"/>
      <c r="E57" s="735"/>
      <c r="F57" s="735"/>
      <c r="G57" s="735"/>
      <c r="H57" s="735"/>
      <c r="I57" s="735"/>
      <c r="J57" s="735"/>
      <c r="K57" s="736"/>
      <c r="L57" s="736"/>
      <c r="M57" s="736"/>
      <c r="N57" s="736"/>
      <c r="O57" s="736"/>
      <c r="P57" s="736"/>
      <c r="Q57" s="736"/>
      <c r="R57" s="162"/>
      <c r="U57" s="159"/>
      <c r="V57" s="153"/>
    </row>
    <row r="58" spans="2:22" s="163" customFormat="1">
      <c r="B58" s="154" t="s">
        <v>38</v>
      </c>
      <c r="C58" s="155"/>
      <c r="D58" s="734"/>
      <c r="E58" s="734"/>
      <c r="F58" s="734"/>
      <c r="G58" s="734"/>
      <c r="H58" s="734"/>
      <c r="I58" s="734"/>
      <c r="J58" s="734"/>
      <c r="K58" s="734"/>
      <c r="L58" s="734"/>
      <c r="M58" s="734"/>
      <c r="N58" s="734"/>
      <c r="O58" s="734"/>
      <c r="P58" s="734"/>
      <c r="Q58" s="734"/>
      <c r="R58" s="157">
        <f>SUM(D58:Q58)</f>
        <v>0</v>
      </c>
      <c r="U58" s="152"/>
      <c r="V58" s="153"/>
    </row>
    <row r="59" spans="2:22" s="163" customFormat="1">
      <c r="B59" s="154" t="s">
        <v>37</v>
      </c>
      <c r="C59" s="155"/>
      <c r="D59" s="734"/>
      <c r="E59" s="734"/>
      <c r="F59" s="734"/>
      <c r="G59" s="734"/>
      <c r="H59" s="734"/>
      <c r="I59" s="734"/>
      <c r="J59" s="734"/>
      <c r="K59" s="734"/>
      <c r="L59" s="734"/>
      <c r="M59" s="734"/>
      <c r="N59" s="734"/>
      <c r="O59" s="734"/>
      <c r="P59" s="734"/>
      <c r="Q59" s="734"/>
      <c r="R59" s="157">
        <f>SUM(D59:Q59)</f>
        <v>0</v>
      </c>
      <c r="S59" s="158"/>
      <c r="U59" s="152"/>
      <c r="V59" s="153"/>
    </row>
    <row r="60" spans="2:22" s="138" customFormat="1">
      <c r="B60" s="625" t="s">
        <v>67</v>
      </c>
      <c r="C60" s="621"/>
      <c r="D60" s="735"/>
      <c r="E60" s="735"/>
      <c r="F60" s="735"/>
      <c r="G60" s="735"/>
      <c r="H60" s="735"/>
      <c r="I60" s="735"/>
      <c r="J60" s="735"/>
      <c r="K60" s="736"/>
      <c r="L60" s="736"/>
      <c r="M60" s="736"/>
      <c r="N60" s="736"/>
      <c r="O60" s="736"/>
      <c r="P60" s="736"/>
      <c r="Q60" s="736"/>
      <c r="R60" s="162"/>
      <c r="U60" s="159"/>
      <c r="V60" s="153"/>
    </row>
    <row r="61" spans="2:22" s="163" customFormat="1">
      <c r="B61" s="154" t="s">
        <v>40</v>
      </c>
      <c r="C61" s="155"/>
      <c r="D61" s="156"/>
      <c r="E61" s="156"/>
      <c r="F61" s="156"/>
      <c r="G61" s="156"/>
      <c r="H61" s="156">
        <f>'4.  2011-2014 LRAM'!AC521</f>
        <v>0</v>
      </c>
      <c r="I61" s="156">
        <f>'4.  2011-2014 LRAM'!AD521</f>
        <v>0</v>
      </c>
      <c r="J61" s="156">
        <f>'4.  2011-2014 LRAM'!AE521</f>
        <v>0</v>
      </c>
      <c r="K61" s="156">
        <f>'4.  2011-2014 LRAM'!AF521</f>
        <v>0</v>
      </c>
      <c r="L61" s="156">
        <f>'4.  2011-2014 LRAM'!AG521</f>
        <v>0</v>
      </c>
      <c r="M61" s="156">
        <f>'4.  2011-2014 LRAM'!AH521</f>
        <v>0</v>
      </c>
      <c r="N61" s="156">
        <f>'4.  2011-2014 LRAM'!AI521</f>
        <v>0</v>
      </c>
      <c r="O61" s="156">
        <f>'4.  2011-2014 LRAM'!AJ521</f>
        <v>0</v>
      </c>
      <c r="P61" s="156">
        <f>'4.  2011-2014 LRAM'!AK521</f>
        <v>0</v>
      </c>
      <c r="Q61" s="156">
        <f>'4.  2011-2014 LRAM'!AL521</f>
        <v>0</v>
      </c>
      <c r="R61" s="157">
        <f>SUM(D61:Q61)</f>
        <v>0</v>
      </c>
      <c r="U61" s="152"/>
      <c r="V61" s="153"/>
    </row>
    <row r="62" spans="2:22" s="163" customFormat="1">
      <c r="B62" s="154" t="s">
        <v>39</v>
      </c>
      <c r="C62" s="155"/>
      <c r="D62" s="156"/>
      <c r="E62" s="156"/>
      <c r="F62" s="156"/>
      <c r="G62" s="156"/>
      <c r="H62" s="156">
        <f>-'4.  2011-2014 LRAM'!AC522</f>
        <v>0</v>
      </c>
      <c r="I62" s="156">
        <f>-'4.  2011-2014 LRAM'!AD522</f>
        <v>0</v>
      </c>
      <c r="J62" s="156">
        <f>-'4.  2011-2014 LRAM'!AE522</f>
        <v>0</v>
      </c>
      <c r="K62" s="156">
        <f>-'4.  2011-2014 LRAM'!AF522</f>
        <v>0</v>
      </c>
      <c r="L62" s="156">
        <f>-'4.  2011-2014 LRAM'!AG522</f>
        <v>0</v>
      </c>
      <c r="M62" s="156">
        <f>-'4.  2011-2014 LRAM'!AH522</f>
        <v>0</v>
      </c>
      <c r="N62" s="156">
        <f>-'4.  2011-2014 LRAM'!AI522</f>
        <v>0</v>
      </c>
      <c r="O62" s="156">
        <f>-'4.  2011-2014 LRAM'!AJ522</f>
        <v>0</v>
      </c>
      <c r="P62" s="156">
        <f>-'4.  2011-2014 LRAM'!AK522</f>
        <v>0</v>
      </c>
      <c r="Q62" s="156">
        <f>-'4.  2011-2014 LRAM'!AL522</f>
        <v>0</v>
      </c>
      <c r="R62" s="157">
        <f>SUM(D62:Q62)</f>
        <v>0</v>
      </c>
      <c r="S62" s="158"/>
      <c r="U62" s="152"/>
      <c r="V62" s="153"/>
    </row>
    <row r="63" spans="2:22" s="138" customFormat="1">
      <c r="B63" s="625" t="s">
        <v>67</v>
      </c>
      <c r="C63" s="621"/>
      <c r="D63" s="160"/>
      <c r="E63" s="160"/>
      <c r="F63" s="160"/>
      <c r="G63" s="735"/>
      <c r="H63" s="735"/>
      <c r="I63" s="735"/>
      <c r="J63" s="735"/>
      <c r="K63" s="736"/>
      <c r="L63" s="736"/>
      <c r="M63" s="736"/>
      <c r="N63" s="736"/>
      <c r="O63" s="736"/>
      <c r="P63" s="736"/>
      <c r="Q63" s="736"/>
      <c r="R63" s="162"/>
      <c r="U63" s="159"/>
      <c r="V63" s="153"/>
    </row>
    <row r="64" spans="2:22" s="163" customFormat="1">
      <c r="B64" s="154" t="s">
        <v>94</v>
      </c>
      <c r="C64" s="535"/>
      <c r="D64" s="164">
        <f>'5.  2015-2020 LRAM'!Y204</f>
        <v>13900.328568571413</v>
      </c>
      <c r="E64" s="164">
        <f>'5.  2015-2020 LRAM'!Z204</f>
        <v>12668.745061832029</v>
      </c>
      <c r="F64" s="164">
        <f>'5.  2015-2020 LRAM'!AA204</f>
        <v>5508.5608785194254</v>
      </c>
      <c r="G64" s="164">
        <f>'8.  Streetlighting'!C40*'3.  Distribution Rates'!F128</f>
        <v>10082.908065600006</v>
      </c>
      <c r="H64" s="164">
        <f>'5.  2015-2020 LRAM'!AC204</f>
        <v>0</v>
      </c>
      <c r="I64" s="164">
        <f>'5.  2015-2020 LRAM'!AD204</f>
        <v>0</v>
      </c>
      <c r="J64" s="164">
        <f>'5.  2015-2020 LRAM'!AE204</f>
        <v>0</v>
      </c>
      <c r="K64" s="164">
        <f>'5.  2015-2020 LRAM'!AF204</f>
        <v>0</v>
      </c>
      <c r="L64" s="164">
        <f>'5.  2015-2020 LRAM'!AG204</f>
        <v>0</v>
      </c>
      <c r="M64" s="164">
        <f>'5.  2015-2020 LRAM'!AH204</f>
        <v>0</v>
      </c>
      <c r="N64" s="164">
        <f>'5.  2015-2020 LRAM'!AI204</f>
        <v>0</v>
      </c>
      <c r="O64" s="164">
        <f>'5.  2015-2020 LRAM'!AJ204</f>
        <v>0</v>
      </c>
      <c r="P64" s="164">
        <f>'5.  2015-2020 LRAM'!AK204</f>
        <v>0</v>
      </c>
      <c r="Q64" s="164">
        <f>'5.  2015-2020 LRAM'!AL204</f>
        <v>0</v>
      </c>
      <c r="R64" s="157">
        <f>SUM(D64:Q64)</f>
        <v>42160.542574522879</v>
      </c>
      <c r="S64" s="163">
        <v>9646.8499999999949</v>
      </c>
      <c r="T64" s="843">
        <f>R64+R65-S64</f>
        <v>21368.530474522882</v>
      </c>
      <c r="U64" s="152"/>
      <c r="V64" s="153"/>
    </row>
    <row r="65" spans="2:22" s="163" customFormat="1">
      <c r="B65" s="154" t="s">
        <v>93</v>
      </c>
      <c r="C65" s="155"/>
      <c r="D65" s="164">
        <f>-'5.  2015-2020 LRAM'!Y205</f>
        <v>-7782.7915000000003</v>
      </c>
      <c r="E65" s="164">
        <f>-'5.  2015-2020 LRAM'!Z205</f>
        <v>-2134.8231999999998</v>
      </c>
      <c r="F65" s="164">
        <f>-'5.  2015-2020 LRAM'!AA205</f>
        <v>-1227.5473999999999</v>
      </c>
      <c r="G65" s="164">
        <f>-'5.  2015-2020 LRAM'!AB205</f>
        <v>0</v>
      </c>
      <c r="H65" s="164">
        <f>-'5.  2015-2020 LRAM'!AC205</f>
        <v>0</v>
      </c>
      <c r="I65" s="164">
        <f>-'5.  2015-2020 LRAM'!AD205</f>
        <v>0</v>
      </c>
      <c r="J65" s="164">
        <f>-'5.  2015-2020 LRAM'!AE205</f>
        <v>0</v>
      </c>
      <c r="K65" s="164">
        <f>-'5.  2015-2020 LRAM'!AF205</f>
        <v>0</v>
      </c>
      <c r="L65" s="164">
        <f>-'5.  2015-2020 LRAM'!AG205</f>
        <v>0</v>
      </c>
      <c r="M65" s="164">
        <f>-'5.  2015-2020 LRAM'!AH205</f>
        <v>0</v>
      </c>
      <c r="N65" s="164">
        <f>-'5.  2015-2020 LRAM'!AI205</f>
        <v>0</v>
      </c>
      <c r="O65" s="164">
        <f>-'5.  2015-2020 LRAM'!AJ205</f>
        <v>0</v>
      </c>
      <c r="P65" s="164">
        <f>-'5.  2015-2020 LRAM'!AK205</f>
        <v>0</v>
      </c>
      <c r="Q65" s="164">
        <f>-'5.  2015-2020 LRAM'!AL205</f>
        <v>0</v>
      </c>
      <c r="R65" s="157">
        <f>SUM(D65:Q65)</f>
        <v>-11145.1621</v>
      </c>
      <c r="S65" s="158"/>
      <c r="U65" s="152"/>
      <c r="V65" s="153"/>
    </row>
    <row r="66" spans="2:22" s="138" customFormat="1">
      <c r="B66" s="625" t="s">
        <v>67</v>
      </c>
      <c r="C66" s="621"/>
      <c r="D66" s="160"/>
      <c r="E66" s="160"/>
      <c r="F66" s="160"/>
      <c r="G66" s="160"/>
      <c r="H66" s="160"/>
      <c r="I66" s="160"/>
      <c r="J66" s="160"/>
      <c r="K66" s="161"/>
      <c r="L66" s="161"/>
      <c r="M66" s="161"/>
      <c r="N66" s="161"/>
      <c r="O66" s="161"/>
      <c r="P66" s="161"/>
      <c r="Q66" s="161"/>
      <c r="R66" s="162"/>
      <c r="U66" s="159"/>
      <c r="V66" s="153"/>
    </row>
    <row r="67" spans="2:22" s="163" customFormat="1">
      <c r="B67" s="154" t="s">
        <v>226</v>
      </c>
      <c r="C67" s="155"/>
      <c r="D67" s="734"/>
      <c r="E67" s="734"/>
      <c r="F67" s="734"/>
      <c r="G67" s="734"/>
      <c r="H67" s="734"/>
      <c r="I67" s="734"/>
      <c r="J67" s="734"/>
      <c r="K67" s="734"/>
      <c r="L67" s="734"/>
      <c r="M67" s="734"/>
      <c r="N67" s="734"/>
      <c r="O67" s="734"/>
      <c r="P67" s="734"/>
      <c r="Q67" s="734"/>
      <c r="R67" s="157">
        <f>SUM(D67:Q67)</f>
        <v>0</v>
      </c>
      <c r="U67" s="152"/>
      <c r="V67" s="153"/>
    </row>
    <row r="68" spans="2:22" s="163" customFormat="1">
      <c r="B68" s="154" t="s">
        <v>225</v>
      </c>
      <c r="C68" s="155"/>
      <c r="D68" s="734"/>
      <c r="E68" s="734"/>
      <c r="F68" s="734"/>
      <c r="G68" s="734"/>
      <c r="H68" s="734"/>
      <c r="I68" s="734"/>
      <c r="J68" s="734"/>
      <c r="K68" s="734"/>
      <c r="L68" s="734"/>
      <c r="M68" s="734"/>
      <c r="N68" s="734"/>
      <c r="O68" s="734"/>
      <c r="P68" s="734"/>
      <c r="Q68" s="734"/>
      <c r="R68" s="157">
        <f>SUM(D68:Q68)</f>
        <v>0</v>
      </c>
      <c r="S68" s="158"/>
      <c r="U68" s="152"/>
      <c r="V68" s="153"/>
    </row>
    <row r="69" spans="2:22" s="138" customFormat="1">
      <c r="B69" s="625" t="s">
        <v>67</v>
      </c>
      <c r="C69" s="621"/>
      <c r="D69" s="160"/>
      <c r="E69" s="160"/>
      <c r="F69" s="160"/>
      <c r="G69" s="160"/>
      <c r="H69" s="160"/>
      <c r="I69" s="160"/>
      <c r="J69" s="160"/>
      <c r="K69" s="161"/>
      <c r="L69" s="161"/>
      <c r="M69" s="161"/>
      <c r="N69" s="161"/>
      <c r="O69" s="161"/>
      <c r="P69" s="161"/>
      <c r="Q69" s="161"/>
      <c r="R69" s="162"/>
      <c r="U69" s="159"/>
      <c r="V69" s="153"/>
    </row>
    <row r="70" spans="2:22" s="163" customFormat="1" hidden="1">
      <c r="B70" s="154" t="s">
        <v>228</v>
      </c>
      <c r="C70" s="535"/>
      <c r="D70" s="156">
        <f>'5.  2015-2020 LRAM'!Y572</f>
        <v>0</v>
      </c>
      <c r="E70" s="156">
        <f>'5.  2015-2020 LRAM'!Z572</f>
        <v>0</v>
      </c>
      <c r="F70" s="156">
        <f>'5.  2015-2020 LRAM'!AA572</f>
        <v>0</v>
      </c>
      <c r="G70" s="156">
        <f>'5.  2015-2020 LRAM'!AB572</f>
        <v>0</v>
      </c>
      <c r="H70" s="156">
        <f>'5.  2015-2020 LRAM'!AC572</f>
        <v>0</v>
      </c>
      <c r="I70" s="156">
        <f>'5.  2015-2020 LRAM'!AD572</f>
        <v>0</v>
      </c>
      <c r="J70" s="156">
        <f>'5.  2015-2020 LRAM'!AE572</f>
        <v>0</v>
      </c>
      <c r="K70" s="156">
        <f>'5.  2015-2020 LRAM'!AF572</f>
        <v>0</v>
      </c>
      <c r="L70" s="156">
        <f>'5.  2015-2020 LRAM'!AG572</f>
        <v>0</v>
      </c>
      <c r="M70" s="156">
        <f>'5.  2015-2020 LRAM'!AH572</f>
        <v>0</v>
      </c>
      <c r="N70" s="156">
        <f>'5.  2015-2020 LRAM'!AI572</f>
        <v>0</v>
      </c>
      <c r="O70" s="156">
        <f>'5.  2015-2020 LRAM'!AJ572</f>
        <v>0</v>
      </c>
      <c r="P70" s="156">
        <f>'5.  2015-2020 LRAM'!AK572</f>
        <v>0</v>
      </c>
      <c r="Q70" s="156">
        <f>'5.  2015-2020 LRAM'!AL572</f>
        <v>0</v>
      </c>
      <c r="R70" s="157">
        <f>SUM(D70:Q70)</f>
        <v>0</v>
      </c>
      <c r="U70" s="152"/>
      <c r="V70" s="153"/>
    </row>
    <row r="71" spans="2:22" s="163" customFormat="1" hidden="1">
      <c r="B71" s="154" t="s">
        <v>227</v>
      </c>
      <c r="C71" s="155"/>
      <c r="D71" s="156">
        <f>-'5.  2015-2020 LRAM'!Y573</f>
        <v>0</v>
      </c>
      <c r="E71" s="156">
        <f>-'5.  2015-2020 LRAM'!Z573</f>
        <v>0</v>
      </c>
      <c r="F71" s="156">
        <f>-'5.  2015-2020 LRAM'!AA573</f>
        <v>0</v>
      </c>
      <c r="G71" s="156">
        <f>-'5.  2015-2020 LRAM'!AB573</f>
        <v>0</v>
      </c>
      <c r="H71" s="156">
        <f>-'5.  2015-2020 LRAM'!AC573</f>
        <v>0</v>
      </c>
      <c r="I71" s="156">
        <f>-'5.  2015-2020 LRAM'!AD573</f>
        <v>0</v>
      </c>
      <c r="J71" s="156">
        <f>-'5.  2015-2020 LRAM'!AE573</f>
        <v>0</v>
      </c>
      <c r="K71" s="156">
        <f>-'5.  2015-2020 LRAM'!AF573</f>
        <v>0</v>
      </c>
      <c r="L71" s="156">
        <f>-'5.  2015-2020 LRAM'!AG573</f>
        <v>0</v>
      </c>
      <c r="M71" s="156">
        <f>-'5.  2015-2020 LRAM'!AH573</f>
        <v>0</v>
      </c>
      <c r="N71" s="156">
        <f>-'5.  2015-2020 LRAM'!AI573</f>
        <v>0</v>
      </c>
      <c r="O71" s="156">
        <f>-'5.  2015-2020 LRAM'!AJ573</f>
        <v>0</v>
      </c>
      <c r="P71" s="156">
        <f>-'5.  2015-2020 LRAM'!AK573</f>
        <v>0</v>
      </c>
      <c r="Q71" s="156">
        <f>-'5.  2015-2020 LRAM'!AL573</f>
        <v>0</v>
      </c>
      <c r="R71" s="157">
        <f>SUM(D71:Q71)</f>
        <v>0</v>
      </c>
      <c r="S71" s="158"/>
      <c r="U71" s="152"/>
      <c r="V71" s="153"/>
    </row>
    <row r="72" spans="2:22" s="138" customFormat="1" hidden="1">
      <c r="B72" s="625" t="s">
        <v>67</v>
      </c>
      <c r="C72" s="621"/>
      <c r="D72" s="160"/>
      <c r="E72" s="160"/>
      <c r="F72" s="160"/>
      <c r="G72" s="160"/>
      <c r="H72" s="160"/>
      <c r="I72" s="160"/>
      <c r="J72" s="160"/>
      <c r="K72" s="161"/>
      <c r="L72" s="161"/>
      <c r="M72" s="161"/>
      <c r="N72" s="161"/>
      <c r="O72" s="161"/>
      <c r="P72" s="161"/>
      <c r="Q72" s="161"/>
      <c r="R72" s="162"/>
      <c r="U72" s="159"/>
      <c r="V72" s="153"/>
    </row>
    <row r="73" spans="2:22" s="163" customFormat="1" hidden="1">
      <c r="B73" s="154" t="s">
        <v>230</v>
      </c>
      <c r="C73" s="535"/>
      <c r="D73" s="156">
        <f>'5.  2015-2020 LRAM'!Y756</f>
        <v>0</v>
      </c>
      <c r="E73" s="156">
        <f>'5.  2015-2020 LRAM'!Z756</f>
        <v>0</v>
      </c>
      <c r="F73" s="156">
        <f>'5.  2015-2020 LRAM'!AA756</f>
        <v>0</v>
      </c>
      <c r="G73" s="156">
        <f>'5.  2015-2020 LRAM'!AB756</f>
        <v>0</v>
      </c>
      <c r="H73" s="156">
        <f>'5.  2015-2020 LRAM'!AC756</f>
        <v>0</v>
      </c>
      <c r="I73" s="156">
        <f>'5.  2015-2020 LRAM'!AD756</f>
        <v>0</v>
      </c>
      <c r="J73" s="156">
        <f>'5.  2015-2020 LRAM'!AE756</f>
        <v>0</v>
      </c>
      <c r="K73" s="156">
        <f>'5.  2015-2020 LRAM'!AF756</f>
        <v>0</v>
      </c>
      <c r="L73" s="156">
        <f>'5.  2015-2020 LRAM'!AG756</f>
        <v>0</v>
      </c>
      <c r="M73" s="156">
        <f>'5.  2015-2020 LRAM'!AH756</f>
        <v>0</v>
      </c>
      <c r="N73" s="156">
        <f>'5.  2015-2020 LRAM'!AI756</f>
        <v>0</v>
      </c>
      <c r="O73" s="156">
        <f>'5.  2015-2020 LRAM'!AJ756</f>
        <v>0</v>
      </c>
      <c r="P73" s="156">
        <f>'5.  2015-2020 LRAM'!AK756</f>
        <v>0</v>
      </c>
      <c r="Q73" s="156">
        <f>'5.  2015-2020 LRAM'!AL756</f>
        <v>0</v>
      </c>
      <c r="R73" s="157">
        <f>SUM(D73:Q73)</f>
        <v>0</v>
      </c>
      <c r="U73" s="152"/>
      <c r="V73" s="153"/>
    </row>
    <row r="74" spans="2:22" s="163" customFormat="1" ht="16.5" hidden="1" customHeight="1">
      <c r="B74" s="154" t="s">
        <v>229</v>
      </c>
      <c r="C74" s="155"/>
      <c r="D74" s="156">
        <f>-'5.  2015-2020 LRAM'!Y757</f>
        <v>0</v>
      </c>
      <c r="E74" s="156">
        <f>-'5.  2015-2020 LRAM'!Z757</f>
        <v>0</v>
      </c>
      <c r="F74" s="156">
        <f>-'5.  2015-2020 LRAM'!AA757</f>
        <v>0</v>
      </c>
      <c r="G74" s="156">
        <f>-'5.  2015-2020 LRAM'!AB757</f>
        <v>0</v>
      </c>
      <c r="H74" s="156">
        <f>-'5.  2015-2020 LRAM'!AC757</f>
        <v>0</v>
      </c>
      <c r="I74" s="156">
        <f>-'5.  2015-2020 LRAM'!AD757</f>
        <v>0</v>
      </c>
      <c r="J74" s="156">
        <f>-'5.  2015-2020 LRAM'!AE757</f>
        <v>0</v>
      </c>
      <c r="K74" s="156">
        <f>-'5.  2015-2020 LRAM'!AF757</f>
        <v>0</v>
      </c>
      <c r="L74" s="156">
        <f>-'5.  2015-2020 LRAM'!AG757</f>
        <v>0</v>
      </c>
      <c r="M74" s="156">
        <f>-'5.  2015-2020 LRAM'!AH757</f>
        <v>0</v>
      </c>
      <c r="N74" s="156">
        <f>-'5.  2015-2020 LRAM'!AI757</f>
        <v>0</v>
      </c>
      <c r="O74" s="156">
        <f>-'5.  2015-2020 LRAM'!AJ757</f>
        <v>0</v>
      </c>
      <c r="P74" s="156">
        <f>-'5.  2015-2020 LRAM'!AK757</f>
        <v>0</v>
      </c>
      <c r="Q74" s="156">
        <f>-'5.  2015-2020 LRAM'!AL757</f>
        <v>0</v>
      </c>
      <c r="R74" s="157">
        <f>SUM(D74:Q74)</f>
        <v>0</v>
      </c>
      <c r="S74" s="158"/>
      <c r="U74" s="152"/>
      <c r="V74" s="153"/>
    </row>
    <row r="75" spans="2:22" s="138" customFormat="1" hidden="1">
      <c r="B75" s="625" t="s">
        <v>67</v>
      </c>
      <c r="C75" s="621"/>
      <c r="D75" s="160"/>
      <c r="E75" s="160"/>
      <c r="F75" s="160"/>
      <c r="G75" s="160"/>
      <c r="H75" s="160"/>
      <c r="I75" s="160"/>
      <c r="J75" s="160"/>
      <c r="K75" s="161"/>
      <c r="L75" s="161"/>
      <c r="M75" s="161"/>
      <c r="N75" s="161"/>
      <c r="O75" s="161"/>
      <c r="P75" s="161"/>
      <c r="Q75" s="161"/>
      <c r="R75" s="162"/>
      <c r="U75" s="159"/>
      <c r="V75" s="153"/>
    </row>
    <row r="76" spans="2:22" s="163" customFormat="1" hidden="1">
      <c r="B76" s="154" t="s">
        <v>232</v>
      </c>
      <c r="C76" s="155"/>
      <c r="D76" s="156">
        <f>'5.  2015-2020 LRAM'!Y940</f>
        <v>0</v>
      </c>
      <c r="E76" s="156">
        <f>'5.  2015-2020 LRAM'!Z940</f>
        <v>0</v>
      </c>
      <c r="F76" s="156">
        <f>'5.  2015-2020 LRAM'!AA940</f>
        <v>0</v>
      </c>
      <c r="G76" s="156">
        <f>'5.  2015-2020 LRAM'!AB940</f>
        <v>0</v>
      </c>
      <c r="H76" s="156">
        <f>'5.  2015-2020 LRAM'!AC940</f>
        <v>0</v>
      </c>
      <c r="I76" s="156">
        <f>'5.  2015-2020 LRAM'!AD940</f>
        <v>0</v>
      </c>
      <c r="J76" s="156">
        <f>'5.  2015-2020 LRAM'!AE940</f>
        <v>0</v>
      </c>
      <c r="K76" s="156">
        <f>'5.  2015-2020 LRAM'!AF940</f>
        <v>0</v>
      </c>
      <c r="L76" s="156">
        <f>'5.  2015-2020 LRAM'!AG940</f>
        <v>0</v>
      </c>
      <c r="M76" s="156">
        <f>'5.  2015-2020 LRAM'!AH940</f>
        <v>0</v>
      </c>
      <c r="N76" s="156">
        <f>'5.  2015-2020 LRAM'!AI940</f>
        <v>0</v>
      </c>
      <c r="O76" s="156">
        <f>'5.  2015-2020 LRAM'!AJ940</f>
        <v>0</v>
      </c>
      <c r="P76" s="156">
        <f>'5.  2015-2020 LRAM'!AK940</f>
        <v>0</v>
      </c>
      <c r="Q76" s="156">
        <f>'5.  2015-2020 LRAM'!AL940</f>
        <v>0</v>
      </c>
      <c r="R76" s="157">
        <f>SUM(D76:Q76)</f>
        <v>0</v>
      </c>
      <c r="U76" s="152"/>
      <c r="V76" s="153"/>
    </row>
    <row r="77" spans="2:22" s="163" customFormat="1" hidden="1">
      <c r="B77" s="154" t="s">
        <v>231</v>
      </c>
      <c r="C77" s="155"/>
      <c r="D77" s="156">
        <f>-'5.  2015-2020 LRAM'!Y941</f>
        <v>0</v>
      </c>
      <c r="E77" s="156">
        <f>-'5.  2015-2020 LRAM'!Z941</f>
        <v>0</v>
      </c>
      <c r="F77" s="156">
        <f>-'5.  2015-2020 LRAM'!AA941</f>
        <v>0</v>
      </c>
      <c r="G77" s="156">
        <f>-'5.  2015-2020 LRAM'!AB941</f>
        <v>0</v>
      </c>
      <c r="H77" s="156">
        <f>-'5.  2015-2020 LRAM'!AC941</f>
        <v>0</v>
      </c>
      <c r="I77" s="156">
        <f>-'5.  2015-2020 LRAM'!AD941</f>
        <v>0</v>
      </c>
      <c r="J77" s="156">
        <f>-'5.  2015-2020 LRAM'!AE941</f>
        <v>0</v>
      </c>
      <c r="K77" s="156">
        <f>-'5.  2015-2020 LRAM'!AF941</f>
        <v>0</v>
      </c>
      <c r="L77" s="156">
        <f>-'5.  2015-2020 LRAM'!AG941</f>
        <v>0</v>
      </c>
      <c r="M77" s="156">
        <f>-'5.  2015-2020 LRAM'!AH941</f>
        <v>0</v>
      </c>
      <c r="N77" s="156">
        <f>-'5.  2015-2020 LRAM'!AI941</f>
        <v>0</v>
      </c>
      <c r="O77" s="156">
        <f>-'5.  2015-2020 LRAM'!AJ941</f>
        <v>0</v>
      </c>
      <c r="P77" s="156">
        <f>-'5.  2015-2020 LRAM'!AK941</f>
        <v>0</v>
      </c>
      <c r="Q77" s="156">
        <f>-'5.  2015-2020 LRAM'!AL941</f>
        <v>0</v>
      </c>
      <c r="R77" s="157">
        <f>SUM(D77:Q77)</f>
        <v>0</v>
      </c>
      <c r="S77" s="158"/>
      <c r="U77" s="152"/>
      <c r="V77" s="153"/>
    </row>
    <row r="78" spans="2:22" s="138" customFormat="1" hidden="1">
      <c r="B78" s="625" t="s">
        <v>67</v>
      </c>
      <c r="C78" s="621"/>
      <c r="D78" s="160"/>
      <c r="E78" s="160"/>
      <c r="F78" s="160"/>
      <c r="G78" s="160"/>
      <c r="H78" s="160"/>
      <c r="I78" s="160"/>
      <c r="J78" s="160"/>
      <c r="K78" s="161"/>
      <c r="L78" s="161"/>
      <c r="M78" s="161"/>
      <c r="N78" s="161"/>
      <c r="O78" s="161"/>
      <c r="P78" s="161"/>
      <c r="Q78" s="161"/>
      <c r="R78" s="162"/>
      <c r="U78" s="159"/>
      <c r="V78" s="153"/>
    </row>
    <row r="79" spans="2:22" s="163" customFormat="1" hidden="1">
      <c r="B79" s="154" t="s">
        <v>234</v>
      </c>
      <c r="C79" s="535"/>
      <c r="D79" s="156">
        <f>'5.  2015-2020 LRAM'!Y1124</f>
        <v>0</v>
      </c>
      <c r="E79" s="156">
        <f>'5.  2015-2020 LRAM'!Z1124</f>
        <v>0</v>
      </c>
      <c r="F79" s="156">
        <f>'5.  2015-2020 LRAM'!AA1124</f>
        <v>0</v>
      </c>
      <c r="G79" s="156">
        <f>'5.  2015-2020 LRAM'!AB1124</f>
        <v>0</v>
      </c>
      <c r="H79" s="156">
        <f>'5.  2015-2020 LRAM'!AC1124</f>
        <v>0</v>
      </c>
      <c r="I79" s="156">
        <f>'5.  2015-2020 LRAM'!AD1124</f>
        <v>0</v>
      </c>
      <c r="J79" s="156">
        <f>'5.  2015-2020 LRAM'!AE1124</f>
        <v>0</v>
      </c>
      <c r="K79" s="156">
        <f>'5.  2015-2020 LRAM'!AF1124</f>
        <v>0</v>
      </c>
      <c r="L79" s="156">
        <f>'5.  2015-2020 LRAM'!AG1124</f>
        <v>0</v>
      </c>
      <c r="M79" s="156">
        <f>'5.  2015-2020 LRAM'!AH1124</f>
        <v>0</v>
      </c>
      <c r="N79" s="156">
        <f>'5.  2015-2020 LRAM'!AI1124</f>
        <v>0</v>
      </c>
      <c r="O79" s="156">
        <f>'5.  2015-2020 LRAM'!AJ1124</f>
        <v>0</v>
      </c>
      <c r="P79" s="156">
        <f>'5.  2015-2020 LRAM'!AK1124</f>
        <v>0</v>
      </c>
      <c r="Q79" s="156">
        <f>'5.  2015-2020 LRAM'!AL1124</f>
        <v>0</v>
      </c>
      <c r="R79" s="157">
        <f>SUM(D79:Q79)</f>
        <v>0</v>
      </c>
      <c r="U79" s="152"/>
      <c r="V79" s="153"/>
    </row>
    <row r="80" spans="2:22" s="163" customFormat="1" hidden="1">
      <c r="B80" s="154" t="s">
        <v>233</v>
      </c>
      <c r="C80" s="155"/>
      <c r="D80" s="156">
        <f>-'5.  2015-2020 LRAM'!Y1125</f>
        <v>0</v>
      </c>
      <c r="E80" s="156">
        <f>-'5.  2015-2020 LRAM'!Z1125</f>
        <v>0</v>
      </c>
      <c r="F80" s="156">
        <f>-'5.  2015-2020 LRAM'!AA1125</f>
        <v>0</v>
      </c>
      <c r="G80" s="156">
        <f>-'5.  2015-2020 LRAM'!AB1125</f>
        <v>0</v>
      </c>
      <c r="H80" s="156">
        <f>-'5.  2015-2020 LRAM'!AC1125</f>
        <v>0</v>
      </c>
      <c r="I80" s="156">
        <f>-'5.  2015-2020 LRAM'!AD1125</f>
        <v>0</v>
      </c>
      <c r="J80" s="156">
        <f>-'5.  2015-2020 LRAM'!AE1125</f>
        <v>0</v>
      </c>
      <c r="K80" s="156">
        <f>-'5.  2015-2020 LRAM'!AF1125</f>
        <v>0</v>
      </c>
      <c r="L80" s="156">
        <f>-'5.  2015-2020 LRAM'!AG1125</f>
        <v>0</v>
      </c>
      <c r="M80" s="156">
        <f>-'5.  2015-2020 LRAM'!AH1125</f>
        <v>0</v>
      </c>
      <c r="N80" s="156">
        <f>-'5.  2015-2020 LRAM'!AI1125</f>
        <v>0</v>
      </c>
      <c r="O80" s="156">
        <f>-'5.  2015-2020 LRAM'!AJ1125</f>
        <v>0</v>
      </c>
      <c r="P80" s="156">
        <f>-'5.  2015-2020 LRAM'!AK1125</f>
        <v>0</v>
      </c>
      <c r="Q80" s="156">
        <f>-'5.  2015-2020 LRAM'!AL1125</f>
        <v>0</v>
      </c>
      <c r="R80" s="157">
        <f>SUM(D80:Q80)</f>
        <v>0</v>
      </c>
      <c r="S80" s="158"/>
      <c r="U80" s="152"/>
      <c r="V80" s="153"/>
    </row>
    <row r="81" spans="2:22" s="138" customFormat="1" hidden="1">
      <c r="B81" s="625" t="s">
        <v>67</v>
      </c>
      <c r="C81" s="621"/>
      <c r="D81" s="160"/>
      <c r="E81" s="160"/>
      <c r="F81" s="160"/>
      <c r="G81" s="160"/>
      <c r="H81" s="160"/>
      <c r="I81" s="160"/>
      <c r="J81" s="160"/>
      <c r="K81" s="161"/>
      <c r="L81" s="161"/>
      <c r="M81" s="161"/>
      <c r="N81" s="161"/>
      <c r="O81" s="161"/>
      <c r="P81" s="161"/>
      <c r="Q81" s="161"/>
      <c r="R81" s="162"/>
      <c r="U81" s="159"/>
      <c r="V81" s="153"/>
    </row>
    <row r="82" spans="2:22" s="17" customFormat="1" ht="20.25" customHeight="1">
      <c r="B82" s="622" t="s">
        <v>43</v>
      </c>
      <c r="C82" s="621"/>
      <c r="D82" s="679">
        <f>'6.  Carrying Charges'!I132</f>
        <v>202.60518078974951</v>
      </c>
      <c r="E82" s="679">
        <f>'6.  Carrying Charges'!J132</f>
        <v>348.87032466154983</v>
      </c>
      <c r="F82" s="679">
        <f>'6.  Carrying Charges'!K132</f>
        <v>141.78181514171533</v>
      </c>
      <c r="G82" s="679">
        <f>'6.  Carrying Charges'!L132</f>
        <v>333.9333114975899</v>
      </c>
      <c r="H82" s="679">
        <f>'6.  Carrying Charges'!M102</f>
        <v>0</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1027.1906320906046</v>
      </c>
      <c r="U82" s="152"/>
      <c r="V82" s="153"/>
    </row>
    <row r="83" spans="2:22" s="163" customFormat="1" ht="21.75" customHeight="1">
      <c r="B83" s="623" t="s">
        <v>241</v>
      </c>
      <c r="C83" s="624"/>
      <c r="D83" s="623">
        <f>SUM(D52:D69)+D82</f>
        <v>6320.1422493611617</v>
      </c>
      <c r="E83" s="623">
        <f t="shared" ref="E83:Q83" si="2">SUM(E52:E69)+E82</f>
        <v>10882.79218649358</v>
      </c>
      <c r="F83" s="623">
        <f t="shared" si="2"/>
        <v>4422.7952936611409</v>
      </c>
      <c r="G83" s="623">
        <f t="shared" si="2"/>
        <v>10416.841377097597</v>
      </c>
      <c r="H83" s="623">
        <f t="shared" si="2"/>
        <v>0</v>
      </c>
      <c r="I83" s="623">
        <f t="shared" si="2"/>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32042.571106613483</v>
      </c>
      <c r="U83" s="152"/>
      <c r="V83" s="153"/>
    </row>
    <row r="84" spans="2:22" ht="20.25" customHeight="1">
      <c r="B84" s="453"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5">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198">
        <v>2011</v>
      </c>
      <c r="C91" s="555">
        <f>'4.  2011-2014 LRAM'!AM131</f>
        <v>6275.536293795948</v>
      </c>
      <c r="D91" s="556">
        <f>SUM('4.  2011-2014 LRAM'!Y259:AL259)</f>
        <v>7044.2178826499057</v>
      </c>
      <c r="E91" s="556">
        <f>SUM('4.  2011-2014 LRAM'!Y388:AL388)</f>
        <v>7830.123207456455</v>
      </c>
      <c r="F91" s="557">
        <f>SUM('4.  2011-2014 LRAM'!Y517:AL517)</f>
        <v>7115.2284958605042</v>
      </c>
      <c r="G91" s="557">
        <f>SUM('5.  2015-2020 LRAM'!Y199:AL199)</f>
        <v>6927.6231820465255</v>
      </c>
      <c r="H91" s="556">
        <f>SUM('5.  2015-2020 LRAM'!Y382:AL382)</f>
        <v>6420.6391888303515</v>
      </c>
      <c r="I91" s="557">
        <f>SUM('5.  2015-2020 LRAM'!Y565:AL565)</f>
        <v>0</v>
      </c>
      <c r="J91" s="556">
        <f>SUM('5.  2015-2020 LRAM'!Y748:AL748)</f>
        <v>0</v>
      </c>
      <c r="K91" s="556">
        <f>SUM('5.  2015-2020 LRAM'!Y931:AL931)</f>
        <v>0</v>
      </c>
      <c r="L91" s="556">
        <f>SUM('5.  2015-2020 LRAM'!Y1114:AL1114)</f>
        <v>0</v>
      </c>
      <c r="M91" s="556">
        <f>SUM(C91:L91)</f>
        <v>41613.368250639687</v>
      </c>
      <c r="T91" s="197"/>
      <c r="U91" s="197"/>
    </row>
    <row r="92" spans="2:22" s="92" customFormat="1" ht="23.25" hidden="1" customHeight="1">
      <c r="B92" s="198">
        <v>2012</v>
      </c>
      <c r="C92" s="558"/>
      <c r="D92" s="557">
        <f>SUM('4.  2011-2014 LRAM'!Y260:AL260)</f>
        <v>6158.6392500549518</v>
      </c>
      <c r="E92" s="556">
        <f>SUM('4.  2011-2014 LRAM'!Y389:AL389)</f>
        <v>6982.986008162592</v>
      </c>
      <c r="F92" s="557">
        <f>SUM('4.  2011-2014 LRAM'!Y518:AL518)</f>
        <v>7054.1714740544894</v>
      </c>
      <c r="G92" s="557">
        <f>SUM('5.  2015-2020 LRAM'!Y200:AL200)</f>
        <v>6561.4232907198275</v>
      </c>
      <c r="H92" s="556">
        <f>SUM('5.  2015-2020 LRAM'!Y383:AL383)</f>
        <v>6222.942914742327</v>
      </c>
      <c r="I92" s="557">
        <f>SUM('5.  2015-2020 LRAM'!Y566:AL566)</f>
        <v>0</v>
      </c>
      <c r="J92" s="556">
        <f>SUM('5.  2015-2020 LRAM'!Y749:AL749)</f>
        <v>0</v>
      </c>
      <c r="K92" s="556">
        <f>SUM('5.  2015-2020 LRAM'!Y932:AL932)</f>
        <v>0</v>
      </c>
      <c r="L92" s="556">
        <f>SUM('5.  2015-2020 LRAM'!Y1115:AL1115)</f>
        <v>0</v>
      </c>
      <c r="M92" s="556">
        <f>SUM(D92:L92)</f>
        <v>32980.162937734189</v>
      </c>
      <c r="T92" s="197"/>
      <c r="U92" s="197"/>
    </row>
    <row r="93" spans="2:22" s="92" customFormat="1" ht="23.25" hidden="1" customHeight="1">
      <c r="B93" s="198">
        <v>2013</v>
      </c>
      <c r="C93" s="559"/>
      <c r="D93" s="559"/>
      <c r="E93" s="557">
        <f>SUM('4.  2011-2014 LRAM'!Y390:AL390)</f>
        <v>2814.8935389812405</v>
      </c>
      <c r="F93" s="557">
        <f>SUM('4.  2011-2014 LRAM'!Y519:AL519)</f>
        <v>2826.2431246559186</v>
      </c>
      <c r="G93" s="557">
        <f>SUM('5.  2015-2020 LRAM'!Y201:AL201)</f>
        <v>2840.7187722609806</v>
      </c>
      <c r="H93" s="556">
        <f>SUM('5.  2015-2020 LRAM'!Y384:AL384)</f>
        <v>2710.0221907295022</v>
      </c>
      <c r="I93" s="557">
        <f>SUM('5.  2015-2020 LRAM'!Y567:AL567)</f>
        <v>0</v>
      </c>
      <c r="J93" s="556">
        <f>SUM('5.  2015-2020 LRAM'!Y750:AL750)</f>
        <v>0</v>
      </c>
      <c r="K93" s="556">
        <f>SUM('5.  2015-2020 LRAM'!Y933:AL933)</f>
        <v>0</v>
      </c>
      <c r="L93" s="556">
        <f>SUM('5.  2015-2020 LRAM'!Y1116:AL1116)</f>
        <v>0</v>
      </c>
      <c r="M93" s="556">
        <f>SUM(C93:L93)</f>
        <v>11191.87762662764</v>
      </c>
      <c r="T93" s="197"/>
      <c r="U93" s="197"/>
    </row>
    <row r="94" spans="2:22" s="92" customFormat="1" ht="23.25" hidden="1" customHeight="1">
      <c r="B94" s="198">
        <v>2014</v>
      </c>
      <c r="C94" s="559"/>
      <c r="D94" s="559"/>
      <c r="E94" s="559"/>
      <c r="F94" s="557">
        <f>SUM('4.  2011-2014 LRAM'!Y520:AL520)</f>
        <v>9868.1954154962514</v>
      </c>
      <c r="G94" s="557">
        <f>SUM('5.  2015-2020 LRAM'!Y202:AL202)</f>
        <v>9668.0900307522534</v>
      </c>
      <c r="H94" s="556">
        <f>SUM('5.  2015-2020 LRAM'!Y385:AL385)</f>
        <v>8790.3171149092104</v>
      </c>
      <c r="I94" s="557">
        <f>SUM('5.  2015-2020 LRAM'!Y568:AL568)</f>
        <v>0</v>
      </c>
      <c r="J94" s="556">
        <f>SUM('5.  2015-2020 LRAM'!Y751:AL751)</f>
        <v>0</v>
      </c>
      <c r="K94" s="556">
        <f>SUM('5.  2015-2020 LRAM'!Y934:AL934)</f>
        <v>0</v>
      </c>
      <c r="L94" s="556">
        <f>SUM('5.  2015-2020 LRAM'!Y1117:AL1117)</f>
        <v>0</v>
      </c>
      <c r="M94" s="556">
        <f>SUM(F94:L94)</f>
        <v>28326.602561157713</v>
      </c>
      <c r="T94" s="197"/>
      <c r="U94" s="197"/>
    </row>
    <row r="95" spans="2:22" s="92" customFormat="1" ht="23.25" hidden="1" customHeight="1">
      <c r="B95" s="198">
        <v>2015</v>
      </c>
      <c r="C95" s="559"/>
      <c r="D95" s="559"/>
      <c r="E95" s="559"/>
      <c r="F95" s="559"/>
      <c r="G95" s="557">
        <f>SUM('5.  2015-2020 LRAM'!Y203:AL203)</f>
        <v>13063.554327266316</v>
      </c>
      <c r="H95" s="556">
        <f>SUM('5.  2015-2020 LRAM'!Y386:AL386)</f>
        <v>12741.316054438315</v>
      </c>
      <c r="I95" s="557">
        <f>SUM('5.  2015-2020 LRAM'!Y569:AL569)</f>
        <v>0</v>
      </c>
      <c r="J95" s="556">
        <f>SUM('5.  2015-2020 LRAM'!Y752:AL752)</f>
        <v>0</v>
      </c>
      <c r="K95" s="556">
        <f>SUM('5.  2015-2020 LRAM'!Y935:AL935)</f>
        <v>0</v>
      </c>
      <c r="L95" s="556">
        <f>SUM('5.  2015-2020 LRAM'!Y1118:AL1118)</f>
        <v>0</v>
      </c>
      <c r="M95" s="556">
        <f>SUM(G95:L95)</f>
        <v>25804.870381704633</v>
      </c>
      <c r="T95" s="197"/>
      <c r="U95" s="197"/>
    </row>
    <row r="96" spans="2:22" s="92" customFormat="1" ht="23.25" hidden="1" customHeight="1">
      <c r="B96" s="198">
        <v>2016</v>
      </c>
      <c r="C96" s="559"/>
      <c r="D96" s="559"/>
      <c r="E96" s="559"/>
      <c r="F96" s="559"/>
      <c r="G96" s="559"/>
      <c r="H96" s="556">
        <f>SUM('5.  2015-2020 LRAM'!Y387:AL387)</f>
        <v>0</v>
      </c>
      <c r="I96" s="557">
        <f>SUM('5.  2015-2020 LRAM'!Y570:AL570)</f>
        <v>0</v>
      </c>
      <c r="J96" s="556">
        <f>SUM('5.  2015-2020 LRAM'!Y753:AL753)</f>
        <v>0</v>
      </c>
      <c r="K96" s="556">
        <f>SUM('5.  2015-2020 LRAM'!Y936:AL936)</f>
        <v>0</v>
      </c>
      <c r="L96" s="556">
        <f>SUM('5.  2015-2020 LRAM'!Y1119:AL1119)</f>
        <v>0</v>
      </c>
      <c r="M96" s="556">
        <f>SUM(H96:L96)</f>
        <v>0</v>
      </c>
      <c r="T96" s="197"/>
      <c r="U96" s="197"/>
    </row>
    <row r="97" spans="2:21" s="92" customFormat="1" ht="23.25" hidden="1" customHeight="1">
      <c r="B97" s="198">
        <v>2017</v>
      </c>
      <c r="C97" s="559"/>
      <c r="D97" s="559"/>
      <c r="E97" s="559"/>
      <c r="F97" s="559"/>
      <c r="G97" s="559"/>
      <c r="H97" s="559"/>
      <c r="I97" s="556">
        <f>SUM('5.  2015-2020 LRAM'!Y571:AL571)</f>
        <v>0</v>
      </c>
      <c r="J97" s="556">
        <f>SUM('5.  2015-2020 LRAM'!Y754:AL754)</f>
        <v>0</v>
      </c>
      <c r="K97" s="556">
        <f>SUM('5.  2015-2020 LRAM'!Y937:AL937)</f>
        <v>0</v>
      </c>
      <c r="L97" s="556">
        <f>SUM('5.  2015-2020 LRAM'!Y1120:AL1120)</f>
        <v>0</v>
      </c>
      <c r="M97" s="556">
        <f>SUM(I97:L97)</f>
        <v>0</v>
      </c>
      <c r="T97" s="197"/>
      <c r="U97" s="197"/>
    </row>
    <row r="98" spans="2:21" s="92" customFormat="1" ht="23.25" hidden="1" customHeight="1">
      <c r="B98" s="198">
        <v>2018</v>
      </c>
      <c r="C98" s="559"/>
      <c r="D98" s="559"/>
      <c r="E98" s="559"/>
      <c r="F98" s="559"/>
      <c r="G98" s="559"/>
      <c r="H98" s="559"/>
      <c r="I98" s="559"/>
      <c r="J98" s="556">
        <f>SUM('5.  2015-2020 LRAM'!Y755:AL755)</f>
        <v>0</v>
      </c>
      <c r="K98" s="556">
        <f>SUM('5.  2015-2020 LRAM'!Y938:AL938)</f>
        <v>0</v>
      </c>
      <c r="L98" s="556">
        <f>SUM('5.  2015-2020 LRAM'!Y1121:AL1121)</f>
        <v>0</v>
      </c>
      <c r="M98" s="556">
        <f>SUM(J98:L98)</f>
        <v>0</v>
      </c>
      <c r="T98" s="197"/>
      <c r="U98" s="197"/>
    </row>
    <row r="99" spans="2:21" s="92" customFormat="1" ht="23.25" hidden="1" customHeight="1">
      <c r="B99" s="198">
        <v>2019</v>
      </c>
      <c r="C99" s="559"/>
      <c r="D99" s="559"/>
      <c r="E99" s="559"/>
      <c r="F99" s="559"/>
      <c r="G99" s="559"/>
      <c r="H99" s="559"/>
      <c r="I99" s="559"/>
      <c r="J99" s="559"/>
      <c r="K99" s="556">
        <f>SUM('5.  2015-2020 LRAM'!Y939:AL939)</f>
        <v>0</v>
      </c>
      <c r="L99" s="556">
        <f>SUM('5.  2015-2020 LRAM'!Y1122:AL1122)</f>
        <v>0</v>
      </c>
      <c r="M99" s="556">
        <f>SUM(K99:L99)</f>
        <v>0</v>
      </c>
      <c r="T99" s="197"/>
      <c r="U99" s="197"/>
    </row>
    <row r="100" spans="2:21" s="92" customFormat="1" ht="23.25" hidden="1" customHeight="1">
      <c r="B100" s="198">
        <v>2020</v>
      </c>
      <c r="C100" s="559"/>
      <c r="D100" s="559"/>
      <c r="E100" s="559"/>
      <c r="F100" s="559"/>
      <c r="G100" s="559"/>
      <c r="H100" s="559"/>
      <c r="I100" s="559"/>
      <c r="J100" s="559"/>
      <c r="K100" s="559"/>
      <c r="L100" s="558">
        <f>SUM('5.  2015-2020 LRAM'!Y1123:AL1123)</f>
        <v>0</v>
      </c>
      <c r="M100" s="558">
        <f>L100</f>
        <v>0</v>
      </c>
      <c r="T100" s="197"/>
      <c r="U100" s="197"/>
    </row>
    <row r="101" spans="2:21" s="196" customFormat="1" ht="24" hidden="1" customHeight="1">
      <c r="B101" s="571" t="s">
        <v>520</v>
      </c>
      <c r="C101" s="555">
        <f>C91</f>
        <v>6275.536293795948</v>
      </c>
      <c r="D101" s="556">
        <f>D91+D92</f>
        <v>13202.857132704858</v>
      </c>
      <c r="E101" s="556">
        <f>E91+E92+E93</f>
        <v>17628.002754600286</v>
      </c>
      <c r="F101" s="556">
        <f>F91+F92+F93+F94</f>
        <v>26863.838510067162</v>
      </c>
      <c r="G101" s="556">
        <f>G91+G92+G93+G94+G95</f>
        <v>39061.409603045904</v>
      </c>
      <c r="H101" s="556">
        <f>H91+H92+H93+H94+H95+H96</f>
        <v>36885.237463649704</v>
      </c>
      <c r="I101" s="556">
        <f>I91+I92+I93+I94+I95+I96+I97</f>
        <v>0</v>
      </c>
      <c r="J101" s="556">
        <f>J91+J92+J93+J94+J95+J96+J97+J98</f>
        <v>0</v>
      </c>
      <c r="K101" s="556">
        <f>K91+K92+K93+K94+K95+K96+K97+K98+K99</f>
        <v>0</v>
      </c>
      <c r="L101" s="556">
        <f>SUM(L91:L100)</f>
        <v>0</v>
      </c>
      <c r="M101" s="556">
        <f>SUM(M91:M100)</f>
        <v>139916.88175786386</v>
      </c>
      <c r="T101" s="199"/>
      <c r="U101" s="199"/>
    </row>
    <row r="102" spans="2:21" s="27" customFormat="1" ht="24.75" hidden="1" customHeight="1">
      <c r="B102" s="572" t="s">
        <v>519</v>
      </c>
      <c r="C102" s="554">
        <f>'4.  2011-2014 LRAM'!AM132</f>
        <v>0</v>
      </c>
      <c r="D102" s="554">
        <f>'4.  2011-2014 LRAM'!AM262</f>
        <v>9735.2785000000003</v>
      </c>
      <c r="E102" s="554">
        <f>'4.  2011-2014 LRAM'!AM392</f>
        <v>10911.070300000001</v>
      </c>
      <c r="F102" s="554">
        <f>'4.  2011-2014 LRAM'!AM522</f>
        <v>11000.769</v>
      </c>
      <c r="G102" s="554">
        <f>'5.  2015-2020 LRAM'!AM205</f>
        <v>11145.1621</v>
      </c>
      <c r="H102" s="554">
        <f>'5.  2015-2020 LRAM'!AM389</f>
        <v>0</v>
      </c>
      <c r="I102" s="554">
        <f>'5.  2015-2020 LRAM'!AM573</f>
        <v>0</v>
      </c>
      <c r="J102" s="554">
        <f>'5.  2015-2020 LRAM'!AM757</f>
        <v>0</v>
      </c>
      <c r="K102" s="554">
        <f>'5.  2015-2020 LRAM'!AM941</f>
        <v>0</v>
      </c>
      <c r="L102" s="554">
        <f>'5.  2015-2020 LRAM'!AM1125</f>
        <v>0</v>
      </c>
      <c r="M102" s="556">
        <f>SUM(C102:L102)</f>
        <v>42792.279900000001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158.75997880396395</v>
      </c>
      <c r="H103" s="554">
        <f>'6.  Carrying Charges'!W102</f>
        <v>499.92916402371571</v>
      </c>
      <c r="I103" s="554">
        <f>'6.  Carrying Charges'!W117</f>
        <v>872.11372971799028</v>
      </c>
      <c r="J103" s="554">
        <f>'6.  Carrying Charges'!W132</f>
        <v>1027.1906320906046</v>
      </c>
      <c r="K103" s="554">
        <f>'6.  Carrying Charges'!W147</f>
        <v>1027.1906320906046</v>
      </c>
      <c r="L103" s="554">
        <f>'6.  Carrying Charges'!W162</f>
        <v>1027.1906320906046</v>
      </c>
      <c r="M103" s="556">
        <f>SUM(C103:L103)</f>
        <v>4612.3747688174835</v>
      </c>
    </row>
    <row r="104" spans="2:21" ht="23.25" hidden="1" customHeight="1">
      <c r="B104" s="571" t="s">
        <v>26</v>
      </c>
      <c r="C104" s="554">
        <f>C101-C102+C103</f>
        <v>6275.536293795948</v>
      </c>
      <c r="D104" s="554">
        <f t="shared" ref="D104:J104" si="3">D101-D102+D103</f>
        <v>3467.5786327048572</v>
      </c>
      <c r="E104" s="554">
        <f t="shared" si="3"/>
        <v>6716.9324546002845</v>
      </c>
      <c r="F104" s="554">
        <f t="shared" si="3"/>
        <v>15863.069510067162</v>
      </c>
      <c r="G104" s="554">
        <f t="shared" si="3"/>
        <v>28075.007481849865</v>
      </c>
      <c r="H104" s="554">
        <f t="shared" si="3"/>
        <v>37385.166627673418</v>
      </c>
      <c r="I104" s="554">
        <f t="shared" si="3"/>
        <v>872.11372971799028</v>
      </c>
      <c r="J104" s="554">
        <f t="shared" si="3"/>
        <v>1027.1906320906046</v>
      </c>
      <c r="K104" s="554">
        <f>K101-K102+K103</f>
        <v>1027.1906320906046</v>
      </c>
      <c r="L104" s="554">
        <f>L101-L102+L103</f>
        <v>1027.1906320906046</v>
      </c>
      <c r="M104" s="554">
        <f>M101-M102+M103</f>
        <v>101736.97662668134</v>
      </c>
    </row>
    <row r="105" spans="2:21" hidden="1"/>
    <row r="106" spans="2:21">
      <c r="B106" s="589" t="s">
        <v>527</v>
      </c>
    </row>
    <row r="109" spans="2:21" ht="15">
      <c r="D109" s="768">
        <f>'6.  Carrying Charges'!I132</f>
        <v>202.60518078974951</v>
      </c>
      <c r="E109" s="768">
        <f>'6.  Carrying Charges'!J132</f>
        <v>348.87032466154983</v>
      </c>
      <c r="F109" s="768">
        <f>'6.  Carrying Charges'!K132</f>
        <v>141.78181514171533</v>
      </c>
      <c r="G109" s="768">
        <f>'6.  Carrying Charges'!L132</f>
        <v>333.9333114975899</v>
      </c>
    </row>
    <row r="111" spans="2:21" ht="15">
      <c r="D111" s="200">
        <f>D83-D82+D109</f>
        <v>6320.1422493611617</v>
      </c>
      <c r="E111" s="200">
        <f t="shared" ref="E111:G111" si="4">E83-E82+E109</f>
        <v>10882.79218649358</v>
      </c>
      <c r="F111" s="200">
        <f t="shared" si="4"/>
        <v>4422.7952936611409</v>
      </c>
      <c r="G111" s="200">
        <f t="shared" si="4"/>
        <v>10416.841377097597</v>
      </c>
      <c r="H111" s="768">
        <f>SUM(D111:G111)</f>
        <v>32042.571106613479</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1390650</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1390650</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1390650</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1390650</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1390650</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9" zoomScale="85" zoomScaleNormal="85" workbookViewId="0">
      <selection activeCell="E24" sqref="E24:F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172</v>
      </c>
      <c r="C14" s="128" t="s">
        <v>176</v>
      </c>
    </row>
    <row r="15" spans="2:3" ht="26.25" customHeight="1" thickBot="1">
      <c r="C15" s="130" t="s">
        <v>408</v>
      </c>
    </row>
    <row r="16" spans="2:3" ht="27" customHeight="1" thickBot="1">
      <c r="C16" s="569" t="s">
        <v>552</v>
      </c>
    </row>
    <row r="19" spans="2:8" ht="15.75">
      <c r="B19" s="537" t="s">
        <v>622</v>
      </c>
    </row>
    <row r="20" spans="2:8" ht="13.5" customHeight="1"/>
    <row r="21" spans="2:8" ht="57.75" customHeight="1">
      <c r="B21" s="803" t="s">
        <v>639</v>
      </c>
      <c r="C21" s="803"/>
      <c r="D21" s="803"/>
      <c r="E21" s="803"/>
      <c r="F21" s="803"/>
      <c r="G21" s="803"/>
      <c r="H21" s="803"/>
    </row>
    <row r="23" spans="2:8" s="609" customFormat="1" ht="15.75">
      <c r="B23" s="619" t="s">
        <v>547</v>
      </c>
      <c r="C23" s="619" t="s">
        <v>562</v>
      </c>
      <c r="D23" s="619" t="s">
        <v>546</v>
      </c>
      <c r="E23" s="812" t="s">
        <v>34</v>
      </c>
      <c r="F23" s="813"/>
      <c r="G23" s="812" t="s">
        <v>545</v>
      </c>
      <c r="H23" s="813"/>
    </row>
    <row r="24" spans="2:8">
      <c r="B24" s="608">
        <v>1</v>
      </c>
      <c r="C24" s="644" t="s">
        <v>171</v>
      </c>
      <c r="D24" s="607" t="s">
        <v>756</v>
      </c>
      <c r="E24" s="808" t="s">
        <v>758</v>
      </c>
      <c r="F24" s="809"/>
      <c r="G24" s="810" t="s">
        <v>757</v>
      </c>
      <c r="H24" s="811"/>
    </row>
    <row r="25" spans="2:8">
      <c r="B25" s="608">
        <v>2</v>
      </c>
      <c r="C25" s="644"/>
      <c r="D25" s="607"/>
      <c r="E25" s="808"/>
      <c r="F25" s="809"/>
      <c r="G25" s="810"/>
      <c r="H25" s="811"/>
    </row>
    <row r="26" spans="2:8">
      <c r="B26" s="608">
        <v>3</v>
      </c>
      <c r="C26" s="644"/>
      <c r="D26" s="607"/>
      <c r="E26" s="808"/>
      <c r="F26" s="809"/>
      <c r="G26" s="810"/>
      <c r="H26" s="811"/>
    </row>
    <row r="27" spans="2:8">
      <c r="B27" s="608">
        <v>4</v>
      </c>
      <c r="C27" s="644"/>
      <c r="D27" s="607"/>
      <c r="E27" s="808"/>
      <c r="F27" s="809"/>
      <c r="G27" s="810"/>
      <c r="H27" s="811"/>
    </row>
    <row r="28" spans="2:8">
      <c r="B28" s="608">
        <v>5</v>
      </c>
      <c r="C28" s="644"/>
      <c r="D28" s="607"/>
      <c r="E28" s="808"/>
      <c r="F28" s="809"/>
      <c r="G28" s="810"/>
      <c r="H28" s="811"/>
    </row>
    <row r="29" spans="2:8">
      <c r="B29" s="608">
        <v>6</v>
      </c>
      <c r="C29" s="644"/>
      <c r="D29" s="607"/>
      <c r="E29" s="808"/>
      <c r="F29" s="809"/>
      <c r="G29" s="810"/>
      <c r="H29" s="811"/>
    </row>
    <row r="30" spans="2:8">
      <c r="B30" s="608">
        <v>7</v>
      </c>
      <c r="C30" s="644"/>
      <c r="D30" s="607"/>
      <c r="E30" s="808"/>
      <c r="F30" s="809"/>
      <c r="G30" s="810"/>
      <c r="H30" s="811"/>
    </row>
    <row r="31" spans="2:8">
      <c r="B31" s="608">
        <v>8</v>
      </c>
      <c r="C31" s="644"/>
      <c r="D31" s="607"/>
      <c r="E31" s="808"/>
      <c r="F31" s="809"/>
      <c r="G31" s="810"/>
      <c r="H31" s="811"/>
    </row>
    <row r="32" spans="2:8">
      <c r="B32" s="608">
        <v>9</v>
      </c>
      <c r="C32" s="644"/>
      <c r="D32" s="607"/>
      <c r="E32" s="808"/>
      <c r="F32" s="809"/>
      <c r="G32" s="810"/>
      <c r="H32" s="811"/>
    </row>
    <row r="33" spans="2:8">
      <c r="B33" s="608">
        <v>10</v>
      </c>
      <c r="C33" s="644"/>
      <c r="D33" s="607"/>
      <c r="E33" s="808"/>
      <c r="F33" s="809"/>
      <c r="G33" s="810"/>
      <c r="H33" s="811"/>
    </row>
    <row r="34" spans="2:8">
      <c r="B34" s="608" t="s">
        <v>481</v>
      </c>
      <c r="C34" s="644"/>
      <c r="D34" s="607"/>
      <c r="E34" s="808"/>
      <c r="F34" s="809"/>
      <c r="G34" s="810"/>
      <c r="H34" s="811"/>
    </row>
    <row r="36" spans="2:8" ht="30.75" customHeight="1">
      <c r="B36" s="537" t="s">
        <v>617</v>
      </c>
    </row>
    <row r="37" spans="2:8" ht="23.25" customHeight="1">
      <c r="B37" s="568" t="s">
        <v>623</v>
      </c>
      <c r="C37" s="605"/>
      <c r="D37" s="605"/>
      <c r="E37" s="605"/>
      <c r="F37" s="605"/>
      <c r="G37" s="605"/>
      <c r="H37" s="605"/>
    </row>
    <row r="39" spans="2:8" s="92" customFormat="1" ht="15.75">
      <c r="B39" s="619" t="s">
        <v>547</v>
      </c>
      <c r="C39" s="619" t="s">
        <v>562</v>
      </c>
      <c r="D39" s="619" t="s">
        <v>546</v>
      </c>
      <c r="E39" s="812" t="s">
        <v>34</v>
      </c>
      <c r="F39" s="813"/>
      <c r="G39" s="812" t="s">
        <v>545</v>
      </c>
      <c r="H39" s="813"/>
    </row>
    <row r="40" spans="2:8">
      <c r="B40" s="608">
        <v>1</v>
      </c>
      <c r="C40" s="644"/>
      <c r="D40" s="607"/>
      <c r="E40" s="808"/>
      <c r="F40" s="809"/>
      <c r="G40" s="810"/>
      <c r="H40" s="811"/>
    </row>
    <row r="41" spans="2:8">
      <c r="B41" s="608">
        <v>2</v>
      </c>
      <c r="C41" s="644"/>
      <c r="D41" s="607"/>
      <c r="E41" s="808"/>
      <c r="F41" s="809"/>
      <c r="G41" s="810"/>
      <c r="H41" s="811"/>
    </row>
    <row r="42" spans="2:8">
      <c r="B42" s="608">
        <v>3</v>
      </c>
      <c r="C42" s="644"/>
      <c r="D42" s="607"/>
      <c r="E42" s="808"/>
      <c r="F42" s="809"/>
      <c r="G42" s="810"/>
      <c r="H42" s="811"/>
    </row>
    <row r="43" spans="2:8">
      <c r="B43" s="608">
        <v>4</v>
      </c>
      <c r="C43" s="644"/>
      <c r="D43" s="607"/>
      <c r="E43" s="808"/>
      <c r="F43" s="809"/>
      <c r="G43" s="810"/>
      <c r="H43" s="811"/>
    </row>
    <row r="44" spans="2:8">
      <c r="B44" s="608">
        <v>5</v>
      </c>
      <c r="C44" s="644"/>
      <c r="D44" s="607"/>
      <c r="E44" s="808"/>
      <c r="F44" s="809"/>
      <c r="G44" s="810"/>
      <c r="H44" s="811"/>
    </row>
    <row r="45" spans="2:8">
      <c r="B45" s="608">
        <v>6</v>
      </c>
      <c r="C45" s="644"/>
      <c r="D45" s="607"/>
      <c r="E45" s="808"/>
      <c r="F45" s="809"/>
      <c r="G45" s="810"/>
      <c r="H45" s="811"/>
    </row>
    <row r="46" spans="2:8">
      <c r="B46" s="608">
        <v>7</v>
      </c>
      <c r="C46" s="644"/>
      <c r="D46" s="607"/>
      <c r="E46" s="808"/>
      <c r="F46" s="809"/>
      <c r="G46" s="810"/>
      <c r="H46" s="811"/>
    </row>
    <row r="47" spans="2:8">
      <c r="B47" s="608">
        <v>8</v>
      </c>
      <c r="C47" s="644"/>
      <c r="D47" s="607"/>
      <c r="E47" s="808"/>
      <c r="F47" s="809"/>
      <c r="G47" s="810"/>
      <c r="H47" s="811"/>
    </row>
    <row r="48" spans="2:8">
      <c r="B48" s="608">
        <v>9</v>
      </c>
      <c r="C48" s="644"/>
      <c r="D48" s="607"/>
      <c r="E48" s="808"/>
      <c r="F48" s="809"/>
      <c r="G48" s="810"/>
      <c r="H48" s="811"/>
    </row>
    <row r="49" spans="2:8">
      <c r="B49" s="608">
        <v>10</v>
      </c>
      <c r="C49" s="644"/>
      <c r="D49" s="607"/>
      <c r="E49" s="808"/>
      <c r="F49" s="809"/>
      <c r="G49" s="810"/>
      <c r="H49" s="811"/>
    </row>
    <row r="50" spans="2:8">
      <c r="B50" s="608" t="s">
        <v>481</v>
      </c>
      <c r="C50" s="644"/>
      <c r="D50" s="607"/>
      <c r="E50" s="808"/>
      <c r="F50" s="809"/>
      <c r="G50" s="810"/>
      <c r="H50" s="81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7" zoomScale="90" zoomScaleNormal="90" workbookViewId="0">
      <selection activeCell="G43" sqref="G43"/>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5"/>
      <c r="F3" s="17"/>
      <c r="G3" s="17"/>
      <c r="H3" s="69"/>
      <c r="I3" s="165"/>
      <c r="J3" s="165"/>
      <c r="K3" s="165"/>
      <c r="L3" s="165"/>
      <c r="M3" s="165"/>
      <c r="N3" s="165"/>
      <c r="O3" s="165"/>
      <c r="P3" s="165"/>
      <c r="Q3" s="165"/>
    </row>
    <row r="4" spans="2:17" s="2" customFormat="1" ht="27" customHeight="1" thickBot="1">
      <c r="B4" s="273" t="s">
        <v>172</v>
      </c>
      <c r="C4" s="456"/>
      <c r="D4" s="257" t="s">
        <v>176</v>
      </c>
      <c r="E4" s="438"/>
      <c r="F4" s="438"/>
      <c r="G4" s="438"/>
      <c r="H4" s="438"/>
      <c r="I4" s="438"/>
      <c r="J4" s="438"/>
      <c r="K4" s="438"/>
      <c r="L4" s="438"/>
      <c r="M4" s="438"/>
      <c r="N4" s="438"/>
      <c r="O4" s="438"/>
      <c r="P4" s="438"/>
      <c r="Q4" s="457"/>
    </row>
    <row r="5" spans="2:17" s="2" customFormat="1" ht="24" customHeight="1" thickBot="1">
      <c r="B5" s="458"/>
      <c r="C5" s="456"/>
      <c r="D5" s="459" t="s">
        <v>408</v>
      </c>
      <c r="F5" s="438"/>
      <c r="G5" s="438"/>
      <c r="H5" s="438"/>
      <c r="I5" s="438"/>
      <c r="J5" s="438"/>
      <c r="K5" s="438"/>
      <c r="L5" s="438"/>
      <c r="M5" s="438"/>
      <c r="N5" s="438"/>
      <c r="O5" s="438"/>
      <c r="P5" s="438"/>
      <c r="Q5" s="457"/>
    </row>
    <row r="6" spans="2:17" s="2" customFormat="1" ht="28.5" customHeight="1" thickBot="1">
      <c r="B6" s="458"/>
      <c r="C6" s="456"/>
      <c r="D6" s="261" t="s">
        <v>173</v>
      </c>
      <c r="E6" s="438"/>
      <c r="F6" s="438"/>
      <c r="G6" s="438"/>
      <c r="H6" s="438"/>
      <c r="I6" s="438"/>
      <c r="J6" s="438"/>
      <c r="K6" s="438"/>
      <c r="L6" s="438"/>
      <c r="M6" s="438"/>
      <c r="N6" s="438"/>
      <c r="O6" s="438"/>
      <c r="P6" s="438"/>
      <c r="Q6" s="457"/>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5">
        <v>2008</v>
      </c>
    </row>
    <row r="10" spans="2:17" s="17" customFormat="1" ht="16.5" customHeight="1"/>
    <row r="11" spans="2:17" s="17" customFormat="1" ht="36.75" customHeight="1">
      <c r="B11" s="814" t="s">
        <v>564</v>
      </c>
      <c r="C11" s="814"/>
      <c r="D11" s="814"/>
      <c r="E11" s="814"/>
      <c r="F11" s="814"/>
      <c r="G11" s="814"/>
      <c r="H11" s="814"/>
      <c r="I11" s="814"/>
      <c r="J11" s="814"/>
      <c r="K11" s="814"/>
      <c r="L11" s="814"/>
      <c r="M11" s="814"/>
      <c r="N11" s="614"/>
      <c r="O11" s="614"/>
      <c r="P11" s="614"/>
      <c r="Q11" s="614"/>
    </row>
    <row r="12" spans="2:17" s="2" customFormat="1" ht="15.75" customHeight="1">
      <c r="D12" s="20"/>
    </row>
    <row r="13" spans="2:17" s="17" customFormat="1" ht="48" customHeight="1">
      <c r="C13" s="243" t="str">
        <f>'1.  LRAMVA Summary'!R50</f>
        <v>Total</v>
      </c>
      <c r="D13" s="243" t="str">
        <f>'1.  LRAMVA Summary'!D50</f>
        <v>Residential</v>
      </c>
      <c r="E13" s="243" t="str">
        <f>'1.  LRAMVA Summary'!E50</f>
        <v>GS&lt;50 kW</v>
      </c>
      <c r="F13" s="243" t="str">
        <f>'1.  LRAMVA Summary'!F50</f>
        <v>GS 50 TO 4,999 KW</v>
      </c>
      <c r="G13" s="243" t="str">
        <f>'1.  LRAMVA Summary'!G50</f>
        <v>Street Lighting</v>
      </c>
      <c r="H13" s="243" t="str">
        <f>'1.  LRAMVA Summary'!H50</f>
        <v/>
      </c>
      <c r="I13" s="243" t="str">
        <f>'1.  LRAMVA Summary'!I50</f>
        <v/>
      </c>
      <c r="J13" s="243" t="str">
        <f>'1.  LRAMVA Summary'!J50</f>
        <v/>
      </c>
      <c r="K13" s="243" t="str">
        <f>'1.  LRAMVA Summary'!K50</f>
        <v/>
      </c>
      <c r="L13" s="243" t="str">
        <f>'1.  LRAMVA Summary'!L50</f>
        <v/>
      </c>
      <c r="M13" s="243" t="str">
        <f>'1.  LRAMVA Summary'!M50</f>
        <v/>
      </c>
      <c r="N13" s="243" t="str">
        <f>'1.  LRAMVA Summary'!N50</f>
        <v/>
      </c>
      <c r="O13" s="243" t="str">
        <f>'1.  LRAMVA Summary'!O50</f>
        <v/>
      </c>
      <c r="P13" s="243" t="str">
        <f>'1.  LRAMVA Summary'!P50</f>
        <v/>
      </c>
      <c r="Q13" s="243"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f>'1.  LRAMVA Summary'!H51</f>
        <v>0</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6" customFormat="1" ht="15.75" customHeight="1">
      <c r="B15" s="461" t="s">
        <v>27</v>
      </c>
      <c r="C15" s="626">
        <f>SUM(D15:Q15)</f>
        <v>0</v>
      </c>
      <c r="D15" s="451">
        <v>0</v>
      </c>
      <c r="E15" s="451">
        <v>0</v>
      </c>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v>0</v>
      </c>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8" customFormat="1" ht="21" customHeight="1">
      <c r="B20" s="460" t="s">
        <v>367</v>
      </c>
      <c r="C20" s="453" t="s">
        <v>728</v>
      </c>
      <c r="D20" s="454"/>
    </row>
    <row r="21" spans="2:17" s="438" customFormat="1" ht="21" customHeight="1">
      <c r="B21" s="460" t="s">
        <v>368</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20" t="s">
        <v>414</v>
      </c>
      <c r="C24" s="120"/>
      <c r="D24" s="455">
        <v>2012</v>
      </c>
    </row>
    <row r="25" spans="2:17" s="2" customFormat="1" ht="15.75" customHeight="1">
      <c r="D25" s="20"/>
    </row>
    <row r="26" spans="2:17" s="2" customFormat="1" ht="42" customHeight="1">
      <c r="B26" s="814" t="s">
        <v>563</v>
      </c>
      <c r="C26" s="814"/>
      <c r="D26" s="814"/>
      <c r="E26" s="814"/>
      <c r="F26" s="814"/>
      <c r="G26" s="814"/>
      <c r="H26" s="814"/>
      <c r="I26" s="814"/>
      <c r="J26" s="814"/>
      <c r="K26" s="814"/>
      <c r="L26" s="814"/>
      <c r="M26" s="814"/>
      <c r="N26" s="614"/>
      <c r="O26" s="614"/>
      <c r="P26" s="614"/>
      <c r="Q26" s="614"/>
    </row>
    <row r="27" spans="2:17" s="2" customFormat="1" ht="15.75" customHeight="1">
      <c r="D27" s="20"/>
    </row>
    <row r="28" spans="2:17" s="17" customFormat="1" ht="44.25" customHeight="1">
      <c r="C28" s="243" t="str">
        <f>'1.  LRAMVA Summary'!R50</f>
        <v>Total</v>
      </c>
      <c r="D28" s="243" t="str">
        <f>'1.  LRAMVA Summary'!D50</f>
        <v>Residential</v>
      </c>
      <c r="E28" s="243" t="str">
        <f>'1.  LRAMVA Summary'!E50</f>
        <v>GS&lt;50 kW</v>
      </c>
      <c r="F28" s="243" t="str">
        <f>'1.  LRAMVA Summary'!F50</f>
        <v>GS 50 TO 4,999 KW</v>
      </c>
      <c r="G28" s="243" t="str">
        <f>'1.  LRAMVA Summary'!G50</f>
        <v>Street Lighting</v>
      </c>
      <c r="H28" s="243" t="str">
        <f>'1.  LRAMVA Summary'!H50</f>
        <v/>
      </c>
      <c r="I28" s="243" t="str">
        <f>'1.  LRAMVA Summary'!I50</f>
        <v/>
      </c>
      <c r="J28" s="243" t="str">
        <f>'1.  LRAMVA Summary'!J50</f>
        <v/>
      </c>
      <c r="K28" s="243" t="str">
        <f>'1.  LRAMVA Summary'!K50</f>
        <v/>
      </c>
      <c r="L28" s="243" t="str">
        <f>'1.  LRAMVA Summary'!L50</f>
        <v/>
      </c>
      <c r="M28" s="243" t="str">
        <f>'1.  LRAMVA Summary'!M50</f>
        <v/>
      </c>
      <c r="N28" s="243" t="str">
        <f>'1.  LRAMVA Summary'!N50</f>
        <v/>
      </c>
      <c r="O28" s="243" t="str">
        <f>'1.  LRAMVA Summary'!O50</f>
        <v/>
      </c>
      <c r="P28" s="243" t="str">
        <f>'1.  LRAMVA Summary'!P50</f>
        <v/>
      </c>
      <c r="Q28" s="243"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f>'1.  LRAMVA Summary'!H51</f>
        <v>0</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6" customFormat="1" ht="15.75" customHeight="1">
      <c r="B30" s="461" t="s">
        <v>27</v>
      </c>
      <c r="C30" s="626">
        <f>SUM(D30:Q30)</f>
        <v>754381</v>
      </c>
      <c r="D30" s="462">
        <v>522335</v>
      </c>
      <c r="E30" s="462">
        <v>232046</v>
      </c>
      <c r="F30" s="462"/>
      <c r="G30" s="462">
        <v>0</v>
      </c>
      <c r="H30" s="462"/>
      <c r="I30" s="462"/>
      <c r="J30" s="462"/>
      <c r="K30" s="462"/>
      <c r="L30" s="462"/>
      <c r="M30" s="462"/>
      <c r="N30" s="462"/>
      <c r="O30" s="462"/>
      <c r="P30" s="462"/>
      <c r="Q30" s="452"/>
    </row>
    <row r="31" spans="2:17" s="463" customFormat="1" ht="15" customHeight="1">
      <c r="B31" s="461" t="s">
        <v>28</v>
      </c>
      <c r="C31" s="626">
        <f>SUM(D31:Q31)</f>
        <v>631</v>
      </c>
      <c r="D31" s="450"/>
      <c r="E31" s="450"/>
      <c r="F31" s="450">
        <v>631</v>
      </c>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522335</v>
      </c>
      <c r="E33" s="192">
        <f>IF(E29="kw",HLOOKUP(E29,E29:E31,3,FALSE),HLOOKUP(E29,E29:E31,2,FALSE))</f>
        <v>232046</v>
      </c>
      <c r="F33" s="192">
        <f>IF(F29="kw",HLOOKUP(F29,F29:F31,3,FALSE),HLOOKUP(F29,F29:F31,2,FALSE))</f>
        <v>631</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0" t="s">
        <v>367</v>
      </c>
      <c r="C35" s="453" t="s">
        <v>727</v>
      </c>
      <c r="D35" s="454"/>
      <c r="E35" s="95"/>
      <c r="F35" s="95"/>
      <c r="G35" s="95"/>
      <c r="H35" s="95"/>
      <c r="I35" s="95"/>
      <c r="J35" s="95"/>
      <c r="K35" s="95"/>
      <c r="L35" s="95"/>
      <c r="M35" s="95"/>
      <c r="N35" s="95"/>
      <c r="O35" s="95"/>
      <c r="P35" s="95"/>
      <c r="Q35" s="95"/>
    </row>
    <row r="36" spans="2:32" s="438" customFormat="1" ht="21" customHeight="1">
      <c r="B36" s="460" t="s">
        <v>368</v>
      </c>
      <c r="C36" s="453" t="s">
        <v>689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20" t="s">
        <v>454</v>
      </c>
      <c r="C39" s="35"/>
      <c r="D39" s="34"/>
      <c r="E39" s="39"/>
      <c r="F39" s="40"/>
    </row>
    <row r="40" spans="2:32" s="72" customFormat="1" ht="39" customHeight="1">
      <c r="B40" s="814" t="s">
        <v>615</v>
      </c>
      <c r="C40" s="814"/>
      <c r="D40" s="814"/>
      <c r="E40" s="814"/>
      <c r="F40" s="814"/>
      <c r="G40" s="814"/>
      <c r="H40" s="814"/>
      <c r="I40" s="814"/>
      <c r="J40" s="814"/>
      <c r="K40" s="814"/>
      <c r="L40" s="814"/>
      <c r="M40" s="814"/>
      <c r="N40" s="614"/>
      <c r="O40" s="614"/>
      <c r="P40" s="614"/>
      <c r="Q40" s="614"/>
    </row>
    <row r="41" spans="2:32" s="2" customFormat="1" ht="16.5" customHeight="1">
      <c r="B41" s="10"/>
      <c r="C41" s="10"/>
      <c r="D41" s="22"/>
      <c r="E41" s="20"/>
      <c r="F41" s="20"/>
      <c r="G41" s="20"/>
      <c r="R41" s="20"/>
    </row>
    <row r="42" spans="2:32" s="17" customFormat="1" ht="56.25" customHeight="1">
      <c r="B42" s="243" t="s">
        <v>235</v>
      </c>
      <c r="C42" s="243" t="s">
        <v>612</v>
      </c>
      <c r="D42" s="243" t="str">
        <f>'1.  LRAMVA Summary'!D50</f>
        <v>Residential</v>
      </c>
      <c r="E42" s="243" t="str">
        <f>'1.  LRAMVA Summary'!E50</f>
        <v>GS&lt;50 kW</v>
      </c>
      <c r="F42" s="243" t="str">
        <f>'1.  LRAMVA Summary'!F50</f>
        <v>GS 50 TO 4,999 KW</v>
      </c>
      <c r="G42" s="243" t="str">
        <f>'1.  LRAMVA Summary'!G50</f>
        <v>Street Lighting</v>
      </c>
      <c r="H42" s="243" t="str">
        <f>'1.  LRAMVA Summary'!H50</f>
        <v/>
      </c>
      <c r="I42" s="243" t="str">
        <f>'1.  LRAMVA Summary'!I50</f>
        <v/>
      </c>
      <c r="J42" s="243" t="str">
        <f>'1.  LRAMVA Summary'!J50</f>
        <v/>
      </c>
      <c r="K42" s="243" t="str">
        <f>'1.  LRAMVA Summary'!K50</f>
        <v/>
      </c>
      <c r="L42" s="243" t="str">
        <f>'1.  LRAMVA Summary'!L50</f>
        <v/>
      </c>
      <c r="M42" s="243" t="str">
        <f>'1.  LRAMVA Summary'!M50</f>
        <v/>
      </c>
      <c r="N42" s="243" t="str">
        <f>'1.  LRAMVA Summary'!N50</f>
        <v/>
      </c>
      <c r="O42" s="243" t="str">
        <f>'1.  LRAMVA Summary'!O50</f>
        <v/>
      </c>
      <c r="P42" s="243" t="str">
        <f>'1.  LRAMVA Summary'!P50</f>
        <v/>
      </c>
      <c r="Q42" s="243" t="str">
        <f>'1.  LRAMVA Summary'!Q50</f>
        <v/>
      </c>
      <c r="R42" s="193"/>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f>'1.  LRAMVA Summary'!H51</f>
        <v>0</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69"/>
    </row>
    <row r="44" spans="2:32" s="17" customFormat="1" ht="15.75">
      <c r="B44" s="170">
        <v>2011</v>
      </c>
      <c r="C44" s="534">
        <v>2008</v>
      </c>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hidden="1">
      <c r="B50" s="171">
        <v>2017</v>
      </c>
      <c r="C50" s="534"/>
      <c r="D50" s="190">
        <f t="shared" ref="D50:Q50" si="9">IF(ISBLANK($C$50),0,IF($C$50=$D$9,HLOOKUP(D43,D14:D18,5,FALSE),HLOOKUP(D43,D29:D33,5,FALSE)))</f>
        <v>0</v>
      </c>
      <c r="E50" s="190">
        <f t="shared" si="9"/>
        <v>0</v>
      </c>
      <c r="F50" s="190">
        <f t="shared" si="9"/>
        <v>0</v>
      </c>
      <c r="G50" s="190">
        <f t="shared" si="9"/>
        <v>0</v>
      </c>
      <c r="H50" s="190">
        <f t="shared" si="9"/>
        <v>0</v>
      </c>
      <c r="I50" s="190">
        <f t="shared" si="9"/>
        <v>0</v>
      </c>
      <c r="J50" s="190">
        <f t="shared" si="9"/>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36"/>
  <sheetViews>
    <sheetView topLeftCell="A128" zoomScale="90" zoomScaleNormal="90" workbookViewId="0">
      <selection activeCell="C39" sqref="C39:C43"/>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20" t="s">
        <v>172</v>
      </c>
      <c r="C4" s="87" t="s">
        <v>176</v>
      </c>
      <c r="D4" s="87"/>
      <c r="E4" s="50"/>
    </row>
    <row r="5" spans="1:26" s="18" customFormat="1" ht="26.25" hidden="1" customHeight="1" outlineLevel="1" thickBot="1">
      <c r="A5" s="4"/>
      <c r="B5" s="820"/>
      <c r="C5" s="88" t="s">
        <v>173</v>
      </c>
      <c r="D5" s="88"/>
      <c r="E5" s="50"/>
    </row>
    <row r="6" spans="1:26" ht="26.25" hidden="1" customHeight="1" outlineLevel="1" thickBot="1">
      <c r="B6" s="820"/>
      <c r="C6" s="823" t="s">
        <v>552</v>
      </c>
      <c r="D6" s="82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18" t="s">
        <v>624</v>
      </c>
      <c r="C12" s="818"/>
      <c r="D12" s="818"/>
      <c r="E12" s="818"/>
      <c r="F12" s="818"/>
      <c r="G12" s="818"/>
      <c r="H12" s="818"/>
      <c r="I12" s="818"/>
      <c r="J12" s="818"/>
      <c r="K12" s="818"/>
      <c r="L12" s="818"/>
      <c r="M12" s="818"/>
      <c r="N12" s="818"/>
      <c r="O12" s="818"/>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725</v>
      </c>
      <c r="E14" s="472" t="s">
        <v>724</v>
      </c>
      <c r="F14" s="472" t="s">
        <v>693</v>
      </c>
      <c r="G14" s="472" t="s">
        <v>692</v>
      </c>
      <c r="H14" s="472" t="s">
        <v>691</v>
      </c>
      <c r="I14" s="472" t="s">
        <v>690</v>
      </c>
      <c r="J14" s="472" t="s">
        <v>684</v>
      </c>
      <c r="K14" s="472" t="s">
        <v>569</v>
      </c>
      <c r="L14" s="472" t="s">
        <v>570</v>
      </c>
      <c r="M14" s="472" t="s">
        <v>571</v>
      </c>
      <c r="N14" s="472" t="s">
        <v>572</v>
      </c>
      <c r="O14" s="472" t="s">
        <v>573</v>
      </c>
      <c r="P14" s="7"/>
    </row>
    <row r="15" spans="1:26" s="7" customFormat="1" ht="18.75" customHeight="1">
      <c r="B15" s="473" t="s">
        <v>189</v>
      </c>
      <c r="C15" s="821"/>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560</v>
      </c>
      <c r="C16" s="816"/>
      <c r="D16" s="477">
        <v>4</v>
      </c>
      <c r="E16" s="477">
        <v>4</v>
      </c>
      <c r="F16" s="477">
        <v>6</v>
      </c>
      <c r="G16" s="477">
        <v>4</v>
      </c>
      <c r="H16" s="477">
        <v>4</v>
      </c>
      <c r="I16" s="477">
        <v>4</v>
      </c>
      <c r="J16" s="477">
        <v>12</v>
      </c>
      <c r="K16" s="477"/>
      <c r="L16" s="477"/>
      <c r="M16" s="477"/>
      <c r="N16" s="477"/>
      <c r="O16" s="478"/>
    </row>
    <row r="17" spans="1:15" s="113" customFormat="1" ht="17.25" customHeight="1">
      <c r="B17" s="479" t="s">
        <v>561</v>
      </c>
      <c r="C17" s="822"/>
      <c r="D17" s="114">
        <f>12-D16</f>
        <v>8</v>
      </c>
      <c r="E17" s="114">
        <f>12-E16</f>
        <v>8</v>
      </c>
      <c r="F17" s="114">
        <f t="shared" ref="F17:K17" si="0">12-F16</f>
        <v>6</v>
      </c>
      <c r="G17" s="114">
        <f t="shared" si="0"/>
        <v>8</v>
      </c>
      <c r="H17" s="114">
        <f t="shared" si="0"/>
        <v>8</v>
      </c>
      <c r="I17" s="114">
        <f t="shared" si="0"/>
        <v>8</v>
      </c>
      <c r="J17" s="114">
        <f t="shared" si="0"/>
        <v>0</v>
      </c>
      <c r="K17" s="114">
        <f t="shared" si="0"/>
        <v>12</v>
      </c>
      <c r="L17" s="114">
        <f t="shared" ref="L17:O17" si="1">12-L16</f>
        <v>12</v>
      </c>
      <c r="M17" s="114">
        <f t="shared" si="1"/>
        <v>12</v>
      </c>
      <c r="N17" s="114">
        <f t="shared" si="1"/>
        <v>12</v>
      </c>
      <c r="O17" s="115">
        <f t="shared" si="1"/>
        <v>12</v>
      </c>
    </row>
    <row r="18" spans="1:15" s="7" customFormat="1" ht="17.25" customHeight="1">
      <c r="B18" s="480" t="str">
        <f>'1.  LRAMVA Summary'!B27</f>
        <v>Residential</v>
      </c>
      <c r="C18" s="815" t="str">
        <f>'2. LRAMVA Threshold'!D43</f>
        <v>kWh</v>
      </c>
      <c r="D18" s="47">
        <v>1.17E-2</v>
      </c>
      <c r="E18" s="47">
        <v>1.17E-2</v>
      </c>
      <c r="F18" s="47">
        <v>1.4500000000000001E-2</v>
      </c>
      <c r="G18" s="47">
        <v>1.46E-2</v>
      </c>
      <c r="H18" s="47">
        <v>1.4800000000000001E-2</v>
      </c>
      <c r="I18" s="47">
        <v>1.4999999999999999E-2</v>
      </c>
      <c r="J18" s="47">
        <v>1.2200000000000001E-2</v>
      </c>
      <c r="K18" s="47"/>
      <c r="L18" s="47"/>
      <c r="M18" s="47"/>
      <c r="N18" s="47"/>
      <c r="O18" s="71"/>
    </row>
    <row r="19" spans="1:15" s="7" customFormat="1" ht="15" customHeight="1" outlineLevel="1">
      <c r="B19" s="536" t="s">
        <v>512</v>
      </c>
      <c r="C19" s="816"/>
      <c r="D19" s="47"/>
      <c r="E19" s="47"/>
      <c r="F19" s="47"/>
      <c r="G19" s="47"/>
      <c r="H19" s="47"/>
      <c r="I19" s="47"/>
      <c r="J19" s="47"/>
      <c r="K19" s="47"/>
      <c r="L19" s="47"/>
      <c r="M19" s="47"/>
      <c r="N19" s="47"/>
      <c r="O19" s="71"/>
    </row>
    <row r="20" spans="1:15" s="7" customFormat="1" ht="15" customHeight="1" outlineLevel="1">
      <c r="B20" s="536" t="s">
        <v>513</v>
      </c>
      <c r="C20" s="816"/>
      <c r="D20" s="47"/>
      <c r="E20" s="47"/>
      <c r="F20" s="47"/>
      <c r="G20" s="47"/>
      <c r="H20" s="47"/>
      <c r="I20" s="47"/>
      <c r="J20" s="47"/>
      <c r="K20" s="47"/>
      <c r="L20" s="47"/>
      <c r="M20" s="47"/>
      <c r="N20" s="47"/>
      <c r="O20" s="71"/>
    </row>
    <row r="21" spans="1:15" s="7" customFormat="1" ht="15" customHeight="1" outlineLevel="1">
      <c r="B21" s="536" t="s">
        <v>491</v>
      </c>
      <c r="C21" s="816"/>
      <c r="D21" s="47"/>
      <c r="E21" s="47"/>
      <c r="F21" s="47"/>
      <c r="G21" s="47"/>
      <c r="H21" s="47"/>
      <c r="I21" s="47"/>
      <c r="J21" s="47"/>
      <c r="K21" s="47"/>
      <c r="L21" s="47"/>
      <c r="M21" s="47"/>
      <c r="N21" s="47"/>
      <c r="O21" s="71"/>
    </row>
    <row r="22" spans="1:15" s="7" customFormat="1" ht="14.25" customHeight="1">
      <c r="B22" s="536" t="s">
        <v>514</v>
      </c>
      <c r="C22" s="817"/>
      <c r="D22" s="67">
        <f>SUM(D18:D21)</f>
        <v>1.17E-2</v>
      </c>
      <c r="E22" s="67">
        <f>SUM(E18:E21)</f>
        <v>1.17E-2</v>
      </c>
      <c r="F22" s="67">
        <f>SUM(F18:F21)</f>
        <v>1.4500000000000001E-2</v>
      </c>
      <c r="G22" s="67">
        <f t="shared" ref="G22:N22" si="2">SUM(G18:G21)</f>
        <v>1.46E-2</v>
      </c>
      <c r="H22" s="67">
        <f t="shared" si="2"/>
        <v>1.4800000000000001E-2</v>
      </c>
      <c r="I22" s="67">
        <f t="shared" si="2"/>
        <v>1.4999999999999999E-2</v>
      </c>
      <c r="J22" s="67">
        <f t="shared" si="2"/>
        <v>1.2200000000000001E-2</v>
      </c>
      <c r="K22" s="67">
        <f t="shared" si="2"/>
        <v>0</v>
      </c>
      <c r="L22" s="67">
        <f t="shared" si="2"/>
        <v>0</v>
      </c>
      <c r="M22" s="67">
        <f t="shared" si="2"/>
        <v>0</v>
      </c>
      <c r="N22" s="67">
        <f t="shared" si="2"/>
        <v>0</v>
      </c>
      <c r="O22" s="78"/>
    </row>
    <row r="23" spans="1:15" s="65" customFormat="1">
      <c r="A23" s="64"/>
      <c r="B23" s="492" t="s">
        <v>515</v>
      </c>
      <c r="C23" s="482"/>
      <c r="D23" s="483"/>
      <c r="E23" s="484">
        <f>ROUND(SUM(D22*E16+E22*E17)/12,4)</f>
        <v>1.17E-2</v>
      </c>
      <c r="F23" s="484">
        <f>ROUND(SUM(E22*F16+F22*F17)/12,4)</f>
        <v>1.3100000000000001E-2</v>
      </c>
      <c r="G23" s="484">
        <f>ROUND(SUM(F22*G16+G22*G17)/12,4)</f>
        <v>1.46E-2</v>
      </c>
      <c r="H23" s="484">
        <f>ROUND(SUM(G22*H16+H22*H17)/12,4)</f>
        <v>1.47E-2</v>
      </c>
      <c r="I23" s="484">
        <f>ROUND(SUM(H22*I16+I22*I17)/12,4)</f>
        <v>1.49E-2</v>
      </c>
      <c r="J23" s="484">
        <f t="shared" ref="J23:N23" si="3">ROUND(SUM(I22*J16+J22*J17)/12,4)</f>
        <v>1.4999999999999999E-2</v>
      </c>
      <c r="K23" s="484">
        <f t="shared" si="3"/>
        <v>0</v>
      </c>
      <c r="L23" s="484">
        <f t="shared" si="3"/>
        <v>0</v>
      </c>
      <c r="M23" s="484">
        <f t="shared" si="3"/>
        <v>0</v>
      </c>
      <c r="N23" s="484">
        <f t="shared" si="3"/>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15" t="str">
        <f>'2. LRAMVA Threshold'!E43</f>
        <v>kWh</v>
      </c>
      <c r="D25" s="47">
        <v>7.4000000000000003E-3</v>
      </c>
      <c r="E25" s="47">
        <v>7.4000000000000003E-3</v>
      </c>
      <c r="F25" s="47">
        <v>8.9999999999999993E-3</v>
      </c>
      <c r="G25" s="47">
        <v>8.9999999999999993E-3</v>
      </c>
      <c r="H25" s="47">
        <v>9.1000000000000004E-3</v>
      </c>
      <c r="I25" s="47">
        <v>9.1999999999999998E-3</v>
      </c>
      <c r="J25" s="47">
        <v>1.0999999999999999E-2</v>
      </c>
      <c r="K25" s="47"/>
      <c r="L25" s="47"/>
      <c r="M25" s="47"/>
      <c r="N25" s="47"/>
      <c r="O25" s="71"/>
    </row>
    <row r="26" spans="1:15" s="18" customFormat="1" hidden="1" outlineLevel="1">
      <c r="A26" s="4"/>
      <c r="B26" s="536" t="s">
        <v>512</v>
      </c>
      <c r="C26" s="816"/>
      <c r="D26" s="47"/>
      <c r="E26" s="47"/>
      <c r="F26" s="47"/>
      <c r="G26" s="47"/>
      <c r="H26" s="47"/>
      <c r="I26" s="47"/>
      <c r="J26" s="47"/>
      <c r="K26" s="47"/>
      <c r="L26" s="47"/>
      <c r="M26" s="47"/>
      <c r="N26" s="47"/>
      <c r="O26" s="71"/>
    </row>
    <row r="27" spans="1:15" s="18" customFormat="1" hidden="1" outlineLevel="1">
      <c r="A27" s="4"/>
      <c r="B27" s="536" t="s">
        <v>513</v>
      </c>
      <c r="C27" s="816"/>
      <c r="D27" s="47"/>
      <c r="E27" s="47"/>
      <c r="F27" s="47"/>
      <c r="G27" s="47"/>
      <c r="H27" s="47"/>
      <c r="I27" s="47"/>
      <c r="J27" s="47"/>
      <c r="K27" s="47"/>
      <c r="L27" s="47"/>
      <c r="M27" s="47"/>
      <c r="N27" s="47"/>
      <c r="O27" s="71"/>
    </row>
    <row r="28" spans="1:15" s="18" customFormat="1" hidden="1" outlineLevel="1">
      <c r="A28" s="4"/>
      <c r="B28" s="536" t="s">
        <v>491</v>
      </c>
      <c r="C28" s="816"/>
      <c r="D28" s="47"/>
      <c r="E28" s="47"/>
      <c r="F28" s="47"/>
      <c r="G28" s="47"/>
      <c r="H28" s="47"/>
      <c r="I28" s="47"/>
      <c r="J28" s="47"/>
      <c r="K28" s="47"/>
      <c r="L28" s="47"/>
      <c r="M28" s="47"/>
      <c r="N28" s="47"/>
      <c r="O28" s="71"/>
    </row>
    <row r="29" spans="1:15" s="18" customFormat="1" collapsed="1">
      <c r="A29" s="4"/>
      <c r="B29" s="536" t="s">
        <v>514</v>
      </c>
      <c r="C29" s="817"/>
      <c r="D29" s="67">
        <f>SUM(D25:D28)</f>
        <v>7.4000000000000003E-3</v>
      </c>
      <c r="E29" s="67">
        <f t="shared" ref="E29:N29" si="4">SUM(E25:E28)</f>
        <v>7.4000000000000003E-3</v>
      </c>
      <c r="F29" s="67">
        <f t="shared" si="4"/>
        <v>8.9999999999999993E-3</v>
      </c>
      <c r="G29" s="67">
        <f t="shared" si="4"/>
        <v>8.9999999999999993E-3</v>
      </c>
      <c r="H29" s="67">
        <f t="shared" si="4"/>
        <v>9.1000000000000004E-3</v>
      </c>
      <c r="I29" s="67">
        <f t="shared" si="4"/>
        <v>9.1999999999999998E-3</v>
      </c>
      <c r="J29" s="67">
        <f t="shared" si="4"/>
        <v>1.0999999999999999E-2</v>
      </c>
      <c r="K29" s="67">
        <f t="shared" si="4"/>
        <v>0</v>
      </c>
      <c r="L29" s="67">
        <f t="shared" si="4"/>
        <v>0</v>
      </c>
      <c r="M29" s="67">
        <f t="shared" si="4"/>
        <v>0</v>
      </c>
      <c r="N29" s="67">
        <f t="shared" si="4"/>
        <v>0</v>
      </c>
      <c r="O29" s="78"/>
    </row>
    <row r="30" spans="1:15" s="18" customFormat="1">
      <c r="A30" s="4"/>
      <c r="B30" s="492" t="s">
        <v>515</v>
      </c>
      <c r="C30" s="488"/>
      <c r="D30" s="73"/>
      <c r="E30" s="484">
        <f>ROUND(SUM(D29*E16+E29*E17)/12,4)</f>
        <v>7.4000000000000003E-3</v>
      </c>
      <c r="F30" s="484">
        <f t="shared" ref="F30:N30" si="5">ROUND(SUM(E29*F16+F29*F17)/12,4)</f>
        <v>8.2000000000000007E-3</v>
      </c>
      <c r="G30" s="484">
        <f t="shared" si="5"/>
        <v>8.9999999999999993E-3</v>
      </c>
      <c r="H30" s="484">
        <f t="shared" si="5"/>
        <v>9.1000000000000004E-3</v>
      </c>
      <c r="I30" s="484">
        <f t="shared" si="5"/>
        <v>9.1999999999999998E-3</v>
      </c>
      <c r="J30" s="484">
        <f>ROUND(SUM(I29*J16+J29*J17)/12,4)</f>
        <v>9.1999999999999998E-3</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 50 TO 4,999 KW</v>
      </c>
      <c r="C32" s="815" t="str">
        <f>'2. LRAMVA Threshold'!F43</f>
        <v>kW</v>
      </c>
      <c r="D32" s="47">
        <v>1.2451000000000001</v>
      </c>
      <c r="E32" s="47">
        <v>1.2473000000000001</v>
      </c>
      <c r="F32" s="47">
        <v>1.8902000000000001</v>
      </c>
      <c r="G32" s="47">
        <v>1.8993</v>
      </c>
      <c r="H32" s="47">
        <v>1.9287000000000001</v>
      </c>
      <c r="I32" s="47">
        <v>1.9538</v>
      </c>
      <c r="J32" s="47">
        <v>2.2393999999999998</v>
      </c>
      <c r="K32" s="47"/>
      <c r="L32" s="47"/>
      <c r="M32" s="47"/>
      <c r="N32" s="47"/>
      <c r="O32" s="71"/>
    </row>
    <row r="33" spans="1:15" s="18" customFormat="1" hidden="1" outlineLevel="1">
      <c r="A33" s="4"/>
      <c r="B33" s="536" t="s">
        <v>512</v>
      </c>
      <c r="C33" s="816"/>
      <c r="D33" s="47"/>
      <c r="E33" s="47"/>
      <c r="F33" s="47"/>
      <c r="G33" s="47"/>
      <c r="H33" s="47"/>
      <c r="I33" s="47"/>
      <c r="J33" s="47"/>
      <c r="K33" s="47"/>
      <c r="L33" s="47"/>
      <c r="M33" s="47"/>
      <c r="N33" s="47"/>
      <c r="O33" s="71"/>
    </row>
    <row r="34" spans="1:15" s="18" customFormat="1" hidden="1" outlineLevel="1">
      <c r="A34" s="4"/>
      <c r="B34" s="536" t="s">
        <v>513</v>
      </c>
      <c r="C34" s="816"/>
      <c r="D34" s="47"/>
      <c r="E34" s="47"/>
      <c r="F34" s="47"/>
      <c r="G34" s="47"/>
      <c r="H34" s="47"/>
      <c r="I34" s="47"/>
      <c r="J34" s="47"/>
      <c r="K34" s="47"/>
      <c r="L34" s="47"/>
      <c r="M34" s="47"/>
      <c r="N34" s="47"/>
      <c r="O34" s="71"/>
    </row>
    <row r="35" spans="1:15" s="18" customFormat="1" hidden="1" outlineLevel="1">
      <c r="A35" s="4"/>
      <c r="B35" s="536" t="s">
        <v>491</v>
      </c>
      <c r="C35" s="816"/>
      <c r="D35" s="47"/>
      <c r="E35" s="47"/>
      <c r="F35" s="47"/>
      <c r="G35" s="47"/>
      <c r="H35" s="47"/>
      <c r="I35" s="47"/>
      <c r="J35" s="47"/>
      <c r="K35" s="47"/>
      <c r="L35" s="47"/>
      <c r="M35" s="47"/>
      <c r="N35" s="47"/>
      <c r="O35" s="71"/>
    </row>
    <row r="36" spans="1:15" s="18" customFormat="1" collapsed="1">
      <c r="A36" s="4"/>
      <c r="B36" s="536" t="s">
        <v>514</v>
      </c>
      <c r="C36" s="817"/>
      <c r="D36" s="67">
        <f>SUM(D32:D35)</f>
        <v>1.2451000000000001</v>
      </c>
      <c r="E36" s="67">
        <f>SUM(E32:E35)</f>
        <v>1.2473000000000001</v>
      </c>
      <c r="F36" s="67">
        <f t="shared" ref="F36:M36" si="6">SUM(F32:F35)</f>
        <v>1.8902000000000001</v>
      </c>
      <c r="G36" s="67">
        <f t="shared" si="6"/>
        <v>1.8993</v>
      </c>
      <c r="H36" s="67">
        <f t="shared" si="6"/>
        <v>1.9287000000000001</v>
      </c>
      <c r="I36" s="67">
        <f t="shared" si="6"/>
        <v>1.9538</v>
      </c>
      <c r="J36" s="67">
        <f t="shared" si="6"/>
        <v>2.2393999999999998</v>
      </c>
      <c r="K36" s="67">
        <f t="shared" si="6"/>
        <v>0</v>
      </c>
      <c r="L36" s="67">
        <f t="shared" si="6"/>
        <v>0</v>
      </c>
      <c r="M36" s="67">
        <f t="shared" si="6"/>
        <v>0</v>
      </c>
      <c r="N36" s="67">
        <f>SUM(N32:N35)</f>
        <v>0</v>
      </c>
      <c r="O36" s="78"/>
    </row>
    <row r="37" spans="1:15" s="18" customFormat="1">
      <c r="A37" s="4"/>
      <c r="B37" s="492" t="s">
        <v>515</v>
      </c>
      <c r="C37" s="488"/>
      <c r="D37" s="73"/>
      <c r="E37" s="484">
        <f t="shared" ref="E37:N37" si="7">ROUND(SUM(D36*E16+E36*E17)/12,4)</f>
        <v>1.2465999999999999</v>
      </c>
      <c r="F37" s="484">
        <f t="shared" si="7"/>
        <v>1.5688</v>
      </c>
      <c r="G37" s="484">
        <f t="shared" si="7"/>
        <v>1.8963000000000001</v>
      </c>
      <c r="H37" s="484">
        <f t="shared" si="7"/>
        <v>1.9189000000000001</v>
      </c>
      <c r="I37" s="484">
        <f t="shared" si="7"/>
        <v>1.9454</v>
      </c>
      <c r="J37" s="484">
        <f t="shared" si="7"/>
        <v>1.9538</v>
      </c>
      <c r="K37" s="484">
        <f t="shared" si="7"/>
        <v>0</v>
      </c>
      <c r="L37" s="484">
        <f t="shared" si="7"/>
        <v>0</v>
      </c>
      <c r="M37" s="484">
        <f t="shared" si="7"/>
        <v>0</v>
      </c>
      <c r="N37" s="484">
        <f t="shared" si="7"/>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 Lighting</v>
      </c>
      <c r="C39" s="815" t="str">
        <f>'2. LRAMVA Threshold'!G43</f>
        <v>kW</v>
      </c>
      <c r="D39" s="47">
        <f>8.7236</f>
        <v>8.7235999999999994</v>
      </c>
      <c r="E39" s="47">
        <f>8.7393</f>
        <v>8.7393000000000001</v>
      </c>
      <c r="F39" s="47">
        <f>12.7064</f>
        <v>12.7064</v>
      </c>
      <c r="G39" s="47">
        <f>12.7674</f>
        <v>12.7674</v>
      </c>
      <c r="H39" s="47">
        <f>12.9653</f>
        <v>12.965299999999999</v>
      </c>
      <c r="I39" s="47">
        <f>13.1338</f>
        <v>13.133800000000001</v>
      </c>
      <c r="J39" s="47">
        <f>12.7431</f>
        <v>12.7431</v>
      </c>
      <c r="K39" s="47"/>
      <c r="L39" s="47"/>
      <c r="M39" s="47"/>
      <c r="N39" s="47"/>
      <c r="O39" s="71"/>
    </row>
    <row r="40" spans="1:15" s="18" customFormat="1" hidden="1" outlineLevel="1">
      <c r="A40" s="4"/>
      <c r="B40" s="536" t="s">
        <v>512</v>
      </c>
      <c r="C40" s="816"/>
      <c r="D40" s="47"/>
      <c r="E40" s="47"/>
      <c r="F40" s="47"/>
      <c r="G40" s="47"/>
      <c r="H40" s="47"/>
      <c r="I40" s="47"/>
      <c r="J40" s="47"/>
      <c r="K40" s="47"/>
      <c r="L40" s="47"/>
      <c r="M40" s="47"/>
      <c r="N40" s="47"/>
      <c r="O40" s="71"/>
    </row>
    <row r="41" spans="1:15" s="18" customFormat="1" hidden="1" outlineLevel="1">
      <c r="A41" s="4"/>
      <c r="B41" s="536" t="s">
        <v>513</v>
      </c>
      <c r="C41" s="816"/>
      <c r="D41" s="47"/>
      <c r="E41" s="47"/>
      <c r="F41" s="47"/>
      <c r="G41" s="47"/>
      <c r="H41" s="47"/>
      <c r="I41" s="47"/>
      <c r="J41" s="47"/>
      <c r="K41" s="47"/>
      <c r="L41" s="47"/>
      <c r="M41" s="47"/>
      <c r="N41" s="47"/>
      <c r="O41" s="71"/>
    </row>
    <row r="42" spans="1:15" s="18" customFormat="1" hidden="1" outlineLevel="1">
      <c r="A42" s="4"/>
      <c r="B42" s="536" t="s">
        <v>491</v>
      </c>
      <c r="C42" s="816"/>
      <c r="D42" s="47"/>
      <c r="E42" s="47"/>
      <c r="F42" s="47"/>
      <c r="G42" s="47"/>
      <c r="H42" s="47"/>
      <c r="I42" s="47"/>
      <c r="J42" s="47"/>
      <c r="K42" s="47"/>
      <c r="L42" s="47"/>
      <c r="M42" s="47"/>
      <c r="N42" s="47"/>
      <c r="O42" s="71"/>
    </row>
    <row r="43" spans="1:15" s="18" customFormat="1" collapsed="1">
      <c r="A43" s="4"/>
      <c r="B43" s="536" t="s">
        <v>514</v>
      </c>
      <c r="C43" s="817"/>
      <c r="D43" s="67">
        <f>SUM(D39:D42)</f>
        <v>8.7235999999999994</v>
      </c>
      <c r="E43" s="67">
        <f t="shared" ref="E43:N43" si="8">SUM(E39:E42)</f>
        <v>8.7393000000000001</v>
      </c>
      <c r="F43" s="67">
        <f t="shared" si="8"/>
        <v>12.7064</v>
      </c>
      <c r="G43" s="67">
        <f t="shared" si="8"/>
        <v>12.7674</v>
      </c>
      <c r="H43" s="67">
        <f t="shared" si="8"/>
        <v>12.965299999999999</v>
      </c>
      <c r="I43" s="67">
        <f t="shared" si="8"/>
        <v>13.133800000000001</v>
      </c>
      <c r="J43" s="67">
        <f t="shared" si="8"/>
        <v>12.7431</v>
      </c>
      <c r="K43" s="67">
        <f t="shared" si="8"/>
        <v>0</v>
      </c>
      <c r="L43" s="67">
        <f t="shared" si="8"/>
        <v>0</v>
      </c>
      <c r="M43" s="67">
        <f t="shared" si="8"/>
        <v>0</v>
      </c>
      <c r="N43" s="67">
        <f t="shared" si="8"/>
        <v>0</v>
      </c>
      <c r="O43" s="78"/>
    </row>
    <row r="44" spans="1:15" s="14" customFormat="1">
      <c r="A44" s="74"/>
      <c r="B44" s="492" t="s">
        <v>515</v>
      </c>
      <c r="C44" s="488"/>
      <c r="D44" s="73"/>
      <c r="E44" s="484">
        <f t="shared" ref="E44:N44" si="9">ROUND(SUM(D43*E16+E43*E17)/12,4)</f>
        <v>8.7340999999999998</v>
      </c>
      <c r="F44" s="484">
        <f t="shared" si="9"/>
        <v>10.722899999999999</v>
      </c>
      <c r="G44" s="484">
        <f t="shared" si="9"/>
        <v>12.7471</v>
      </c>
      <c r="H44" s="484">
        <f t="shared" si="9"/>
        <v>12.8993</v>
      </c>
      <c r="I44" s="484">
        <f t="shared" si="9"/>
        <v>13.0776</v>
      </c>
      <c r="J44" s="484">
        <f t="shared" si="9"/>
        <v>13.133800000000001</v>
      </c>
      <c r="K44" s="484">
        <f t="shared" si="9"/>
        <v>0</v>
      </c>
      <c r="L44" s="484">
        <f t="shared" si="9"/>
        <v>0</v>
      </c>
      <c r="M44" s="484">
        <f t="shared" si="9"/>
        <v>0</v>
      </c>
      <c r="N44" s="484">
        <f t="shared" si="9"/>
        <v>0</v>
      </c>
      <c r="O44" s="489"/>
    </row>
    <row r="45" spans="1:15" s="72" customFormat="1" ht="14.25">
      <c r="A45" s="74"/>
      <c r="B45" s="492"/>
      <c r="C45" s="488"/>
      <c r="D45" s="73"/>
      <c r="E45" s="73"/>
      <c r="F45" s="73"/>
      <c r="G45" s="73"/>
      <c r="H45" s="73"/>
      <c r="I45" s="73"/>
      <c r="J45" s="73"/>
      <c r="K45" s="73"/>
      <c r="L45" s="487"/>
      <c r="M45" s="487"/>
      <c r="N45" s="487"/>
      <c r="O45" s="493"/>
    </row>
    <row r="46" spans="1:15" s="66" customFormat="1">
      <c r="A46" s="64"/>
      <c r="B46" s="604">
        <f>'1.  LRAMVA Summary'!B31</f>
        <v>0</v>
      </c>
      <c r="C46" s="815">
        <f>'2. LRAMVA Threshold'!H43</f>
        <v>0</v>
      </c>
      <c r="D46" s="47"/>
      <c r="E46" s="47"/>
      <c r="F46" s="47"/>
      <c r="G46" s="47"/>
      <c r="H46" s="47"/>
      <c r="I46" s="47"/>
      <c r="J46" s="47"/>
      <c r="K46" s="47"/>
      <c r="L46" s="47"/>
      <c r="M46" s="47"/>
      <c r="N46" s="47"/>
      <c r="O46" s="71"/>
    </row>
    <row r="47" spans="1:15" s="18" customFormat="1" hidden="1" outlineLevel="1">
      <c r="A47" s="4"/>
      <c r="B47" s="536" t="s">
        <v>512</v>
      </c>
      <c r="C47" s="816"/>
      <c r="D47" s="47"/>
      <c r="E47" s="47"/>
      <c r="F47" s="47"/>
      <c r="G47" s="47"/>
      <c r="H47" s="47"/>
      <c r="I47" s="47"/>
      <c r="J47" s="47"/>
      <c r="K47" s="47"/>
      <c r="L47" s="47"/>
      <c r="M47" s="47"/>
      <c r="N47" s="47"/>
      <c r="O47" s="71"/>
    </row>
    <row r="48" spans="1:15" s="18" customFormat="1" hidden="1" outlineLevel="1">
      <c r="A48" s="4"/>
      <c r="B48" s="536" t="s">
        <v>513</v>
      </c>
      <c r="C48" s="816"/>
      <c r="D48" s="47"/>
      <c r="E48" s="47"/>
      <c r="F48" s="47"/>
      <c r="G48" s="47"/>
      <c r="H48" s="47"/>
      <c r="I48" s="47"/>
      <c r="J48" s="47"/>
      <c r="K48" s="47"/>
      <c r="L48" s="47"/>
      <c r="M48" s="47"/>
      <c r="N48" s="47"/>
      <c r="O48" s="71"/>
    </row>
    <row r="49" spans="1:15" s="18" customFormat="1" hidden="1" outlineLevel="1">
      <c r="A49" s="4"/>
      <c r="B49" s="536" t="s">
        <v>491</v>
      </c>
      <c r="C49" s="816"/>
      <c r="D49" s="47"/>
      <c r="E49" s="47"/>
      <c r="F49" s="47"/>
      <c r="G49" s="47"/>
      <c r="H49" s="47"/>
      <c r="I49" s="47"/>
      <c r="J49" s="47"/>
      <c r="K49" s="47"/>
      <c r="L49" s="47"/>
      <c r="M49" s="47"/>
      <c r="N49" s="47"/>
      <c r="O49" s="71"/>
    </row>
    <row r="50" spans="1:15" s="18" customFormat="1" collapsed="1">
      <c r="A50" s="4"/>
      <c r="B50" s="536" t="s">
        <v>514</v>
      </c>
      <c r="C50" s="817"/>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2" t="s">
        <v>515</v>
      </c>
      <c r="C51" s="488"/>
      <c r="D51" s="73"/>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2" customFormat="1" ht="14.25">
      <c r="A52" s="74"/>
      <c r="B52" s="492"/>
      <c r="C52" s="488"/>
      <c r="D52" s="73"/>
      <c r="E52" s="73"/>
      <c r="F52" s="73"/>
      <c r="G52" s="73"/>
      <c r="H52" s="73"/>
      <c r="I52" s="73"/>
      <c r="J52" s="73"/>
      <c r="K52" s="73"/>
      <c r="L52" s="494"/>
      <c r="M52" s="494"/>
      <c r="N52" s="494"/>
      <c r="O52" s="493"/>
    </row>
    <row r="53" spans="1:15" s="66" customFormat="1">
      <c r="A53" s="64"/>
      <c r="B53" s="604">
        <f>'1.  LRAMVA Summary'!B32</f>
        <v>0</v>
      </c>
      <c r="C53" s="815">
        <f>'2. LRAMVA Threshold'!I43</f>
        <v>0</v>
      </c>
      <c r="D53" s="47"/>
      <c r="E53" s="47"/>
      <c r="F53" s="47"/>
      <c r="G53" s="47"/>
      <c r="H53" s="47"/>
      <c r="I53" s="47"/>
      <c r="J53" s="47"/>
      <c r="K53" s="47"/>
      <c r="L53" s="47"/>
      <c r="M53" s="47"/>
      <c r="N53" s="47"/>
      <c r="O53" s="71"/>
    </row>
    <row r="54" spans="1:15" s="18" customFormat="1" hidden="1" outlineLevel="1">
      <c r="A54" s="4"/>
      <c r="B54" s="536" t="s">
        <v>512</v>
      </c>
      <c r="C54" s="816"/>
      <c r="D54" s="47"/>
      <c r="E54" s="47"/>
      <c r="F54" s="47"/>
      <c r="G54" s="47"/>
      <c r="H54" s="47"/>
      <c r="I54" s="47"/>
      <c r="J54" s="47"/>
      <c r="K54" s="47"/>
      <c r="L54" s="47"/>
      <c r="M54" s="47"/>
      <c r="N54" s="47"/>
      <c r="O54" s="71"/>
    </row>
    <row r="55" spans="1:15" s="18" customFormat="1" hidden="1" outlineLevel="1">
      <c r="A55" s="4"/>
      <c r="B55" s="536" t="s">
        <v>513</v>
      </c>
      <c r="C55" s="816"/>
      <c r="D55" s="47"/>
      <c r="E55" s="47"/>
      <c r="F55" s="47"/>
      <c r="G55" s="47"/>
      <c r="H55" s="47"/>
      <c r="I55" s="47"/>
      <c r="J55" s="47"/>
      <c r="K55" s="47"/>
      <c r="L55" s="47"/>
      <c r="M55" s="47"/>
      <c r="N55" s="47"/>
      <c r="O55" s="71"/>
    </row>
    <row r="56" spans="1:15" s="18" customFormat="1" hidden="1" outlineLevel="1">
      <c r="A56" s="4"/>
      <c r="B56" s="536" t="s">
        <v>491</v>
      </c>
      <c r="C56" s="816"/>
      <c r="D56" s="47"/>
      <c r="E56" s="47"/>
      <c r="F56" s="47"/>
      <c r="G56" s="47"/>
      <c r="H56" s="47"/>
      <c r="I56" s="47"/>
      <c r="J56" s="47"/>
      <c r="K56" s="47"/>
      <c r="L56" s="47"/>
      <c r="M56" s="47"/>
      <c r="N56" s="47"/>
      <c r="O56" s="71"/>
    </row>
    <row r="57" spans="1:15" s="18" customFormat="1" collapsed="1">
      <c r="A57" s="4"/>
      <c r="B57" s="536" t="s">
        <v>514</v>
      </c>
      <c r="C57" s="817"/>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2" t="s">
        <v>515</v>
      </c>
      <c r="C58" s="488"/>
      <c r="D58" s="73"/>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2" customFormat="1" ht="14.25">
      <c r="A59" s="74"/>
      <c r="B59" s="492"/>
      <c r="C59" s="488"/>
      <c r="D59" s="73"/>
      <c r="E59" s="73"/>
      <c r="F59" s="73"/>
      <c r="G59" s="73"/>
      <c r="H59" s="73"/>
      <c r="I59" s="73"/>
      <c r="J59" s="73"/>
      <c r="K59" s="73"/>
      <c r="L59" s="494"/>
      <c r="M59" s="494"/>
      <c r="N59" s="494"/>
      <c r="O59" s="493"/>
    </row>
    <row r="60" spans="1:15" s="66" customFormat="1">
      <c r="A60" s="64"/>
      <c r="B60" s="604">
        <f>'1.  LRAMVA Summary'!B33</f>
        <v>0</v>
      </c>
      <c r="C60" s="815">
        <f>'2. LRAMVA Threshold'!J43</f>
        <v>0</v>
      </c>
      <c r="D60" s="47"/>
      <c r="E60" s="47"/>
      <c r="F60" s="47"/>
      <c r="G60" s="47"/>
      <c r="H60" s="47"/>
      <c r="I60" s="47"/>
      <c r="J60" s="47"/>
      <c r="K60" s="47"/>
      <c r="L60" s="47"/>
      <c r="M60" s="47"/>
      <c r="N60" s="47"/>
      <c r="O60" s="71"/>
    </row>
    <row r="61" spans="1:15" s="18" customFormat="1" hidden="1" outlineLevel="1">
      <c r="A61" s="4"/>
      <c r="B61" s="536" t="s">
        <v>512</v>
      </c>
      <c r="C61" s="816"/>
      <c r="D61" s="47"/>
      <c r="E61" s="47"/>
      <c r="F61" s="47"/>
      <c r="G61" s="47"/>
      <c r="H61" s="47"/>
      <c r="I61" s="47"/>
      <c r="J61" s="47"/>
      <c r="K61" s="47"/>
      <c r="L61" s="47"/>
      <c r="M61" s="47"/>
      <c r="N61" s="47"/>
      <c r="O61" s="71"/>
    </row>
    <row r="62" spans="1:15" s="18" customFormat="1" hidden="1" outlineLevel="1">
      <c r="A62" s="4"/>
      <c r="B62" s="536" t="s">
        <v>513</v>
      </c>
      <c r="C62" s="816"/>
      <c r="D62" s="47"/>
      <c r="E62" s="47"/>
      <c r="F62" s="47"/>
      <c r="G62" s="47"/>
      <c r="H62" s="47"/>
      <c r="I62" s="47"/>
      <c r="J62" s="47"/>
      <c r="K62" s="47"/>
      <c r="L62" s="47"/>
      <c r="M62" s="47"/>
      <c r="N62" s="47"/>
      <c r="O62" s="71"/>
    </row>
    <row r="63" spans="1:15" s="18" customFormat="1" hidden="1" outlineLevel="1">
      <c r="A63" s="4"/>
      <c r="B63" s="536" t="s">
        <v>491</v>
      </c>
      <c r="C63" s="816"/>
      <c r="D63" s="47"/>
      <c r="E63" s="47"/>
      <c r="F63" s="47"/>
      <c r="G63" s="47"/>
      <c r="H63" s="47"/>
      <c r="I63" s="47"/>
      <c r="J63" s="47"/>
      <c r="K63" s="47"/>
      <c r="L63" s="47"/>
      <c r="M63" s="47"/>
      <c r="N63" s="47"/>
      <c r="O63" s="71"/>
    </row>
    <row r="64" spans="1:15" s="18" customFormat="1" collapsed="1">
      <c r="A64" s="4"/>
      <c r="B64" s="536" t="s">
        <v>514</v>
      </c>
      <c r="C64" s="81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2" t="s">
        <v>515</v>
      </c>
      <c r="C65" s="488"/>
      <c r="D65" s="73"/>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4"/>
      <c r="B66" s="75"/>
      <c r="C66" s="82"/>
      <c r="D66" s="73"/>
      <c r="E66" s="73"/>
      <c r="F66" s="73"/>
      <c r="G66" s="73"/>
      <c r="H66" s="73"/>
      <c r="I66" s="73"/>
      <c r="J66" s="73"/>
      <c r="K66" s="73"/>
      <c r="L66" s="487"/>
      <c r="M66" s="487"/>
      <c r="N66" s="487"/>
      <c r="O66" s="489"/>
    </row>
    <row r="67" spans="1:15" s="66" customFormat="1">
      <c r="A67" s="64"/>
      <c r="B67" s="604">
        <f>'1.  LRAMVA Summary'!B34</f>
        <v>0</v>
      </c>
      <c r="C67" s="815">
        <f>'2. LRAMVA Threshold'!K43</f>
        <v>0</v>
      </c>
      <c r="D67" s="47"/>
      <c r="E67" s="47"/>
      <c r="F67" s="47"/>
      <c r="G67" s="47"/>
      <c r="H67" s="47"/>
      <c r="I67" s="47"/>
      <c r="J67" s="47"/>
      <c r="K67" s="47"/>
      <c r="L67" s="47"/>
      <c r="M67" s="47"/>
      <c r="N67" s="47"/>
      <c r="O67" s="71"/>
    </row>
    <row r="68" spans="1:15" s="18" customFormat="1" hidden="1" outlineLevel="1">
      <c r="A68" s="4"/>
      <c r="B68" s="536" t="s">
        <v>512</v>
      </c>
      <c r="C68" s="816"/>
      <c r="D68" s="47"/>
      <c r="E68" s="47"/>
      <c r="F68" s="47"/>
      <c r="G68" s="47"/>
      <c r="H68" s="47"/>
      <c r="I68" s="47"/>
      <c r="J68" s="47"/>
      <c r="K68" s="47"/>
      <c r="L68" s="47"/>
      <c r="M68" s="47"/>
      <c r="N68" s="47"/>
      <c r="O68" s="71"/>
    </row>
    <row r="69" spans="1:15" s="18" customFormat="1" hidden="1" outlineLevel="1">
      <c r="A69" s="4"/>
      <c r="B69" s="536" t="s">
        <v>513</v>
      </c>
      <c r="C69" s="816"/>
      <c r="D69" s="47"/>
      <c r="E69" s="47"/>
      <c r="F69" s="47"/>
      <c r="G69" s="47"/>
      <c r="H69" s="47"/>
      <c r="I69" s="47"/>
      <c r="J69" s="47"/>
      <c r="K69" s="47"/>
      <c r="L69" s="47"/>
      <c r="M69" s="47"/>
      <c r="N69" s="47"/>
      <c r="O69" s="71"/>
    </row>
    <row r="70" spans="1:15" s="18" customFormat="1" hidden="1" outlineLevel="1">
      <c r="A70" s="4"/>
      <c r="B70" s="536" t="s">
        <v>491</v>
      </c>
      <c r="C70" s="816"/>
      <c r="D70" s="47"/>
      <c r="E70" s="47"/>
      <c r="F70" s="47"/>
      <c r="G70" s="47"/>
      <c r="H70" s="47"/>
      <c r="I70" s="47"/>
      <c r="J70" s="47"/>
      <c r="K70" s="47"/>
      <c r="L70" s="47"/>
      <c r="M70" s="47"/>
      <c r="N70" s="47"/>
      <c r="O70" s="71"/>
    </row>
    <row r="71" spans="1:15" s="18" customFormat="1" collapsed="1">
      <c r="A71" s="4"/>
      <c r="B71" s="536" t="s">
        <v>514</v>
      </c>
      <c r="C71" s="81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2" t="s">
        <v>515</v>
      </c>
      <c r="C72" s="488"/>
      <c r="D72" s="73"/>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4"/>
      <c r="B73" s="481"/>
      <c r="C73" s="488"/>
      <c r="D73" s="73"/>
      <c r="E73" s="484"/>
      <c r="F73" s="484"/>
      <c r="G73" s="484"/>
      <c r="H73" s="484"/>
      <c r="I73" s="484"/>
      <c r="J73" s="484"/>
      <c r="K73" s="484"/>
      <c r="L73" s="484"/>
      <c r="M73" s="484"/>
      <c r="N73" s="484"/>
      <c r="O73" s="489"/>
    </row>
    <row r="74" spans="1:15" s="66" customFormat="1">
      <c r="A74" s="64"/>
      <c r="B74" s="604">
        <f>'1.  LRAMVA Summary'!B35</f>
        <v>0</v>
      </c>
      <c r="C74" s="815">
        <f>'2. LRAMVA Threshold'!L43</f>
        <v>0</v>
      </c>
      <c r="D74" s="47"/>
      <c r="E74" s="47"/>
      <c r="F74" s="47"/>
      <c r="G74" s="47"/>
      <c r="H74" s="47"/>
      <c r="I74" s="47"/>
      <c r="J74" s="47"/>
      <c r="K74" s="47"/>
      <c r="L74" s="47"/>
      <c r="M74" s="47"/>
      <c r="N74" s="47"/>
      <c r="O74" s="71"/>
    </row>
    <row r="75" spans="1:15" s="18" customFormat="1" hidden="1" outlineLevel="1">
      <c r="A75" s="4"/>
      <c r="B75" s="536" t="s">
        <v>512</v>
      </c>
      <c r="C75" s="816"/>
      <c r="D75" s="47"/>
      <c r="E75" s="47"/>
      <c r="F75" s="47"/>
      <c r="G75" s="47"/>
      <c r="H75" s="47"/>
      <c r="I75" s="47"/>
      <c r="J75" s="47"/>
      <c r="K75" s="47"/>
      <c r="L75" s="47"/>
      <c r="M75" s="47"/>
      <c r="N75" s="47"/>
      <c r="O75" s="71"/>
    </row>
    <row r="76" spans="1:15" s="18" customFormat="1" hidden="1" outlineLevel="1">
      <c r="A76" s="4"/>
      <c r="B76" s="536" t="s">
        <v>513</v>
      </c>
      <c r="C76" s="816"/>
      <c r="D76" s="47"/>
      <c r="E76" s="47"/>
      <c r="F76" s="47"/>
      <c r="G76" s="47"/>
      <c r="H76" s="47"/>
      <c r="I76" s="47"/>
      <c r="J76" s="47"/>
      <c r="K76" s="47"/>
      <c r="L76" s="47"/>
      <c r="M76" s="47"/>
      <c r="N76" s="47"/>
      <c r="O76" s="71"/>
    </row>
    <row r="77" spans="1:15" s="18" customFormat="1" hidden="1" outlineLevel="1">
      <c r="A77" s="4"/>
      <c r="B77" s="536" t="s">
        <v>491</v>
      </c>
      <c r="C77" s="816"/>
      <c r="D77" s="47"/>
      <c r="E77" s="47"/>
      <c r="F77" s="47"/>
      <c r="G77" s="47"/>
      <c r="H77" s="47"/>
      <c r="I77" s="47"/>
      <c r="J77" s="47"/>
      <c r="K77" s="47"/>
      <c r="L77" s="47"/>
      <c r="M77" s="47"/>
      <c r="N77" s="47"/>
      <c r="O77" s="71"/>
    </row>
    <row r="78" spans="1:15" s="18" customFormat="1" collapsed="1">
      <c r="A78" s="4"/>
      <c r="B78" s="536" t="s">
        <v>514</v>
      </c>
      <c r="C78" s="81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2" t="s">
        <v>515</v>
      </c>
      <c r="C79" s="488"/>
      <c r="D79" s="73"/>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4"/>
      <c r="B80" s="481"/>
      <c r="C80" s="488"/>
      <c r="D80" s="73"/>
      <c r="E80" s="484"/>
      <c r="F80" s="484"/>
      <c r="G80" s="484"/>
      <c r="H80" s="484"/>
      <c r="I80" s="484"/>
      <c r="J80" s="484"/>
      <c r="K80" s="484"/>
      <c r="L80" s="484"/>
      <c r="M80" s="484"/>
      <c r="N80" s="484"/>
      <c r="O80" s="489"/>
    </row>
    <row r="81" spans="1:15" s="66" customFormat="1">
      <c r="A81" s="64"/>
      <c r="B81" s="604">
        <f>'1.  LRAMVA Summary'!B36</f>
        <v>0</v>
      </c>
      <c r="C81" s="815">
        <f>'2. LRAMVA Threshold'!M43</f>
        <v>0</v>
      </c>
      <c r="D81" s="47"/>
      <c r="E81" s="47"/>
      <c r="F81" s="47"/>
      <c r="G81" s="47"/>
      <c r="H81" s="47"/>
      <c r="I81" s="47"/>
      <c r="J81" s="47"/>
      <c r="K81" s="47"/>
      <c r="L81" s="47"/>
      <c r="M81" s="47"/>
      <c r="N81" s="47"/>
      <c r="O81" s="71"/>
    </row>
    <row r="82" spans="1:15" s="18" customFormat="1" hidden="1" outlineLevel="1">
      <c r="A82" s="4"/>
      <c r="B82" s="536" t="s">
        <v>512</v>
      </c>
      <c r="C82" s="816"/>
      <c r="D82" s="47"/>
      <c r="E82" s="47"/>
      <c r="F82" s="47"/>
      <c r="G82" s="47"/>
      <c r="H82" s="47"/>
      <c r="I82" s="47"/>
      <c r="J82" s="47"/>
      <c r="K82" s="47"/>
      <c r="L82" s="47"/>
      <c r="M82" s="47"/>
      <c r="N82" s="47"/>
      <c r="O82" s="71"/>
    </row>
    <row r="83" spans="1:15" s="18" customFormat="1" hidden="1" outlineLevel="1">
      <c r="A83" s="4"/>
      <c r="B83" s="536" t="s">
        <v>513</v>
      </c>
      <c r="C83" s="816"/>
      <c r="D83" s="47"/>
      <c r="E83" s="47"/>
      <c r="F83" s="47"/>
      <c r="G83" s="47"/>
      <c r="H83" s="47"/>
      <c r="I83" s="47"/>
      <c r="J83" s="47"/>
      <c r="K83" s="47"/>
      <c r="L83" s="47"/>
      <c r="M83" s="47"/>
      <c r="N83" s="47"/>
      <c r="O83" s="71"/>
    </row>
    <row r="84" spans="1:15" s="18" customFormat="1" hidden="1" outlineLevel="1">
      <c r="A84" s="4"/>
      <c r="B84" s="536" t="s">
        <v>491</v>
      </c>
      <c r="C84" s="816"/>
      <c r="D84" s="47"/>
      <c r="E84" s="47"/>
      <c r="F84" s="47"/>
      <c r="G84" s="47"/>
      <c r="H84" s="47"/>
      <c r="I84" s="47"/>
      <c r="J84" s="47"/>
      <c r="K84" s="47"/>
      <c r="L84" s="47"/>
      <c r="M84" s="47"/>
      <c r="N84" s="47"/>
      <c r="O84" s="71"/>
    </row>
    <row r="85" spans="1:15" s="18" customFormat="1" collapsed="1">
      <c r="A85" s="4"/>
      <c r="B85" s="536" t="s">
        <v>514</v>
      </c>
      <c r="C85" s="81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2" t="s">
        <v>515</v>
      </c>
      <c r="C86" s="488"/>
      <c r="D86" s="73"/>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4"/>
      <c r="B87" s="481"/>
      <c r="C87" s="488"/>
      <c r="D87" s="73"/>
      <c r="E87" s="484"/>
      <c r="F87" s="484"/>
      <c r="G87" s="484"/>
      <c r="H87" s="484"/>
      <c r="I87" s="484"/>
      <c r="J87" s="484"/>
      <c r="K87" s="484"/>
      <c r="L87" s="484"/>
      <c r="M87" s="484"/>
      <c r="N87" s="484"/>
      <c r="O87" s="489"/>
    </row>
    <row r="88" spans="1:15" s="66" customFormat="1">
      <c r="A88" s="64"/>
      <c r="B88" s="604">
        <f>'1.  LRAMVA Summary'!B37</f>
        <v>0</v>
      </c>
      <c r="C88" s="815">
        <f>'2. LRAMVA Threshold'!N43</f>
        <v>0</v>
      </c>
      <c r="D88" s="47"/>
      <c r="E88" s="47"/>
      <c r="F88" s="47"/>
      <c r="G88" s="47"/>
      <c r="H88" s="47"/>
      <c r="I88" s="47"/>
      <c r="J88" s="47"/>
      <c r="K88" s="47"/>
      <c r="L88" s="47"/>
      <c r="M88" s="47"/>
      <c r="N88" s="47"/>
      <c r="O88" s="71"/>
    </row>
    <row r="89" spans="1:15" s="18" customFormat="1" hidden="1" outlineLevel="1">
      <c r="A89" s="4"/>
      <c r="B89" s="536" t="s">
        <v>512</v>
      </c>
      <c r="C89" s="816"/>
      <c r="D89" s="47"/>
      <c r="E89" s="47"/>
      <c r="F89" s="47"/>
      <c r="G89" s="47"/>
      <c r="H89" s="47"/>
      <c r="I89" s="47"/>
      <c r="J89" s="47"/>
      <c r="K89" s="47"/>
      <c r="L89" s="47"/>
      <c r="M89" s="47"/>
      <c r="N89" s="47"/>
      <c r="O89" s="71"/>
    </row>
    <row r="90" spans="1:15" s="18" customFormat="1" hidden="1" outlineLevel="1">
      <c r="A90" s="4"/>
      <c r="B90" s="536" t="s">
        <v>513</v>
      </c>
      <c r="C90" s="816"/>
      <c r="D90" s="47"/>
      <c r="E90" s="47"/>
      <c r="F90" s="47"/>
      <c r="G90" s="47"/>
      <c r="H90" s="47"/>
      <c r="I90" s="47"/>
      <c r="J90" s="47"/>
      <c r="K90" s="47"/>
      <c r="L90" s="47"/>
      <c r="M90" s="47"/>
      <c r="N90" s="47"/>
      <c r="O90" s="71"/>
    </row>
    <row r="91" spans="1:15" s="18" customFormat="1" hidden="1" outlineLevel="1">
      <c r="A91" s="4"/>
      <c r="B91" s="536" t="s">
        <v>491</v>
      </c>
      <c r="C91" s="816"/>
      <c r="D91" s="47"/>
      <c r="E91" s="47"/>
      <c r="F91" s="47"/>
      <c r="G91" s="47"/>
      <c r="H91" s="47"/>
      <c r="I91" s="47"/>
      <c r="J91" s="47"/>
      <c r="K91" s="47"/>
      <c r="L91" s="47"/>
      <c r="M91" s="47"/>
      <c r="N91" s="47"/>
      <c r="O91" s="71"/>
    </row>
    <row r="92" spans="1:15" s="18" customFormat="1" collapsed="1">
      <c r="A92" s="4"/>
      <c r="B92" s="536" t="s">
        <v>514</v>
      </c>
      <c r="C92" s="81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2" t="s">
        <v>515</v>
      </c>
      <c r="C93" s="488"/>
      <c r="D93" s="73"/>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4"/>
      <c r="B94" s="481"/>
      <c r="C94" s="488"/>
      <c r="D94" s="73"/>
      <c r="E94" s="484"/>
      <c r="F94" s="484"/>
      <c r="G94" s="484"/>
      <c r="H94" s="484"/>
      <c r="I94" s="484"/>
      <c r="J94" s="484"/>
      <c r="K94" s="484"/>
      <c r="L94" s="484"/>
      <c r="M94" s="484"/>
      <c r="N94" s="484"/>
      <c r="O94" s="489"/>
    </row>
    <row r="95" spans="1:15" s="66" customFormat="1">
      <c r="A95" s="64"/>
      <c r="B95" s="604">
        <f>'1.  LRAMVA Summary'!B38</f>
        <v>0</v>
      </c>
      <c r="C95" s="815">
        <f>'2. LRAMVA Threshold'!O43</f>
        <v>0</v>
      </c>
      <c r="D95" s="47"/>
      <c r="E95" s="47"/>
      <c r="F95" s="47"/>
      <c r="G95" s="47"/>
      <c r="H95" s="47"/>
      <c r="I95" s="47"/>
      <c r="J95" s="47"/>
      <c r="K95" s="47"/>
      <c r="L95" s="47"/>
      <c r="M95" s="47"/>
      <c r="N95" s="47"/>
      <c r="O95" s="71"/>
    </row>
    <row r="96" spans="1:15" s="18" customFormat="1" hidden="1" outlineLevel="1">
      <c r="A96" s="4"/>
      <c r="B96" s="536" t="s">
        <v>512</v>
      </c>
      <c r="C96" s="816"/>
      <c r="D96" s="47"/>
      <c r="E96" s="47"/>
      <c r="F96" s="47"/>
      <c r="G96" s="47"/>
      <c r="H96" s="47"/>
      <c r="I96" s="47"/>
      <c r="J96" s="47"/>
      <c r="K96" s="47"/>
      <c r="L96" s="47"/>
      <c r="M96" s="47"/>
      <c r="N96" s="47"/>
      <c r="O96" s="71"/>
    </row>
    <row r="97" spans="1:15" s="18" customFormat="1" hidden="1" outlineLevel="1">
      <c r="A97" s="4"/>
      <c r="B97" s="536" t="s">
        <v>513</v>
      </c>
      <c r="C97" s="816"/>
      <c r="D97" s="47"/>
      <c r="E97" s="47"/>
      <c r="F97" s="47"/>
      <c r="G97" s="47"/>
      <c r="H97" s="47"/>
      <c r="I97" s="47"/>
      <c r="J97" s="47"/>
      <c r="K97" s="47"/>
      <c r="L97" s="47"/>
      <c r="M97" s="47"/>
      <c r="N97" s="47"/>
      <c r="O97" s="71"/>
    </row>
    <row r="98" spans="1:15" s="18" customFormat="1" hidden="1" outlineLevel="1">
      <c r="A98" s="4"/>
      <c r="B98" s="536" t="s">
        <v>491</v>
      </c>
      <c r="C98" s="816"/>
      <c r="D98" s="47"/>
      <c r="E98" s="47"/>
      <c r="F98" s="47"/>
      <c r="G98" s="47"/>
      <c r="H98" s="47"/>
      <c r="I98" s="47"/>
      <c r="J98" s="47"/>
      <c r="K98" s="47"/>
      <c r="L98" s="47"/>
      <c r="M98" s="47"/>
      <c r="N98" s="47"/>
      <c r="O98" s="71"/>
    </row>
    <row r="99" spans="1:15" s="18" customFormat="1" collapsed="1">
      <c r="A99" s="4"/>
      <c r="B99" s="536" t="s">
        <v>514</v>
      </c>
      <c r="C99" s="81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2" t="s">
        <v>515</v>
      </c>
      <c r="C100" s="488"/>
      <c r="D100" s="73"/>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4"/>
      <c r="B101" s="481"/>
      <c r="C101" s="488"/>
      <c r="D101" s="73"/>
      <c r="E101" s="484"/>
      <c r="F101" s="484"/>
      <c r="G101" s="484"/>
      <c r="H101" s="484"/>
      <c r="I101" s="484"/>
      <c r="J101" s="484"/>
      <c r="K101" s="484"/>
      <c r="L101" s="484"/>
      <c r="M101" s="484"/>
      <c r="N101" s="484"/>
      <c r="O101" s="489"/>
    </row>
    <row r="102" spans="1:15" s="66" customFormat="1">
      <c r="A102" s="64"/>
      <c r="B102" s="604">
        <f>'1.  LRAMVA Summary'!B39</f>
        <v>0</v>
      </c>
      <c r="C102" s="815">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16"/>
      <c r="D103" s="47"/>
      <c r="E103" s="47"/>
      <c r="F103" s="47"/>
      <c r="G103" s="47"/>
      <c r="H103" s="47"/>
      <c r="I103" s="47"/>
      <c r="J103" s="47"/>
      <c r="K103" s="47"/>
      <c r="L103" s="47"/>
      <c r="M103" s="47"/>
      <c r="N103" s="47"/>
      <c r="O103" s="71"/>
    </row>
    <row r="104" spans="1:15" s="18" customFormat="1" hidden="1" outlineLevel="1">
      <c r="A104" s="4"/>
      <c r="B104" s="536" t="s">
        <v>513</v>
      </c>
      <c r="C104" s="816"/>
      <c r="D104" s="47"/>
      <c r="E104" s="47"/>
      <c r="F104" s="47"/>
      <c r="G104" s="47"/>
      <c r="H104" s="47"/>
      <c r="I104" s="47"/>
      <c r="J104" s="47"/>
      <c r="K104" s="47"/>
      <c r="L104" s="47"/>
      <c r="M104" s="47"/>
      <c r="N104" s="47"/>
      <c r="O104" s="71"/>
    </row>
    <row r="105" spans="1:15" s="18" customFormat="1" hidden="1" outlineLevel="1">
      <c r="A105" s="4"/>
      <c r="B105" s="536" t="s">
        <v>491</v>
      </c>
      <c r="C105" s="816"/>
      <c r="D105" s="47"/>
      <c r="E105" s="47"/>
      <c r="F105" s="47"/>
      <c r="G105" s="47"/>
      <c r="H105" s="47"/>
      <c r="I105" s="47"/>
      <c r="J105" s="47"/>
      <c r="K105" s="47"/>
      <c r="L105" s="47"/>
      <c r="M105" s="47"/>
      <c r="N105" s="47"/>
      <c r="O105" s="71"/>
    </row>
    <row r="106" spans="1:15" s="18" customFormat="1" collapsed="1">
      <c r="A106" s="4"/>
      <c r="B106" s="536" t="s">
        <v>514</v>
      </c>
      <c r="C106" s="81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2" t="s">
        <v>515</v>
      </c>
      <c r="C107" s="488"/>
      <c r="D107" s="73"/>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4"/>
      <c r="B108" s="481"/>
      <c r="C108" s="488"/>
      <c r="D108" s="73"/>
      <c r="E108" s="484"/>
      <c r="F108" s="484"/>
      <c r="G108" s="484"/>
      <c r="H108" s="484"/>
      <c r="I108" s="484"/>
      <c r="J108" s="484"/>
      <c r="K108" s="484"/>
      <c r="L108" s="484"/>
      <c r="M108" s="484"/>
      <c r="N108" s="484"/>
      <c r="O108" s="489"/>
    </row>
    <row r="109" spans="1:15" s="66" customFormat="1">
      <c r="A109" s="64"/>
      <c r="B109" s="604">
        <f>'1.  LRAMVA Summary'!B40</f>
        <v>0</v>
      </c>
      <c r="C109" s="815">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16"/>
      <c r="D110" s="47"/>
      <c r="E110" s="47"/>
      <c r="F110" s="47"/>
      <c r="G110" s="47"/>
      <c r="H110" s="47"/>
      <c r="I110" s="47"/>
      <c r="J110" s="47"/>
      <c r="K110" s="47"/>
      <c r="L110" s="47"/>
      <c r="M110" s="47"/>
      <c r="N110" s="47"/>
      <c r="O110" s="71"/>
    </row>
    <row r="111" spans="1:15" s="18" customFormat="1" hidden="1" outlineLevel="1">
      <c r="A111" s="4"/>
      <c r="B111" s="536" t="s">
        <v>513</v>
      </c>
      <c r="C111" s="816"/>
      <c r="D111" s="47"/>
      <c r="E111" s="47"/>
      <c r="F111" s="47"/>
      <c r="G111" s="47"/>
      <c r="H111" s="47"/>
      <c r="I111" s="47"/>
      <c r="J111" s="47"/>
      <c r="K111" s="47"/>
      <c r="L111" s="47"/>
      <c r="M111" s="47"/>
      <c r="N111" s="47"/>
      <c r="O111" s="71"/>
    </row>
    <row r="112" spans="1:15" s="18" customFormat="1" hidden="1" outlineLevel="1">
      <c r="A112" s="4"/>
      <c r="B112" s="536" t="s">
        <v>491</v>
      </c>
      <c r="C112" s="816"/>
      <c r="D112" s="47"/>
      <c r="E112" s="47"/>
      <c r="F112" s="47"/>
      <c r="G112" s="47"/>
      <c r="H112" s="47"/>
      <c r="I112" s="47"/>
      <c r="J112" s="47"/>
      <c r="K112" s="47"/>
      <c r="L112" s="47"/>
      <c r="M112" s="47"/>
      <c r="N112" s="47"/>
      <c r="O112" s="71"/>
    </row>
    <row r="113" spans="1:17" s="18" customFormat="1" collapsed="1">
      <c r="A113" s="4"/>
      <c r="B113" s="536" t="s">
        <v>514</v>
      </c>
      <c r="C113" s="81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2" t="s">
        <v>515</v>
      </c>
      <c r="C114" s="488"/>
      <c r="D114" s="73"/>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2" customFormat="1" ht="14.25">
      <c r="A115" s="74"/>
      <c r="B115" s="76"/>
      <c r="C115" s="83"/>
      <c r="D115" s="77"/>
      <c r="E115" s="77"/>
      <c r="F115" s="77"/>
      <c r="G115" s="77"/>
      <c r="H115" s="77"/>
      <c r="I115" s="77"/>
      <c r="J115" s="77"/>
      <c r="K115" s="495"/>
      <c r="L115" s="496"/>
      <c r="M115" s="496"/>
      <c r="N115" s="496"/>
      <c r="O115" s="497"/>
    </row>
    <row r="116" spans="1:17" s="3" customFormat="1" ht="21" customHeight="1">
      <c r="A116" s="4"/>
      <c r="B116" s="498" t="s">
        <v>619</v>
      </c>
      <c r="C116" s="100"/>
      <c r="D116" s="499"/>
      <c r="E116" s="499"/>
      <c r="F116" s="499"/>
      <c r="G116" s="499"/>
      <c r="H116" s="499"/>
      <c r="I116" s="499"/>
      <c r="J116" s="499"/>
      <c r="K116" s="499"/>
      <c r="L116" s="499"/>
      <c r="M116" s="499"/>
      <c r="N116" s="499"/>
      <c r="O116" s="499"/>
    </row>
    <row r="119" spans="1:17" ht="15.75">
      <c r="B119" s="120" t="s">
        <v>485</v>
      </c>
      <c r="J119" s="18"/>
    </row>
    <row r="120" spans="1:17" s="14" customFormat="1" ht="55.5" customHeight="1">
      <c r="A120" s="74"/>
      <c r="B120" s="819" t="s">
        <v>621</v>
      </c>
      <c r="C120" s="819"/>
      <c r="D120" s="819"/>
      <c r="E120" s="819"/>
      <c r="F120" s="819"/>
      <c r="G120" s="819"/>
      <c r="H120" s="819"/>
      <c r="I120" s="819"/>
      <c r="J120" s="819"/>
      <c r="K120" s="819"/>
      <c r="L120" s="819"/>
      <c r="M120" s="819"/>
      <c r="N120" s="819"/>
      <c r="O120" s="819"/>
      <c r="P120" s="819"/>
    </row>
    <row r="121" spans="1:17" s="18" customFormat="1" ht="9" customHeight="1">
      <c r="A121" s="4"/>
      <c r="B121" s="120"/>
      <c r="C121" s="80"/>
    </row>
    <row r="122" spans="1:17" ht="63.75" customHeight="1">
      <c r="B122" s="244" t="s">
        <v>235</v>
      </c>
      <c r="C122" s="244" t="str">
        <f>'1.  LRAMVA Summary'!D50</f>
        <v>Residential</v>
      </c>
      <c r="D122" s="244" t="str">
        <f>'1.  LRAMVA Summary'!E50</f>
        <v>GS&lt;50 kW</v>
      </c>
      <c r="E122" s="244" t="str">
        <f>'1.  LRAMVA Summary'!F50</f>
        <v>GS 50 TO 4,999 KW</v>
      </c>
      <c r="F122" s="244" t="str">
        <f>'1.  LRAMVA Summary'!G50</f>
        <v>Street Lighting</v>
      </c>
      <c r="G122" s="244" t="str">
        <f>'1.  LRAMVA Summary'!H50</f>
        <v/>
      </c>
      <c r="H122" s="244" t="str">
        <f>'1.  LRAMVA Summary'!I50</f>
        <v/>
      </c>
      <c r="I122" s="244" t="str">
        <f>'1.  LRAMVA Summary'!J50</f>
        <v/>
      </c>
      <c r="J122" s="244" t="str">
        <f>'1.  LRAMVA Summary'!K50</f>
        <v/>
      </c>
      <c r="K122" s="244" t="str">
        <f>'1.  LRAMVA Summary'!L50</f>
        <v/>
      </c>
      <c r="L122" s="244" t="str">
        <f>'1.  LRAMVA Summary'!M50</f>
        <v/>
      </c>
      <c r="M122" s="244" t="str">
        <f>'1.  LRAMVA Summary'!N50</f>
        <v/>
      </c>
      <c r="N122" s="244" t="str">
        <f>'1.  LRAMVA Summary'!O50</f>
        <v/>
      </c>
      <c r="O122" s="244" t="str">
        <f>'1.  LRAMVA Summary'!P50</f>
        <v/>
      </c>
      <c r="P122" s="244"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f>'1.  LRAMVA Summary'!H51</f>
        <v>0</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30">HLOOKUP(B124,$E$15:$O$114,9,FALSE)</f>
        <v>1.17E-2</v>
      </c>
      <c r="D124" s="682">
        <f>HLOOKUP(B124,$E$15:$O$114,16,FALSE)</f>
        <v>7.4000000000000003E-3</v>
      </c>
      <c r="E124" s="683">
        <f>HLOOKUP(B124,$E$15:$O$114,23,FALSE)</f>
        <v>1.2465999999999999</v>
      </c>
      <c r="F124" s="682">
        <f>HLOOKUP(B124,$E$15:$O$114,30,FALSE)</f>
        <v>8.7340999999999998</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1.3100000000000001E-2</v>
      </c>
      <c r="D125" s="685">
        <f>HLOOKUP(B125,$E$15:$O$114,16,FALSE)</f>
        <v>8.2000000000000007E-3</v>
      </c>
      <c r="E125" s="686">
        <f>HLOOKUP(B125,$E$15:$O$114,23,FALSE)</f>
        <v>1.5688</v>
      </c>
      <c r="F125" s="685">
        <f>HLOOKUP(B125,$E$15:$O$114,30,FALSE)</f>
        <v>10.722899999999999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1.46E-2</v>
      </c>
      <c r="D126" s="685">
        <f t="shared" ref="D126:D133" si="32">HLOOKUP(B126,$E$15:$O$114,16,FALSE)</f>
        <v>8.9999999999999993E-3</v>
      </c>
      <c r="E126" s="686">
        <f t="shared" ref="E126:E133" si="33">HLOOKUP(B126,$E$15:$O$114,23,FALSE)</f>
        <v>1.8963000000000001</v>
      </c>
      <c r="F126" s="685">
        <f t="shared" ref="F126:F133" si="34">HLOOKUP(B126,$E$15:$O$114,30,FALSE)</f>
        <v>12.7471</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1.47E-2</v>
      </c>
      <c r="D127" s="685">
        <f>HLOOKUP(B127,$E$15:$O$114,16,FALSE)</f>
        <v>9.1000000000000004E-3</v>
      </c>
      <c r="E127" s="686">
        <f>HLOOKUP(B127,$E$15:$O$114,23,FALSE)</f>
        <v>1.9189000000000001</v>
      </c>
      <c r="F127" s="685">
        <f>HLOOKUP(B127,$E$15:$O$114,30,FALSE)</f>
        <v>12.8993</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1.49E-2</v>
      </c>
      <c r="D128" s="685">
        <f t="shared" si="32"/>
        <v>9.1999999999999998E-3</v>
      </c>
      <c r="E128" s="686">
        <f t="shared" si="33"/>
        <v>1.9454</v>
      </c>
      <c r="F128" s="685">
        <f t="shared" si="34"/>
        <v>13.0776</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1.4999999999999999E-2</v>
      </c>
      <c r="D129" s="685">
        <f t="shared" si="32"/>
        <v>9.1999999999999998E-3</v>
      </c>
      <c r="E129" s="686">
        <f t="shared" si="33"/>
        <v>1.9538</v>
      </c>
      <c r="F129" s="685">
        <f t="shared" si="34"/>
        <v>13.133800000000001</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hidden="1">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638</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3"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5"/>
  <sheetViews>
    <sheetView topLeftCell="A19" zoomScaleNormal="100" workbookViewId="0">
      <selection activeCell="G34" sqref="G34"/>
    </sheetView>
  </sheetViews>
  <sheetFormatPr defaultColWidth="9.140625" defaultRowHeight="15"/>
  <cols>
    <col min="1" max="2" width="9.140625" style="12"/>
    <col min="3" max="3" width="12" style="12" customWidth="1"/>
    <col min="4" max="4" width="11" style="12" customWidth="1"/>
    <col min="5" max="5" width="15.7109375" style="12" customWidth="1"/>
    <col min="6" max="6" width="15.42578125" style="12" customWidth="1"/>
    <col min="7" max="16384" width="9.140625" style="12"/>
  </cols>
  <sheetData>
    <row r="14" spans="2:24" ht="15.75">
      <c r="B14" s="588" t="s">
        <v>506</v>
      </c>
    </row>
    <row r="15" spans="2:24" ht="15.75">
      <c r="B15" s="588"/>
    </row>
    <row r="16" spans="2:24" s="668" customFormat="1" ht="28.5" customHeight="1">
      <c r="B16" s="825" t="s">
        <v>643</v>
      </c>
      <c r="C16" s="825"/>
      <c r="D16" s="825"/>
      <c r="E16" s="825"/>
      <c r="F16" s="825"/>
      <c r="G16" s="825"/>
      <c r="H16" s="825"/>
      <c r="I16" s="825"/>
      <c r="J16" s="825"/>
      <c r="K16" s="825"/>
      <c r="L16" s="825"/>
      <c r="M16" s="825"/>
      <c r="N16" s="825"/>
      <c r="O16" s="825"/>
      <c r="P16" s="825"/>
      <c r="Q16" s="825"/>
      <c r="R16" s="825"/>
      <c r="S16" s="825"/>
      <c r="T16" s="825"/>
      <c r="U16" s="825"/>
      <c r="V16" s="825"/>
      <c r="W16" s="825"/>
      <c r="X16" s="825"/>
    </row>
    <row r="18" spans="2:11">
      <c r="B18" s="12" t="s">
        <v>751</v>
      </c>
    </row>
    <row r="19" spans="2:11">
      <c r="B19" s="12" t="s">
        <v>755</v>
      </c>
    </row>
    <row r="20" spans="2:11" ht="15" customHeight="1"/>
    <row r="23" spans="2:11">
      <c r="C23" s="764" t="s">
        <v>27</v>
      </c>
      <c r="D23" s="764">
        <v>2011</v>
      </c>
      <c r="E23" s="764">
        <v>2012</v>
      </c>
      <c r="F23" s="764">
        <v>2013</v>
      </c>
      <c r="G23" s="764">
        <v>2014</v>
      </c>
      <c r="H23" s="764">
        <v>2015</v>
      </c>
    </row>
    <row r="24" spans="2:11">
      <c r="C24" s="773" t="s">
        <v>753</v>
      </c>
      <c r="D24" s="774">
        <v>0.5</v>
      </c>
      <c r="E24" s="774">
        <v>0</v>
      </c>
      <c r="F24" s="774">
        <v>0.2566991892415445</v>
      </c>
      <c r="G24" s="774">
        <v>1.8795861021960021E-2</v>
      </c>
      <c r="H24" s="774">
        <v>0.21260388293628305</v>
      </c>
    </row>
    <row r="25" spans="2:11">
      <c r="C25" s="773" t="s">
        <v>752</v>
      </c>
      <c r="D25" s="774">
        <v>0.5</v>
      </c>
      <c r="E25" s="774">
        <v>1</v>
      </c>
      <c r="F25" s="774">
        <v>0.74330081075845555</v>
      </c>
      <c r="G25" s="774">
        <v>0.62919657482254865</v>
      </c>
      <c r="H25" s="774">
        <v>0.36971085958109262</v>
      </c>
    </row>
    <row r="26" spans="2:11">
      <c r="C26" s="773" t="s">
        <v>761</v>
      </c>
      <c r="D26" s="774">
        <v>0</v>
      </c>
      <c r="E26" s="774">
        <v>0</v>
      </c>
      <c r="F26" s="774">
        <v>0</v>
      </c>
      <c r="G26" s="774">
        <v>0.35200756415549134</v>
      </c>
      <c r="H26" s="774">
        <v>0.29029264776103664</v>
      </c>
    </row>
    <row r="27" spans="2:11">
      <c r="C27" s="773"/>
      <c r="D27" s="773"/>
      <c r="E27" s="773"/>
      <c r="F27" s="773"/>
      <c r="G27" s="773"/>
      <c r="H27" s="773"/>
      <c r="K27" s="769"/>
    </row>
    <row r="28" spans="2:11">
      <c r="C28" s="764" t="s">
        <v>28</v>
      </c>
      <c r="D28" s="764">
        <v>2011</v>
      </c>
      <c r="E28" s="764">
        <v>2012</v>
      </c>
      <c r="F28" s="764">
        <v>2013</v>
      </c>
      <c r="G28" s="764">
        <v>2014</v>
      </c>
      <c r="H28" s="764">
        <v>2015</v>
      </c>
      <c r="K28" s="769"/>
    </row>
    <row r="29" spans="2:11">
      <c r="C29" s="773" t="s">
        <v>753</v>
      </c>
      <c r="D29" s="774">
        <v>0.5</v>
      </c>
      <c r="E29" s="774">
        <v>0</v>
      </c>
      <c r="F29" s="774">
        <v>0.2910073468955508</v>
      </c>
      <c r="G29" s="774">
        <v>3.7456946039035592E-2</v>
      </c>
      <c r="H29" s="774">
        <v>0.28725251823549841</v>
      </c>
      <c r="K29" s="769"/>
    </row>
    <row r="30" spans="2:11">
      <c r="C30" s="773" t="s">
        <v>752</v>
      </c>
      <c r="D30" s="774">
        <v>0.5</v>
      </c>
      <c r="E30" s="774">
        <v>1</v>
      </c>
      <c r="F30" s="774">
        <v>0.70899265310444914</v>
      </c>
      <c r="G30" s="774">
        <v>0.9625430539609644</v>
      </c>
      <c r="H30" s="774">
        <v>0.56033344911427574</v>
      </c>
    </row>
    <row r="31" spans="2:11">
      <c r="C31" s="773" t="s">
        <v>761</v>
      </c>
      <c r="D31" s="774">
        <v>0</v>
      </c>
      <c r="E31" s="774">
        <v>0</v>
      </c>
      <c r="F31" s="774">
        <v>0</v>
      </c>
      <c r="G31" s="774">
        <v>0</v>
      </c>
      <c r="H31" s="774">
        <v>0</v>
      </c>
    </row>
    <row r="32" spans="2:11">
      <c r="K32" s="769"/>
    </row>
    <row r="33" spans="6:11">
      <c r="K33" s="769"/>
    </row>
    <row r="34" spans="6:11">
      <c r="K34" s="769"/>
    </row>
    <row r="35" spans="6:11">
      <c r="F35" s="769"/>
      <c r="G35" s="769"/>
      <c r="H35" s="769"/>
      <c r="I35" s="769"/>
      <c r="J35" s="769"/>
      <c r="K35" s="769"/>
    </row>
  </sheetData>
  <mergeCells count="1">
    <mergeCell ref="B16:X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RSLU</cp:lastModifiedBy>
  <cp:lastPrinted>2017-09-20T12:57:13Z</cp:lastPrinted>
  <dcterms:created xsi:type="dcterms:W3CDTF">2012-03-05T18:56:04Z</dcterms:created>
  <dcterms:modified xsi:type="dcterms:W3CDTF">2018-02-06T20:12:05Z</dcterms:modified>
</cp:coreProperties>
</file>