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P:\LEGAL &amp; GOVERNMENT\DISTRIBUTION\_Distribution - Ontario Energy Board\Rate Decisions_Orders\2018_05_RA\Correspondence\"/>
    </mc:Choice>
  </mc:AlternateContent>
  <bookViews>
    <workbookView xWindow="0" yWindow="0" windowWidth="21735" windowHeight="10080" firstSheet="1" activeTab="2"/>
  </bookViews>
  <sheets>
    <sheet name="Schedule" sheetId="1" state="hidden" r:id="rId1"/>
    <sheet name="1. OEB method" sheetId="2" r:id="rId2"/>
    <sheet name="2. Orillia Power (Def-Var Bal)" sheetId="3" r:id="rId3"/>
    <sheet name="3. Orillia Power (GA Bal)" sheetId="4" r:id="rId4"/>
    <sheet name="4. JE_Approved Balances" sheetId="5" r:id="rId5"/>
  </sheets>
  <definedNames>
    <definedName name="_xlnm.Print_Area" localSheetId="4">'4. JE_Approved Balances'!$A$1:$K$41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2" l="1"/>
  <c r="G56" i="2"/>
  <c r="E52" i="2" l="1"/>
  <c r="E58" i="3"/>
  <c r="E57" i="3"/>
  <c r="F54" i="3"/>
  <c r="F53" i="3"/>
  <c r="F52" i="3"/>
  <c r="F51" i="3"/>
  <c r="F59" i="3"/>
  <c r="E53" i="4"/>
  <c r="E53" i="3"/>
  <c r="E52" i="4"/>
  <c r="E54" i="4" s="1"/>
  <c r="E52" i="3"/>
  <c r="E54" i="3" s="1"/>
  <c r="D47" i="2"/>
  <c r="E25" i="2"/>
  <c r="E24" i="2"/>
  <c r="C24" i="2" s="1"/>
  <c r="E23" i="2"/>
  <c r="C23" i="2" s="1"/>
  <c r="E22" i="2"/>
  <c r="E21" i="2"/>
  <c r="C21" i="2" s="1"/>
  <c r="E18" i="2"/>
  <c r="C18" i="2" s="1"/>
  <c r="E17" i="2"/>
  <c r="C17" i="2" s="1"/>
  <c r="E16" i="2"/>
  <c r="C16" i="2" s="1"/>
  <c r="E15" i="2"/>
  <c r="C15" i="2" s="1"/>
  <c r="E14" i="2"/>
  <c r="C14" i="2" s="1"/>
  <c r="E13" i="2"/>
  <c r="C13" i="2" s="1"/>
  <c r="E12" i="2"/>
  <c r="C12" i="2" s="1"/>
  <c r="E11" i="2"/>
  <c r="C11" i="2" s="1"/>
  <c r="F11" i="2" s="1"/>
  <c r="C25" i="2"/>
  <c r="C22" i="2"/>
  <c r="C25" i="3"/>
  <c r="D47" i="4"/>
  <c r="D47" i="3"/>
  <c r="C47" i="3"/>
  <c r="E33" i="2" l="1"/>
  <c r="F12" i="2"/>
  <c r="F11" i="4" l="1"/>
  <c r="G12" i="4"/>
  <c r="G11" i="4"/>
  <c r="G35" i="3"/>
  <c r="G36" i="3"/>
  <c r="G37" i="3"/>
  <c r="G38" i="3"/>
  <c r="G39" i="3"/>
  <c r="G40" i="3"/>
  <c r="G41" i="3"/>
  <c r="G42" i="3"/>
  <c r="G43" i="3"/>
  <c r="G44" i="3"/>
  <c r="G45" i="3"/>
  <c r="G46" i="3"/>
  <c r="F12" i="3"/>
  <c r="F11" i="3"/>
  <c r="C24" i="3"/>
  <c r="C23" i="3"/>
  <c r="C22" i="3"/>
  <c r="C21" i="3"/>
  <c r="C18" i="3"/>
  <c r="C17" i="3"/>
  <c r="C16" i="3"/>
  <c r="C15" i="3"/>
  <c r="C14" i="3"/>
  <c r="C13" i="3"/>
  <c r="C12" i="3"/>
  <c r="C11" i="3"/>
  <c r="E47" i="4"/>
  <c r="A7" i="4"/>
  <c r="G47" i="4"/>
  <c r="G24" i="4"/>
  <c r="C25" i="4"/>
  <c r="C24" i="4"/>
  <c r="C23" i="4"/>
  <c r="C22" i="4"/>
  <c r="C21" i="4"/>
  <c r="C18" i="4"/>
  <c r="C17" i="4"/>
  <c r="C16" i="4"/>
  <c r="C15" i="4"/>
  <c r="C14" i="4"/>
  <c r="C13" i="4"/>
  <c r="C12" i="4"/>
  <c r="C11" i="4"/>
  <c r="E11" i="4"/>
  <c r="E11" i="3"/>
  <c r="E19" i="3" s="1"/>
  <c r="D5" i="2"/>
  <c r="C5" i="2"/>
  <c r="D5" i="3"/>
  <c r="C5" i="3"/>
  <c r="G11" i="3" s="1"/>
  <c r="D5" i="4"/>
  <c r="C5" i="4"/>
  <c r="Q3" i="4" s="1"/>
  <c r="D37" i="5"/>
  <c r="E26" i="5"/>
  <c r="E37" i="5" s="1"/>
  <c r="D16" i="5"/>
  <c r="C16" i="5"/>
  <c r="C14" i="5"/>
  <c r="E12" i="5"/>
  <c r="E11" i="5"/>
  <c r="E16" i="5" s="1"/>
  <c r="D11" i="5"/>
  <c r="D14" i="5" s="1"/>
  <c r="E10" i="5"/>
  <c r="E9" i="5"/>
  <c r="E8" i="5"/>
  <c r="E7" i="5"/>
  <c r="E6" i="5"/>
  <c r="E5" i="5"/>
  <c r="E4" i="5"/>
  <c r="E14" i="5" s="1"/>
  <c r="E33" i="4"/>
  <c r="E19" i="4"/>
  <c r="E33" i="3"/>
  <c r="A7" i="3"/>
  <c r="Q3" i="3" s="1"/>
  <c r="E47" i="3" l="1"/>
  <c r="C47" i="4" l="1"/>
  <c r="G12" i="3"/>
  <c r="F12" i="4" l="1"/>
  <c r="G13" i="3"/>
  <c r="F13" i="3"/>
  <c r="G13" i="4" l="1"/>
  <c r="F13" i="4"/>
  <c r="G14" i="3"/>
  <c r="F14" i="3"/>
  <c r="G14" i="4" l="1"/>
  <c r="F14" i="4"/>
  <c r="F15" i="3"/>
  <c r="G15" i="3"/>
  <c r="G15" i="4" l="1"/>
  <c r="F15" i="4"/>
  <c r="G16" i="3"/>
  <c r="F16" i="3"/>
  <c r="G16" i="4" l="1"/>
  <c r="F16" i="4"/>
  <c r="G17" i="3"/>
  <c r="F17" i="3"/>
  <c r="G17" i="4" l="1"/>
  <c r="F17" i="4"/>
  <c r="G18" i="3"/>
  <c r="F18" i="3"/>
  <c r="G18" i="4" l="1"/>
  <c r="F18" i="4"/>
  <c r="G21" i="3"/>
  <c r="F21" i="3"/>
  <c r="G21" i="4" l="1"/>
  <c r="F21" i="4"/>
  <c r="G22" i="3"/>
  <c r="F22" i="3"/>
  <c r="G22" i="4" l="1"/>
  <c r="F22" i="4"/>
  <c r="G23" i="3"/>
  <c r="F23" i="3"/>
  <c r="G23" i="4" l="1"/>
  <c r="F23" i="4"/>
  <c r="G24" i="3"/>
  <c r="F24" i="3"/>
  <c r="F24" i="4" l="1"/>
  <c r="G25" i="3"/>
  <c r="F25" i="3"/>
  <c r="G25" i="4" l="1"/>
  <c r="F25" i="4"/>
  <c r="G26" i="3"/>
  <c r="F26" i="3"/>
  <c r="G26" i="4" l="1"/>
  <c r="F26" i="4"/>
  <c r="F27" i="3"/>
  <c r="G27" i="3"/>
  <c r="G27" i="4" l="1"/>
  <c r="F27" i="4"/>
  <c r="G28" i="3"/>
  <c r="F28" i="3"/>
  <c r="G28" i="4" l="1"/>
  <c r="F28" i="4"/>
  <c r="G29" i="3"/>
  <c r="F29" i="3"/>
  <c r="G29" i="4" l="1"/>
  <c r="F29" i="4"/>
  <c r="G30" i="3"/>
  <c r="F30" i="3"/>
  <c r="G30" i="4" l="1"/>
  <c r="F30" i="4"/>
  <c r="F31" i="3"/>
  <c r="G31" i="3"/>
  <c r="G31" i="4" l="1"/>
  <c r="F31" i="4"/>
  <c r="F32" i="3"/>
  <c r="G32" i="4" l="1"/>
  <c r="F32" i="4"/>
  <c r="F35" i="3"/>
  <c r="G35" i="4" l="1"/>
  <c r="F35" i="4"/>
  <c r="F36" i="3"/>
  <c r="F36" i="4" l="1"/>
  <c r="G36" i="4"/>
  <c r="F37" i="3"/>
  <c r="G37" i="4" l="1"/>
  <c r="F37" i="4"/>
  <c r="F38" i="3"/>
  <c r="F38" i="4" l="1"/>
  <c r="G38" i="4"/>
  <c r="F39" i="3"/>
  <c r="G39" i="4" l="1"/>
  <c r="F39" i="4"/>
  <c r="F40" i="3"/>
  <c r="F40" i="4" l="1"/>
  <c r="G40" i="4"/>
  <c r="F41" i="3"/>
  <c r="G41" i="4" l="1"/>
  <c r="F41" i="4"/>
  <c r="F42" i="3"/>
  <c r="F42" i="4" l="1"/>
  <c r="G42" i="4"/>
  <c r="F43" i="3"/>
  <c r="G43" i="4" l="1"/>
  <c r="F43" i="4"/>
  <c r="F44" i="3"/>
  <c r="F44" i="4" l="1"/>
  <c r="G44" i="4"/>
  <c r="F45" i="3"/>
  <c r="G45" i="4" l="1"/>
  <c r="F45" i="4"/>
  <c r="F46" i="3"/>
  <c r="G47" i="3"/>
  <c r="F46" i="4" l="1"/>
  <c r="G46" i="4"/>
  <c r="E59" i="3" l="1"/>
  <c r="G11" i="2" l="1"/>
  <c r="E19" i="1"/>
  <c r="E18" i="1"/>
  <c r="E7" i="1"/>
  <c r="E8" i="1"/>
  <c r="E9" i="1"/>
  <c r="E10" i="1"/>
  <c r="E11" i="1"/>
  <c r="E12" i="1"/>
  <c r="E13" i="1"/>
  <c r="E14" i="1"/>
  <c r="E15" i="1"/>
  <c r="E6" i="1"/>
  <c r="E19" i="2" l="1"/>
  <c r="E47" i="2" s="1"/>
  <c r="A7" i="2"/>
  <c r="Q3" i="2" l="1"/>
  <c r="L13" i="1"/>
  <c r="H5" i="1" l="1"/>
  <c r="C6" i="1"/>
  <c r="G12" i="2" l="1"/>
  <c r="C47" i="2"/>
  <c r="D57" i="3" s="1"/>
  <c r="G6" i="1"/>
  <c r="H6" i="1" s="1"/>
  <c r="C7" i="1"/>
  <c r="G13" i="2" l="1"/>
  <c r="C8" i="1"/>
  <c r="G7" i="1"/>
  <c r="H7" i="1" s="1"/>
  <c r="F13" i="2" l="1"/>
  <c r="G14" i="2" s="1"/>
  <c r="C9" i="1"/>
  <c r="G8" i="1"/>
  <c r="H8" i="1" s="1"/>
  <c r="F14" i="2" l="1"/>
  <c r="G15" i="2" s="1"/>
  <c r="C10" i="1"/>
  <c r="G9" i="1"/>
  <c r="H9" i="1" s="1"/>
  <c r="F15" i="2" l="1"/>
  <c r="G16" i="2" s="1"/>
  <c r="C11" i="1"/>
  <c r="G10" i="1"/>
  <c r="H10" i="1" s="1"/>
  <c r="F16" i="2" l="1"/>
  <c r="G17" i="2" s="1"/>
  <c r="C12" i="1"/>
  <c r="G11" i="1"/>
  <c r="H11" i="1" s="1"/>
  <c r="F17" i="2" l="1"/>
  <c r="G18" i="2" s="1"/>
  <c r="C13" i="1"/>
  <c r="G12" i="1"/>
  <c r="H12" i="1" s="1"/>
  <c r="F18" i="2" l="1"/>
  <c r="G21" i="2" s="1"/>
  <c r="C14" i="1"/>
  <c r="G13" i="1"/>
  <c r="H13" i="1" l="1"/>
  <c r="M13" i="1"/>
  <c r="F21" i="2"/>
  <c r="G22" i="2" s="1"/>
  <c r="C15" i="1"/>
  <c r="G14" i="1"/>
  <c r="H14" i="1" s="1"/>
  <c r="F22" i="2" l="1"/>
  <c r="G23" i="2" s="1"/>
  <c r="G17" i="1"/>
  <c r="G15" i="1"/>
  <c r="C17" i="1" s="1"/>
  <c r="F23" i="2" l="1"/>
  <c r="G24" i="2" s="1"/>
  <c r="C18" i="1"/>
  <c r="H17" i="1"/>
  <c r="H15" i="1"/>
  <c r="C19" i="1" l="1"/>
  <c r="G18" i="1"/>
  <c r="H18" i="1" s="1"/>
  <c r="F24" i="2"/>
  <c r="G25" i="2" s="1"/>
  <c r="C20" i="1" l="1"/>
  <c r="E20" i="1" s="1"/>
  <c r="F25" i="2"/>
  <c r="G19" i="1"/>
  <c r="H19" i="1" s="1"/>
  <c r="G26" i="2" l="1"/>
  <c r="F26" i="2"/>
  <c r="F27" i="2" s="1"/>
  <c r="F28" i="2" s="1"/>
  <c r="F29" i="2" s="1"/>
  <c r="F30" i="2" s="1"/>
  <c r="F31" i="2" s="1"/>
  <c r="F32" i="2" s="1"/>
  <c r="C21" i="1"/>
  <c r="E21" i="1" s="1"/>
  <c r="G20" i="1"/>
  <c r="H20" i="1" s="1"/>
  <c r="G27" i="2" l="1"/>
  <c r="G35" i="2"/>
  <c r="F35" i="2"/>
  <c r="C22" i="1"/>
  <c r="E22" i="1" s="1"/>
  <c r="G28" i="2"/>
  <c r="G21" i="1"/>
  <c r="H21" i="1" s="1"/>
  <c r="G36" i="2" l="1"/>
  <c r="F36" i="2"/>
  <c r="C23" i="1"/>
  <c r="E23" i="1" s="1"/>
  <c r="G29" i="2"/>
  <c r="G22" i="1"/>
  <c r="H22" i="1" s="1"/>
  <c r="C24" i="1"/>
  <c r="E24" i="1" s="1"/>
  <c r="G37" i="2" l="1"/>
  <c r="F37" i="2"/>
  <c r="G30" i="2"/>
  <c r="G23" i="1"/>
  <c r="H23" i="1" s="1"/>
  <c r="C25" i="1"/>
  <c r="E25" i="1" s="1"/>
  <c r="G38" i="2" l="1"/>
  <c r="F38" i="2"/>
  <c r="G31" i="2"/>
  <c r="G24" i="1"/>
  <c r="H24" i="1" s="1"/>
  <c r="C26" i="1"/>
  <c r="E26" i="1" s="1"/>
  <c r="F39" i="2" l="1"/>
  <c r="G39" i="2"/>
  <c r="G32" i="2"/>
  <c r="G25" i="1"/>
  <c r="H25" i="1" s="1"/>
  <c r="C27" i="1"/>
  <c r="E27" i="1" s="1"/>
  <c r="F40" i="2" l="1"/>
  <c r="G40" i="2"/>
  <c r="L27" i="1"/>
  <c r="G26" i="1"/>
  <c r="H26" i="1" s="1"/>
  <c r="C28" i="1"/>
  <c r="E28" i="1" s="1"/>
  <c r="F41" i="2" l="1"/>
  <c r="G41" i="2"/>
  <c r="G27" i="1"/>
  <c r="M27" i="1" s="1"/>
  <c r="H27" i="1"/>
  <c r="C29" i="1"/>
  <c r="E29" i="1" s="1"/>
  <c r="F42" i="2" l="1"/>
  <c r="G42" i="2"/>
  <c r="G28" i="1"/>
  <c r="H28" i="1" s="1"/>
  <c r="C30" i="1"/>
  <c r="E30" i="1" s="1"/>
  <c r="F43" i="2" l="1"/>
  <c r="G43" i="2"/>
  <c r="G29" i="1"/>
  <c r="H29" i="1" s="1"/>
  <c r="C31" i="1"/>
  <c r="E31" i="1" s="1"/>
  <c r="F44" i="2" l="1"/>
  <c r="G44" i="2"/>
  <c r="G30" i="1"/>
  <c r="H30" i="1" s="1"/>
  <c r="C32" i="1"/>
  <c r="E32" i="1" s="1"/>
  <c r="F45" i="2" l="1"/>
  <c r="G45" i="2"/>
  <c r="G31" i="1"/>
  <c r="G32" i="1" s="1"/>
  <c r="C33" i="1"/>
  <c r="E33" i="1" s="1"/>
  <c r="H31" i="1"/>
  <c r="F46" i="2" l="1"/>
  <c r="G46" i="2"/>
  <c r="H32" i="1"/>
  <c r="C34" i="1"/>
  <c r="E34" i="1" s="1"/>
  <c r="G33" i="1"/>
  <c r="G47" i="2" l="1"/>
  <c r="E53" i="2" s="1"/>
  <c r="H33" i="1"/>
  <c r="C35" i="1"/>
  <c r="E35" i="1" s="1"/>
  <c r="G34" i="1"/>
  <c r="E54" i="2" l="1"/>
  <c r="D58" i="3"/>
  <c r="D59" i="3" s="1"/>
  <c r="H34" i="1"/>
  <c r="C36" i="1"/>
  <c r="E36" i="1" s="1"/>
  <c r="G35" i="1"/>
  <c r="H35" i="1" l="1"/>
  <c r="C37" i="1"/>
  <c r="E37" i="1" s="1"/>
  <c r="G36" i="1"/>
  <c r="H36" i="1" l="1"/>
  <c r="C38" i="1"/>
  <c r="E38" i="1" s="1"/>
  <c r="G37" i="1"/>
  <c r="H37" i="1" l="1"/>
  <c r="C39" i="1"/>
  <c r="E39" i="1" s="1"/>
  <c r="G38" i="1"/>
  <c r="H38" i="1" l="1"/>
  <c r="G39" i="1"/>
  <c r="L39" i="1"/>
  <c r="M39" i="1" l="1"/>
  <c r="H39" i="1"/>
</calcChain>
</file>

<file path=xl/comments1.xml><?xml version="1.0" encoding="utf-8"?>
<comments xmlns="http://schemas.openxmlformats.org/spreadsheetml/2006/main">
  <authors>
    <author>Pauline Welsh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Pauline Welsh:</t>
        </r>
        <r>
          <rPr>
            <sz val="9"/>
            <color indexed="81"/>
            <rFont val="Tahoma"/>
            <family val="2"/>
          </rPr>
          <t xml:space="preserve">
accrual accounting</t>
        </r>
      </text>
    </comment>
  </commentList>
</comments>
</file>

<file path=xl/sharedStrings.xml><?xml version="1.0" encoding="utf-8"?>
<sst xmlns="http://schemas.openxmlformats.org/spreadsheetml/2006/main" count="315" uniqueCount="134">
  <si>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</si>
  <si>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</si>
  <si>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</si>
  <si>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</si>
  <si>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</si>
  <si>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</si>
  <si>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</si>
  <si>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</si>
  <si>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</si>
  <si>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</si>
  <si>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</si>
  <si>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</si>
  <si>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Transactions</t>
  </si>
  <si>
    <t>Interest Charge</t>
  </si>
  <si>
    <t>Interest Balance</t>
  </si>
  <si>
    <t>Opening</t>
  </si>
  <si>
    <t>Sub-account 1595 (2014) - Principal and Interest Recovery Schedule</t>
  </si>
  <si>
    <t>Prescribed Interest Rate</t>
  </si>
  <si>
    <t>Total 1595 (2014)</t>
  </si>
  <si>
    <t>Principal Balance</t>
  </si>
  <si>
    <t>DVA Continuity Schedule - Closing Principal Balance</t>
  </si>
  <si>
    <t>DVA Continuity Schedule - Closing Interest Balance</t>
  </si>
  <si>
    <t>Variance - Principal</t>
  </si>
  <si>
    <t>Variance - Interest</t>
  </si>
  <si>
    <t>Reconciliation</t>
  </si>
  <si>
    <t>Transfer of Interest after Principal Fully Recovered</t>
  </si>
  <si>
    <t>Residential</t>
  </si>
  <si>
    <t>GS&lt;50</t>
  </si>
  <si>
    <t>GS 50 to 4,999</t>
  </si>
  <si>
    <t>USL</t>
  </si>
  <si>
    <t>Sentinel</t>
  </si>
  <si>
    <t>Street Lighting</t>
  </si>
  <si>
    <t>DVA (2014)</t>
  </si>
  <si>
    <t>GA (2014)</t>
  </si>
  <si>
    <t>refund</t>
  </si>
  <si>
    <t>recovery</t>
  </si>
  <si>
    <t>Description</t>
  </si>
  <si>
    <t>Interest</t>
  </si>
  <si>
    <t>Interest Rate</t>
  </si>
  <si>
    <t>Total claim for disposal</t>
  </si>
  <si>
    <t xml:space="preserve">January </t>
  </si>
  <si>
    <t>Ending NET Principal Balance for Interest Calculation</t>
  </si>
  <si>
    <t>Opening Balance</t>
  </si>
  <si>
    <t>OEB-approved Interest Balance</t>
  </si>
  <si>
    <t>OEB-approved Principal Balance</t>
  </si>
  <si>
    <t>Transaction - allocated to Principal</t>
  </si>
  <si>
    <t>Transaction - allocated to Interest</t>
  </si>
  <si>
    <t>Interest on Net Principal Balance</t>
  </si>
  <si>
    <t>Account 1595 (2014) Principal Balance</t>
  </si>
  <si>
    <t>Account 1595 (2014) Interest Balance</t>
  </si>
  <si>
    <t>2016 Closing Balance</t>
  </si>
  <si>
    <t>2014 Total Recovery</t>
  </si>
  <si>
    <t>2015 Total Recovery</t>
  </si>
  <si>
    <t>Principal</t>
  </si>
  <si>
    <t>Interest on Principal</t>
  </si>
  <si>
    <t>total transaction</t>
  </si>
  <si>
    <r>
      <t xml:space="preserve">1595 (2014) </t>
    </r>
    <r>
      <rPr>
        <sz val="14"/>
        <color rgb="FFFFFFFF"/>
        <rFont val="Arial"/>
        <family val="2"/>
      </rPr>
      <t>- Principal &amp; Interest Recovery from May 1, 2014 to April 30, 2015</t>
    </r>
  </si>
  <si>
    <t xml:space="preserve"> </t>
  </si>
  <si>
    <t>JE - APPROVED AMOUNTS FOR DISPOSITION MAY 1, 2014:</t>
  </si>
  <si>
    <t>TOTAL APPROVED</t>
  </si>
  <si>
    <t>Principal Amount</t>
  </si>
  <si>
    <t>Carrying               Costs</t>
  </si>
  <si>
    <t>Res       per kWh</t>
  </si>
  <si>
    <t>GS&lt;50 per kWh</t>
  </si>
  <si>
    <t>USL       per kWh</t>
  </si>
  <si>
    <t>GS&gt;50 per kW</t>
  </si>
  <si>
    <t>STL      per kW</t>
  </si>
  <si>
    <t>SEN       per kW</t>
  </si>
  <si>
    <t>Wholesale Market Service Charge</t>
  </si>
  <si>
    <t>Retail Transmission Network Charge</t>
  </si>
  <si>
    <t>Retail Transmission Connection Charge</t>
  </si>
  <si>
    <t xml:space="preserve">Power </t>
  </si>
  <si>
    <t xml:space="preserve">Global Adjustment </t>
  </si>
  <si>
    <t>Recovery of Regulatory Asset Balances (2010)</t>
  </si>
  <si>
    <t>Low Voltage</t>
  </si>
  <si>
    <t>Recovery of Regulatory Asset Balances (2012)</t>
  </si>
  <si>
    <t>1595-14-0</t>
  </si>
  <si>
    <t>Recovery of Global Adjustment Balance (2012)</t>
  </si>
  <si>
    <t>1595-14-1</t>
  </si>
  <si>
    <t xml:space="preserve">TOTAL </t>
  </si>
  <si>
    <t>Principal Balances Approved in 2010 - RSVA</t>
  </si>
  <si>
    <t>20-000-1595-10-0-000</t>
  </si>
  <si>
    <t>RSVA - Residential Recovery</t>
  </si>
  <si>
    <t>20-000-1595-10-0-015</t>
  </si>
  <si>
    <t>RSVA - GS&lt;50 Recovery</t>
  </si>
  <si>
    <t>20-000-1595-10-0-025</t>
  </si>
  <si>
    <t>RSVA - GS&gt;50 Recovery</t>
  </si>
  <si>
    <t>20-000-1595-10-0-035</t>
  </si>
  <si>
    <t>RSVA - Interval Recovery</t>
  </si>
  <si>
    <t>20-000-1595-10-0-045</t>
  </si>
  <si>
    <t>RSVA - Street Lights Recovery</t>
  </si>
  <si>
    <t>20-000-1595-10-0-055</t>
  </si>
  <si>
    <t>RSVA - Sentinel Recovery</t>
  </si>
  <si>
    <t>20-000-1595-10-0-065</t>
  </si>
  <si>
    <t>Carrying Charges on Net Principal Balances - RSVA</t>
  </si>
  <si>
    <t>20-000-1595-10-1-000</t>
  </si>
  <si>
    <t>Difference $88.03 is carrying charges booked in GP to Apr 30/14</t>
  </si>
  <si>
    <t>Carrying Charges Balances Approved in 2010 - RSVA</t>
  </si>
  <si>
    <t>20-000-1595-10-2-000</t>
  </si>
  <si>
    <t>Principal Balances Approved in 2010 - NON RSVA</t>
  </si>
  <si>
    <t>20-000-1595-20-0-000</t>
  </si>
  <si>
    <t>Non-RSVA - Residential Recovery</t>
  </si>
  <si>
    <t>20-000-1595-00-0-015</t>
  </si>
  <si>
    <t>Non-RSVA - GS&lt;50 Recovery</t>
  </si>
  <si>
    <t>20-000-1595-20-0-025</t>
  </si>
  <si>
    <t>Non-RSVA - GS&gt;50 Recovery</t>
  </si>
  <si>
    <t>20-000-1595-20-0-035</t>
  </si>
  <si>
    <t>Non-RSVA - Interval Recovery</t>
  </si>
  <si>
    <t>20-000-1595-20-0-045</t>
  </si>
  <si>
    <t>Non-RSVA - Street Lights Recovery</t>
  </si>
  <si>
    <t>20-000-1595-20-0-055</t>
  </si>
  <si>
    <t>Non-RSVA - Sentinel Recovery</t>
  </si>
  <si>
    <t>20-000-1595-20-0-065</t>
  </si>
  <si>
    <t>Carrying Charges on Net Principal Balances - NON RSVA</t>
  </si>
  <si>
    <t>20-000-1595-20-1-000</t>
  </si>
  <si>
    <t>Carrying Charges Balances Approved in 2010 - NON RSVA</t>
  </si>
  <si>
    <t>20-000-1595-20-2-000</t>
  </si>
  <si>
    <t>Other interest expenses - RSVA carrying cost</t>
  </si>
  <si>
    <t>20-100-6035-10-0-000</t>
  </si>
  <si>
    <r>
      <t xml:space="preserve">1595 (2014) </t>
    </r>
    <r>
      <rPr>
        <sz val="14"/>
        <color rgb="FFFFFFFF"/>
        <rFont val="Arial"/>
        <family val="2"/>
      </rPr>
      <t>- GA Balance - Principal &amp; Interest Recovery from May 1, 2014 to April 30, 2015</t>
    </r>
  </si>
  <si>
    <r>
      <t xml:space="preserve">1595 (2014) </t>
    </r>
    <r>
      <rPr>
        <sz val="14"/>
        <color rgb="FFFFFFFF"/>
        <rFont val="Arial"/>
        <family val="2"/>
      </rPr>
      <t>- DEF-VAR Balances - Principal &amp; Interest Recovery from May 1, 2014 to April 30, 2015</t>
    </r>
  </si>
  <si>
    <t>FAQ October, 2009 Q6. amounts collected in rate rider will be applied to sub-account balances in order of priority:</t>
  </si>
  <si>
    <t>1. Principal Balance Approved; 2. Carrying Charges Approved; 3. Carrying Charges on Net Principal Balance</t>
  </si>
  <si>
    <t>Transaction - allocated to APPROVED Principal</t>
  </si>
  <si>
    <t>Transaction - allocated to APPROVED Interest</t>
  </si>
  <si>
    <t>Claim (OEB Method)</t>
  </si>
  <si>
    <t>Claim (GA Bal)</t>
  </si>
  <si>
    <t>Orillia Power Method</t>
  </si>
  <si>
    <t>Combined Claim                           (Orillia Power Method) - DEF-VAR &amp; GA Balances</t>
  </si>
  <si>
    <t>Summary</t>
  </si>
  <si>
    <t>Residual Claim - Continuity Schedule           2018 IRM Model</t>
  </si>
  <si>
    <t xml:space="preserve">Total interest on principal in Orillia Power’s accounting records </t>
  </si>
  <si>
    <t>Claim (Def-Var Bal)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</si>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</sst>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0"/>
    <numFmt numFmtId="169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Arial"/>
      <family val="2"/>
    </font>
    <font>
      <sz val="14"/>
      <color rgb="FFFFFFFF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indexed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7" fontId="8" fillId="0" borderId="0" applyFont="0" applyFill="0" applyBorder="0" applyAlignment="0" applyProtection="0">
      <alignment vertical="top"/>
    </xf>
    <xf numFmtId="0" fontId="5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5" fontId="0" fillId="0" borderId="1" xfId="0" applyNumberFormat="1" applyBorder="1"/>
    <xf numFmtId="10" fontId="0" fillId="0" borderId="1" xfId="0" applyNumberForma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3" fillId="0" borderId="3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0" fillId="0" borderId="0" xfId="0" applyBorder="1"/>
    <xf numFmtId="164" fontId="1" fillId="0" borderId="0" xfId="0" applyNumberFormat="1" applyFont="1" applyBorder="1"/>
    <xf numFmtId="0" fontId="1" fillId="0" borderId="0" xfId="0" applyFont="1" applyBorder="1"/>
    <xf numFmtId="0" fontId="0" fillId="0" borderId="8" xfId="0" applyBorder="1"/>
    <xf numFmtId="164" fontId="0" fillId="0" borderId="0" xfId="0" applyNumberFormat="1" applyBorder="1"/>
    <xf numFmtId="0" fontId="0" fillId="2" borderId="0" xfId="0" applyFill="1" applyBorder="1"/>
    <xf numFmtId="165" fontId="0" fillId="0" borderId="0" xfId="0" applyNumberFormat="1" applyBorder="1"/>
    <xf numFmtId="10" fontId="0" fillId="0" borderId="0" xfId="0" applyNumberFormat="1" applyBorder="1"/>
    <xf numFmtId="0" fontId="1" fillId="0" borderId="5" xfId="0" applyFont="1" applyBorder="1"/>
    <xf numFmtId="164" fontId="0" fillId="0" borderId="6" xfId="0" applyNumberFormat="1" applyBorder="1"/>
    <xf numFmtId="164" fontId="0" fillId="3" borderId="0" xfId="0" applyNumberFormat="1" applyFill="1" applyBorder="1"/>
    <xf numFmtId="165" fontId="0" fillId="3" borderId="0" xfId="0" applyNumberFormat="1" applyFill="1" applyBorder="1"/>
    <xf numFmtId="0" fontId="1" fillId="0" borderId="9" xfId="0" applyFont="1" applyBorder="1"/>
    <xf numFmtId="0" fontId="0" fillId="0" borderId="10" xfId="0" applyBorder="1"/>
    <xf numFmtId="164" fontId="0" fillId="0" borderId="10" xfId="0" applyNumberFormat="1" applyBorder="1"/>
    <xf numFmtId="0" fontId="0" fillId="2" borderId="10" xfId="0" applyFill="1" applyBorder="1"/>
    <xf numFmtId="10" fontId="0" fillId="0" borderId="10" xfId="0" applyNumberFormat="1" applyBorder="1"/>
    <xf numFmtId="164" fontId="0" fillId="0" borderId="11" xfId="0" applyNumberFormat="1" applyBorder="1"/>
    <xf numFmtId="168" fontId="0" fillId="0" borderId="0" xfId="0" applyNumberFormat="1"/>
    <xf numFmtId="0" fontId="0" fillId="0" borderId="0" xfId="0" applyAlignment="1">
      <alignment vertical="top"/>
    </xf>
    <xf numFmtId="0" fontId="5" fillId="0" borderId="0" xfId="3"/>
    <xf numFmtId="167" fontId="5" fillId="5" borderId="0" xfId="4" applyFont="1" applyFill="1" applyAlignment="1"/>
    <xf numFmtId="0" fontId="5" fillId="0" borderId="0" xfId="3" applyFont="1"/>
    <xf numFmtId="167" fontId="5" fillId="0" borderId="0" xfId="4" applyFont="1" applyBorder="1" applyAlignment="1">
      <alignment horizontal="center" vertical="top" wrapText="1"/>
    </xf>
    <xf numFmtId="167" fontId="5" fillId="5" borderId="0" xfId="4" applyFont="1" applyFill="1" applyAlignment="1">
      <alignment horizontal="center" vertical="top" wrapText="1"/>
    </xf>
    <xf numFmtId="17" fontId="9" fillId="0" borderId="0" xfId="2" applyNumberFormat="1" applyFont="1" applyBorder="1" applyAlignment="1"/>
    <xf numFmtId="167" fontId="0" fillId="5" borderId="0" xfId="4" applyFont="1" applyFill="1">
      <alignment vertical="top"/>
    </xf>
    <xf numFmtId="167" fontId="0" fillId="0" borderId="0" xfId="4" applyFont="1" applyBorder="1">
      <alignment vertical="top"/>
    </xf>
    <xf numFmtId="167" fontId="0" fillId="0" borderId="0" xfId="4" applyFont="1" applyFill="1" applyBorder="1">
      <alignment vertical="top"/>
    </xf>
    <xf numFmtId="167" fontId="9" fillId="0" borderId="0" xfId="2" applyNumberFormat="1" applyFont="1" applyBorder="1" applyAlignment="1"/>
    <xf numFmtId="10" fontId="10" fillId="0" borderId="0" xfId="2" applyNumberFormat="1" applyFont="1" applyBorder="1" applyAlignment="1"/>
    <xf numFmtId="167" fontId="0" fillId="5" borderId="0" xfId="4" applyFont="1" applyFill="1" applyBorder="1">
      <alignment vertical="top"/>
    </xf>
    <xf numFmtId="167" fontId="9" fillId="0" borderId="0" xfId="4" quotePrefix="1" applyFont="1" applyBorder="1" applyAlignment="1">
      <alignment horizontal="left"/>
    </xf>
    <xf numFmtId="167" fontId="0" fillId="0" borderId="0" xfId="4" applyFont="1">
      <alignment vertical="top"/>
    </xf>
    <xf numFmtId="167" fontId="9" fillId="0" borderId="0" xfId="4" quotePrefix="1" applyFont="1" applyBorder="1" applyAlignment="1">
      <alignment horizontal="right"/>
    </xf>
    <xf numFmtId="167" fontId="0" fillId="0" borderId="0" xfId="0" applyNumberFormat="1" applyAlignment="1">
      <alignment vertical="top"/>
    </xf>
    <xf numFmtId="167" fontId="11" fillId="0" borderId="0" xfId="4" applyFont="1" applyBorder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7" fontId="1" fillId="0" borderId="4" xfId="1" applyNumberFormat="1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43" fontId="1" fillId="0" borderId="8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167" fontId="0" fillId="0" borderId="11" xfId="0" applyNumberFormat="1" applyBorder="1" applyAlignment="1">
      <alignment vertical="top"/>
    </xf>
    <xf numFmtId="0" fontId="9" fillId="0" borderId="0" xfId="3" applyFont="1" applyAlignment="1">
      <alignment vertical="top"/>
    </xf>
    <xf numFmtId="167" fontId="9" fillId="0" borderId="0" xfId="4" applyFont="1" applyBorder="1" applyAlignment="1">
      <alignment horizontal="center" vertical="top" wrapText="1"/>
    </xf>
    <xf numFmtId="167" fontId="9" fillId="0" borderId="0" xfId="4" applyFont="1" applyFill="1" applyBorder="1" applyAlignment="1">
      <alignment horizontal="center" vertical="center"/>
    </xf>
    <xf numFmtId="167" fontId="9" fillId="0" borderId="0" xfId="4" applyFont="1" applyFill="1" applyBorder="1" applyAlignment="1">
      <alignment horizontal="center" vertical="center" wrapText="1"/>
    </xf>
    <xf numFmtId="167" fontId="9" fillId="5" borderId="0" xfId="4" applyFont="1" applyFill="1" applyAlignment="1">
      <alignment horizontal="center" vertical="top" wrapText="1"/>
    </xf>
    <xf numFmtId="0" fontId="1" fillId="0" borderId="0" xfId="0" applyFont="1" applyAlignment="1">
      <alignment vertical="top"/>
    </xf>
    <xf numFmtId="49" fontId="0" fillId="0" borderId="0" xfId="4" applyNumberFormat="1" applyFont="1" applyBorder="1">
      <alignment vertical="top"/>
    </xf>
    <xf numFmtId="167" fontId="0" fillId="6" borderId="0" xfId="4" applyFont="1" applyFill="1" applyBorder="1">
      <alignment vertical="top"/>
    </xf>
    <xf numFmtId="17" fontId="9" fillId="0" borderId="0" xfId="2" applyNumberFormat="1" applyFont="1" applyBorder="1" applyAlignment="1">
      <alignment wrapText="1"/>
    </xf>
    <xf numFmtId="167" fontId="9" fillId="0" borderId="0" xfId="4" applyFont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67" fontId="0" fillId="0" borderId="0" xfId="0" applyNumberFormat="1" applyFill="1" applyBorder="1" applyAlignment="1">
      <alignment vertical="top"/>
    </xf>
    <xf numFmtId="0" fontId="6" fillId="4" borderId="0" xfId="3" applyFont="1" applyFill="1" applyAlignment="1">
      <alignment vertical="center"/>
    </xf>
    <xf numFmtId="167" fontId="5" fillId="0" borderId="0" xfId="4" quotePrefix="1" applyFont="1" applyBorder="1" applyAlignment="1">
      <alignment horizontal="right"/>
    </xf>
    <xf numFmtId="167" fontId="11" fillId="0" borderId="13" xfId="4" applyFont="1" applyBorder="1">
      <alignment vertical="top"/>
    </xf>
    <xf numFmtId="17" fontId="9" fillId="0" borderId="1" xfId="2" applyNumberFormat="1" applyFont="1" applyBorder="1" applyAlignment="1"/>
    <xf numFmtId="49" fontId="0" fillId="0" borderId="1" xfId="4" applyNumberFormat="1" applyFont="1" applyBorder="1">
      <alignment vertical="top"/>
    </xf>
    <xf numFmtId="167" fontId="0" fillId="0" borderId="1" xfId="4" applyFont="1" applyBorder="1">
      <alignment vertical="top"/>
    </xf>
    <xf numFmtId="167" fontId="0" fillId="6" borderId="1" xfId="4" applyFont="1" applyFill="1" applyBorder="1">
      <alignment vertical="top"/>
    </xf>
    <xf numFmtId="10" fontId="10" fillId="0" borderId="1" xfId="2" applyNumberFormat="1" applyFont="1" applyBorder="1" applyAlignment="1"/>
    <xf numFmtId="167" fontId="9" fillId="0" borderId="13" xfId="2" applyNumberFormat="1" applyFont="1" applyBorder="1" applyAlignment="1"/>
    <xf numFmtId="167" fontId="5" fillId="0" borderId="1" xfId="4" quotePrefix="1" applyFont="1" applyBorder="1" applyAlignment="1">
      <alignment horizontal="right"/>
    </xf>
    <xf numFmtId="167" fontId="1" fillId="0" borderId="0" xfId="0" applyNumberFormat="1" applyFont="1" applyFill="1" applyBorder="1" applyAlignment="1">
      <alignment vertical="top"/>
    </xf>
    <xf numFmtId="169" fontId="9" fillId="7" borderId="0" xfId="1" applyNumberFormat="1" applyFont="1" applyFill="1" applyBorder="1" applyAlignment="1"/>
    <xf numFmtId="169" fontId="9" fillId="7" borderId="12" xfId="1" applyNumberFormat="1" applyFont="1" applyFill="1" applyBorder="1" applyAlignment="1"/>
    <xf numFmtId="10" fontId="9" fillId="7" borderId="0" xfId="2" applyNumberFormat="1" applyFont="1" applyFill="1" applyBorder="1" applyAlignment="1"/>
    <xf numFmtId="17" fontId="9" fillId="0" borderId="0" xfId="2" applyNumberFormat="1" applyFont="1" applyBorder="1" applyAlignment="1">
      <alignment horizontal="center"/>
    </xf>
    <xf numFmtId="167" fontId="9" fillId="3" borderId="13" xfId="2" applyNumberFormat="1" applyFont="1" applyFill="1" applyBorder="1" applyAlignment="1"/>
    <xf numFmtId="0" fontId="9" fillId="0" borderId="0" xfId="5" applyFont="1" applyAlignment="1">
      <alignment horizontal="left" indent="1"/>
    </xf>
    <xf numFmtId="0" fontId="5" fillId="0" borderId="0" xfId="5"/>
    <xf numFmtId="0" fontId="9" fillId="0" borderId="1" xfId="5" applyFont="1" applyBorder="1" applyAlignment="1">
      <alignment horizontal="center" wrapText="1"/>
    </xf>
    <xf numFmtId="0" fontId="9" fillId="8" borderId="1" xfId="5" applyFont="1" applyFill="1" applyBorder="1" applyAlignment="1">
      <alignment horizontal="center" wrapText="1"/>
    </xf>
    <xf numFmtId="0" fontId="5" fillId="0" borderId="0" xfId="5" applyAlignment="1">
      <alignment horizontal="center" wrapText="1"/>
    </xf>
    <xf numFmtId="0" fontId="9" fillId="0" borderId="0" xfId="5" applyFont="1" applyBorder="1" applyAlignment="1">
      <alignment horizontal="center" wrapText="1"/>
    </xf>
    <xf numFmtId="0" fontId="9" fillId="8" borderId="0" xfId="5" applyFont="1" applyFill="1" applyBorder="1" applyAlignment="1">
      <alignment horizontal="center" wrapText="1"/>
    </xf>
    <xf numFmtId="0" fontId="5" fillId="0" borderId="0" xfId="5" applyAlignment="1">
      <alignment horizontal="center"/>
    </xf>
    <xf numFmtId="0" fontId="5" fillId="0" borderId="0" xfId="5" applyAlignment="1">
      <alignment horizontal="left" indent="1"/>
    </xf>
    <xf numFmtId="37" fontId="13" fillId="0" borderId="0" xfId="5" applyNumberFormat="1" applyFont="1"/>
    <xf numFmtId="37" fontId="5" fillId="8" borderId="0" xfId="5" applyNumberFormat="1" applyFill="1"/>
    <xf numFmtId="0" fontId="5" fillId="0" borderId="0" xfId="5" applyFont="1" applyAlignment="1">
      <alignment horizontal="left" indent="1"/>
    </xf>
    <xf numFmtId="0" fontId="5" fillId="0" borderId="0" xfId="5" applyFill="1" applyAlignment="1">
      <alignment horizontal="left" indent="1"/>
    </xf>
    <xf numFmtId="0" fontId="5" fillId="0" borderId="0" xfId="5" applyFill="1" applyAlignment="1">
      <alignment horizontal="center"/>
    </xf>
    <xf numFmtId="37" fontId="13" fillId="0" borderId="0" xfId="5" applyNumberFormat="1" applyFont="1" applyFill="1" applyBorder="1"/>
    <xf numFmtId="0" fontId="5" fillId="0" borderId="0" xfId="5" applyFont="1" applyAlignment="1">
      <alignment horizontal="center"/>
    </xf>
    <xf numFmtId="0" fontId="5" fillId="0" borderId="0" xfId="5" applyAlignment="1">
      <alignment horizontal="left" indent="2"/>
    </xf>
    <xf numFmtId="37" fontId="13" fillId="0" borderId="1" xfId="5" applyNumberFormat="1" applyFont="1" applyBorder="1"/>
    <xf numFmtId="39" fontId="13" fillId="0" borderId="0" xfId="5" applyNumberFormat="1" applyFont="1"/>
    <xf numFmtId="0" fontId="9" fillId="0" borderId="0" xfId="5" applyFont="1"/>
    <xf numFmtId="37" fontId="9" fillId="0" borderId="14" xfId="5" applyNumberFormat="1" applyFont="1" applyBorder="1"/>
    <xf numFmtId="37" fontId="9" fillId="8" borderId="14" xfId="5" applyNumberFormat="1" applyFont="1" applyFill="1" applyBorder="1"/>
    <xf numFmtId="37" fontId="5" fillId="0" borderId="0" xfId="5" applyNumberFormat="1"/>
    <xf numFmtId="39" fontId="13" fillId="0" borderId="0" xfId="5" applyNumberFormat="1" applyFont="1" applyFill="1" applyBorder="1"/>
    <xf numFmtId="0" fontId="5" fillId="0" borderId="0" xfId="5" applyFont="1" applyAlignment="1">
      <alignment horizontal="left"/>
    </xf>
    <xf numFmtId="39" fontId="5" fillId="0" borderId="15" xfId="5" applyNumberFormat="1" applyBorder="1"/>
    <xf numFmtId="169" fontId="1" fillId="0" borderId="3" xfId="0" applyNumberFormat="1" applyFont="1" applyBorder="1" applyAlignment="1">
      <alignment vertical="top"/>
    </xf>
    <xf numFmtId="169" fontId="1" fillId="0" borderId="0" xfId="0" applyNumberFormat="1" applyFont="1" applyBorder="1" applyAlignment="1">
      <alignment vertical="top"/>
    </xf>
    <xf numFmtId="167" fontId="1" fillId="0" borderId="3" xfId="0" applyNumberFormat="1" applyFont="1" applyBorder="1" applyAlignment="1">
      <alignment vertical="top"/>
    </xf>
    <xf numFmtId="167" fontId="1" fillId="0" borderId="0" xfId="0" applyNumberFormat="1" applyFont="1" applyBorder="1" applyAlignment="1">
      <alignment vertical="top"/>
    </xf>
    <xf numFmtId="0" fontId="1" fillId="0" borderId="0" xfId="0" applyFont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43" fontId="0" fillId="6" borderId="13" xfId="0" applyNumberFormat="1" applyFill="1" applyBorder="1" applyAlignment="1">
      <alignment vertical="top"/>
    </xf>
    <xf numFmtId="167" fontId="1" fillId="6" borderId="3" xfId="0" applyNumberFormat="1" applyFont="1" applyFill="1" applyBorder="1" applyAlignment="1">
      <alignment vertical="top"/>
    </xf>
    <xf numFmtId="167" fontId="1" fillId="6" borderId="0" xfId="0" applyNumberFormat="1" applyFont="1" applyFill="1" applyBorder="1" applyAlignment="1">
      <alignment vertical="top"/>
    </xf>
    <xf numFmtId="167" fontId="0" fillId="6" borderId="10" xfId="0" applyNumberFormat="1" applyFill="1" applyBorder="1" applyAlignment="1">
      <alignment vertical="top"/>
    </xf>
    <xf numFmtId="0" fontId="1" fillId="0" borderId="0" xfId="0" applyFont="1" applyFill="1" applyAlignment="1">
      <alignment horizontal="center" wrapText="1"/>
    </xf>
    <xf numFmtId="167" fontId="1" fillId="0" borderId="4" xfId="1" applyNumberFormat="1" applyFont="1" applyFill="1" applyBorder="1" applyAlignment="1">
      <alignment vertical="top"/>
    </xf>
    <xf numFmtId="43" fontId="1" fillId="0" borderId="8" xfId="0" applyNumberFormat="1" applyFont="1" applyFill="1" applyBorder="1" applyAlignment="1">
      <alignment vertical="top"/>
    </xf>
    <xf numFmtId="167" fontId="0" fillId="0" borderId="11" xfId="0" applyNumberFormat="1" applyFill="1" applyBorder="1" applyAlignment="1">
      <alignment vertical="top"/>
    </xf>
    <xf numFmtId="0" fontId="1" fillId="0" borderId="0" xfId="0" applyFont="1" applyAlignment="1"/>
    <xf numFmtId="167" fontId="1" fillId="6" borderId="17" xfId="0" applyNumberFormat="1" applyFont="1" applyFill="1" applyBorder="1" applyAlignment="1">
      <alignment vertical="top"/>
    </xf>
    <xf numFmtId="167" fontId="1" fillId="6" borderId="18" xfId="0" applyNumberFormat="1" applyFont="1" applyFill="1" applyBorder="1" applyAlignment="1">
      <alignment vertical="top"/>
    </xf>
    <xf numFmtId="167" fontId="16" fillId="6" borderId="17" xfId="0" applyNumberFormat="1" applyFont="1" applyFill="1" applyBorder="1" applyAlignment="1">
      <alignment vertical="top"/>
    </xf>
    <xf numFmtId="167" fontId="16" fillId="6" borderId="18" xfId="0" applyNumberFormat="1" applyFont="1" applyFill="1" applyBorder="1" applyAlignment="1">
      <alignment vertical="top"/>
    </xf>
    <xf numFmtId="167" fontId="17" fillId="3" borderId="16" xfId="2" applyNumberFormat="1" applyFont="1" applyFill="1" applyBorder="1" applyAlignment="1"/>
    <xf numFmtId="0" fontId="12" fillId="0" borderId="0" xfId="0" applyFont="1" applyAlignment="1">
      <alignment vertical="top"/>
    </xf>
    <xf numFmtId="43" fontId="12" fillId="0" borderId="0" xfId="0" applyNumberFormat="1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4" borderId="0" xfId="3" applyFont="1" applyFill="1" applyAlignment="1">
      <alignment horizontal="center" vertical="center"/>
    </xf>
  </cellXfs>
  <cellStyles count="6">
    <cellStyle name="Comma 2 2" xfId="4"/>
    <cellStyle name="Currency" xfId="1" builtinId="4"/>
    <cellStyle name="Normal" xfId="0" builtinId="0"/>
    <cellStyle name="Normal 2" xfId="5"/>
    <cellStyle name="Normal_159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zoomScaleNormal="100" workbookViewId="0">
      <selection activeCell="E13" sqref="E13"/>
    </sheetView>
  </sheetViews>
  <sheetFormatPr defaultRowHeight="15" x14ac:dyDescent="0.25"/>
  <cols>
    <col min="1" max="1" width="12.140625" style="1" customWidth="1"/>
    <col min="2" max="2" width="4.85546875" bestFit="1" customWidth="1"/>
    <col min="3" max="3" width="14" customWidth="1"/>
    <col min="4" max="4" width="13" customWidth="1"/>
    <col min="5" max="5" width="13.85546875" bestFit="1" customWidth="1"/>
    <col min="6" max="6" width="11.5703125" customWidth="1"/>
    <col min="7" max="7" width="14.42578125" bestFit="1" customWidth="1"/>
    <col min="8" max="8" width="14.5703125" customWidth="1"/>
    <col min="9" max="9" width="1.85546875" customWidth="1"/>
    <col min="10" max="10" width="14.28515625" customWidth="1"/>
    <col min="11" max="11" width="16" customWidth="1"/>
    <col min="12" max="12" width="13.5703125" customWidth="1"/>
    <col min="13" max="13" width="10" bestFit="1" customWidth="1"/>
    <col min="16" max="16" width="13.42578125" customWidth="1"/>
  </cols>
  <sheetData>
    <row r="2" spans="1:18" ht="15.75" thickBot="1" x14ac:dyDescent="0.3"/>
    <row r="3" spans="1:18" s="8" customFormat="1" ht="15.75" x14ac:dyDescent="0.25">
      <c r="A3" s="139" t="s">
        <v>16</v>
      </c>
      <c r="B3" s="137"/>
      <c r="C3" s="137"/>
      <c r="D3" s="137"/>
      <c r="E3" s="137"/>
      <c r="F3" s="137"/>
      <c r="G3" s="137"/>
      <c r="H3" s="137"/>
      <c r="I3" s="10"/>
      <c r="J3" s="137" t="s">
        <v>24</v>
      </c>
      <c r="K3" s="137"/>
      <c r="L3" s="137"/>
      <c r="M3" s="138"/>
    </row>
    <row r="4" spans="1:18" s="2" customFormat="1" ht="90" x14ac:dyDescent="0.25">
      <c r="A4" s="11"/>
      <c r="B4" s="9"/>
      <c r="C4" s="9" t="s">
        <v>19</v>
      </c>
      <c r="D4" s="9" t="s">
        <v>12</v>
      </c>
      <c r="E4" s="9" t="s">
        <v>13</v>
      </c>
      <c r="F4" s="9" t="s">
        <v>17</v>
      </c>
      <c r="G4" s="9" t="s">
        <v>14</v>
      </c>
      <c r="H4" s="9" t="s">
        <v>18</v>
      </c>
      <c r="I4" s="9"/>
      <c r="J4" s="9" t="s">
        <v>20</v>
      </c>
      <c r="K4" s="9" t="s">
        <v>21</v>
      </c>
      <c r="L4" s="9" t="s">
        <v>22</v>
      </c>
      <c r="M4" s="12" t="s">
        <v>23</v>
      </c>
      <c r="Q4" s="2" t="s">
        <v>32</v>
      </c>
      <c r="R4" s="2" t="s">
        <v>33</v>
      </c>
    </row>
    <row r="5" spans="1:18" x14ac:dyDescent="0.25">
      <c r="A5" s="13" t="s">
        <v>15</v>
      </c>
      <c r="B5" s="14"/>
      <c r="C5" s="15">
        <v>-1383548</v>
      </c>
      <c r="D5" s="16"/>
      <c r="E5" s="16"/>
      <c r="F5" s="16"/>
      <c r="G5" s="15">
        <v>339515</v>
      </c>
      <c r="H5" s="15">
        <f>C5+G5</f>
        <v>-1044033</v>
      </c>
      <c r="I5" s="14"/>
      <c r="J5" s="14"/>
      <c r="K5" s="14"/>
      <c r="L5" s="14"/>
      <c r="M5" s="17"/>
      <c r="P5" t="s">
        <v>26</v>
      </c>
      <c r="Q5" s="32">
        <v>-5.4000000000000003E-3</v>
      </c>
      <c r="R5" s="32">
        <v>4.0000000000000001E-3</v>
      </c>
    </row>
    <row r="6" spans="1:18" x14ac:dyDescent="0.25">
      <c r="A6" s="13" t="s">
        <v>4</v>
      </c>
      <c r="B6" s="14">
        <v>2014</v>
      </c>
      <c r="C6" s="18">
        <f>C5+D6</f>
        <v>-1293548</v>
      </c>
      <c r="D6" s="19">
        <v>90000</v>
      </c>
      <c r="E6" s="20">
        <f>C6*F6/12</f>
        <v>-1584.5962999999999</v>
      </c>
      <c r="F6" s="21">
        <v>1.47E-2</v>
      </c>
      <c r="G6" s="18">
        <f>G5+E6</f>
        <v>337930.40370000002</v>
      </c>
      <c r="H6" s="18">
        <f t="shared" ref="H6:H39" si="0">C6+G6</f>
        <v>-955617.59629999998</v>
      </c>
      <c r="I6" s="14"/>
      <c r="J6" s="14"/>
      <c r="K6" s="14"/>
      <c r="L6" s="14"/>
      <c r="M6" s="17"/>
      <c r="P6" t="s">
        <v>27</v>
      </c>
      <c r="Q6" s="32">
        <v>-5.4000000000000003E-3</v>
      </c>
      <c r="R6" s="32">
        <v>4.0000000000000001E-3</v>
      </c>
    </row>
    <row r="7" spans="1:18" x14ac:dyDescent="0.25">
      <c r="A7" s="13" t="s">
        <v>5</v>
      </c>
      <c r="B7" s="14">
        <v>2014</v>
      </c>
      <c r="C7" s="18">
        <f t="shared" ref="C7:C15" si="1">C6+D7</f>
        <v>-1203548</v>
      </c>
      <c r="D7" s="19">
        <v>90000</v>
      </c>
      <c r="E7" s="20">
        <f t="shared" ref="E7:E15" si="2">C7*F7/12</f>
        <v>-1474.3462999999999</v>
      </c>
      <c r="F7" s="21">
        <v>1.47E-2</v>
      </c>
      <c r="G7" s="18">
        <f t="shared" ref="G7:G15" si="3">G6+E7</f>
        <v>336456.05740000005</v>
      </c>
      <c r="H7" s="18">
        <f t="shared" si="0"/>
        <v>-867091.94259999995</v>
      </c>
      <c r="I7" s="14"/>
      <c r="J7" s="14"/>
      <c r="K7" s="14"/>
      <c r="L7" s="14"/>
      <c r="M7" s="17"/>
      <c r="P7" t="s">
        <v>28</v>
      </c>
      <c r="Q7" s="32">
        <v>-2.0133000000000001</v>
      </c>
      <c r="R7" s="32">
        <v>1.4839</v>
      </c>
    </row>
    <row r="8" spans="1:18" x14ac:dyDescent="0.25">
      <c r="A8" s="13" t="s">
        <v>6</v>
      </c>
      <c r="B8" s="14">
        <v>2014</v>
      </c>
      <c r="C8" s="18">
        <f t="shared" si="1"/>
        <v>-1113548</v>
      </c>
      <c r="D8" s="19">
        <v>90000</v>
      </c>
      <c r="E8" s="20">
        <f t="shared" si="2"/>
        <v>-1364.0962999999999</v>
      </c>
      <c r="F8" s="21">
        <v>1.47E-2</v>
      </c>
      <c r="G8" s="18">
        <f t="shared" si="3"/>
        <v>335091.96110000007</v>
      </c>
      <c r="H8" s="18">
        <f t="shared" si="0"/>
        <v>-778456.03889999993</v>
      </c>
      <c r="I8" s="14"/>
      <c r="J8" s="14"/>
      <c r="K8" s="14"/>
      <c r="L8" s="14"/>
      <c r="M8" s="17"/>
      <c r="P8" t="s">
        <v>29</v>
      </c>
      <c r="Q8" s="32">
        <v>-5.4000000000000003E-3</v>
      </c>
      <c r="R8" s="32">
        <v>4.0000000000000001E-3</v>
      </c>
    </row>
    <row r="9" spans="1:18" x14ac:dyDescent="0.25">
      <c r="A9" s="13" t="s">
        <v>7</v>
      </c>
      <c r="B9" s="14">
        <v>2014</v>
      </c>
      <c r="C9" s="18">
        <f t="shared" si="1"/>
        <v>-1023548</v>
      </c>
      <c r="D9" s="19">
        <v>90000</v>
      </c>
      <c r="E9" s="20">
        <f t="shared" si="2"/>
        <v>-1253.8462999999999</v>
      </c>
      <c r="F9" s="21">
        <v>1.47E-2</v>
      </c>
      <c r="G9" s="18">
        <f t="shared" si="3"/>
        <v>333838.1148000001</v>
      </c>
      <c r="H9" s="18">
        <f t="shared" si="0"/>
        <v>-689709.8851999999</v>
      </c>
      <c r="I9" s="14"/>
      <c r="J9" s="14"/>
      <c r="K9" s="14"/>
      <c r="L9" s="14"/>
      <c r="M9" s="17"/>
      <c r="P9" t="s">
        <v>30</v>
      </c>
      <c r="Q9" s="32">
        <v>-1.9450000000000001</v>
      </c>
      <c r="R9" s="32">
        <v>1.4255</v>
      </c>
    </row>
    <row r="10" spans="1:18" x14ac:dyDescent="0.25">
      <c r="A10" s="13" t="s">
        <v>8</v>
      </c>
      <c r="B10" s="14">
        <v>2014</v>
      </c>
      <c r="C10" s="18">
        <f t="shared" si="1"/>
        <v>-933548</v>
      </c>
      <c r="D10" s="19">
        <v>90000</v>
      </c>
      <c r="E10" s="20">
        <f t="shared" si="2"/>
        <v>-1143.5962999999999</v>
      </c>
      <c r="F10" s="21">
        <v>1.47E-2</v>
      </c>
      <c r="G10" s="18">
        <f t="shared" si="3"/>
        <v>332694.51850000012</v>
      </c>
      <c r="H10" s="18">
        <f t="shared" si="0"/>
        <v>-600853.48149999988</v>
      </c>
      <c r="I10" s="14"/>
      <c r="J10" s="14"/>
      <c r="K10" s="14"/>
      <c r="L10" s="14"/>
      <c r="M10" s="17"/>
      <c r="P10" t="s">
        <v>31</v>
      </c>
      <c r="Q10" s="32">
        <v>-1.9255</v>
      </c>
      <c r="R10" s="32">
        <v>1.4312</v>
      </c>
    </row>
    <row r="11" spans="1:18" x14ac:dyDescent="0.25">
      <c r="A11" s="13" t="s">
        <v>9</v>
      </c>
      <c r="B11" s="14">
        <v>2014</v>
      </c>
      <c r="C11" s="18">
        <f t="shared" si="1"/>
        <v>-843548</v>
      </c>
      <c r="D11" s="19">
        <v>90000</v>
      </c>
      <c r="E11" s="20">
        <f t="shared" si="2"/>
        <v>-1033.3462999999999</v>
      </c>
      <c r="F11" s="21">
        <v>1.47E-2</v>
      </c>
      <c r="G11" s="18">
        <f t="shared" si="3"/>
        <v>331661.17220000015</v>
      </c>
      <c r="H11" s="18">
        <f t="shared" si="0"/>
        <v>-511886.82779999985</v>
      </c>
      <c r="I11" s="14"/>
      <c r="J11" s="14"/>
      <c r="K11" s="14"/>
      <c r="L11" s="14"/>
      <c r="M11" s="17"/>
    </row>
    <row r="12" spans="1:18" x14ac:dyDescent="0.25">
      <c r="A12" s="13" t="s">
        <v>10</v>
      </c>
      <c r="B12" s="14">
        <v>2014</v>
      </c>
      <c r="C12" s="18">
        <f t="shared" si="1"/>
        <v>-753548</v>
      </c>
      <c r="D12" s="19">
        <v>90000</v>
      </c>
      <c r="E12" s="20">
        <f t="shared" si="2"/>
        <v>-923.09630000000004</v>
      </c>
      <c r="F12" s="21">
        <v>1.47E-2</v>
      </c>
      <c r="G12" s="18">
        <f t="shared" si="3"/>
        <v>330738.07590000017</v>
      </c>
      <c r="H12" s="18">
        <f t="shared" si="0"/>
        <v>-422809.92409999983</v>
      </c>
      <c r="I12" s="14"/>
      <c r="J12" s="14"/>
      <c r="K12" s="14"/>
      <c r="L12" s="14"/>
      <c r="M12" s="17"/>
      <c r="Q12" t="s">
        <v>34</v>
      </c>
      <c r="R12" t="s">
        <v>35</v>
      </c>
    </row>
    <row r="13" spans="1:18" x14ac:dyDescent="0.25">
      <c r="A13" s="22" t="s">
        <v>11</v>
      </c>
      <c r="B13" s="3">
        <v>2014</v>
      </c>
      <c r="C13" s="4">
        <f t="shared" si="1"/>
        <v>-663548</v>
      </c>
      <c r="D13" s="5">
        <v>90000</v>
      </c>
      <c r="E13" s="6">
        <f t="shared" si="2"/>
        <v>-812.84630000000004</v>
      </c>
      <c r="F13" s="7">
        <v>1.47E-2</v>
      </c>
      <c r="G13" s="4">
        <f t="shared" si="3"/>
        <v>329925.2296000002</v>
      </c>
      <c r="H13" s="4">
        <f t="shared" si="0"/>
        <v>-333622.7703999998</v>
      </c>
      <c r="I13" s="3"/>
      <c r="J13" s="4">
        <v>-715615</v>
      </c>
      <c r="K13" s="4">
        <v>330378</v>
      </c>
      <c r="L13" s="4">
        <f>C13-J13</f>
        <v>52067</v>
      </c>
      <c r="M13" s="23">
        <f>G13-K13</f>
        <v>-452.77039999980479</v>
      </c>
    </row>
    <row r="14" spans="1:18" x14ac:dyDescent="0.25">
      <c r="A14" s="13" t="s">
        <v>0</v>
      </c>
      <c r="B14" s="14">
        <v>2015</v>
      </c>
      <c r="C14" s="18">
        <f t="shared" si="1"/>
        <v>-573548</v>
      </c>
      <c r="D14" s="19">
        <v>90000</v>
      </c>
      <c r="E14" s="20">
        <f t="shared" si="2"/>
        <v>-702.59630000000004</v>
      </c>
      <c r="F14" s="21">
        <v>1.47E-2</v>
      </c>
      <c r="G14" s="18">
        <f t="shared" si="3"/>
        <v>329222.63330000022</v>
      </c>
      <c r="H14" s="18">
        <f t="shared" si="0"/>
        <v>-244325.36669999978</v>
      </c>
      <c r="I14" s="14"/>
      <c r="J14" s="14"/>
      <c r="K14" s="14"/>
      <c r="L14" s="14"/>
      <c r="M14" s="17"/>
    </row>
    <row r="15" spans="1:18" x14ac:dyDescent="0.25">
      <c r="A15" s="13" t="s">
        <v>1</v>
      </c>
      <c r="B15" s="14">
        <v>2015</v>
      </c>
      <c r="C15" s="18">
        <f t="shared" si="1"/>
        <v>-483548</v>
      </c>
      <c r="D15" s="19">
        <v>90000</v>
      </c>
      <c r="E15" s="20">
        <f t="shared" si="2"/>
        <v>-592.34630000000004</v>
      </c>
      <c r="F15" s="21">
        <v>1.47E-2</v>
      </c>
      <c r="G15" s="18">
        <f t="shared" si="3"/>
        <v>328630.28700000024</v>
      </c>
      <c r="H15" s="18">
        <f t="shared" si="0"/>
        <v>-154917.71299999976</v>
      </c>
      <c r="I15" s="14"/>
      <c r="J15" s="14"/>
      <c r="K15" s="14"/>
      <c r="L15" s="14"/>
      <c r="M15" s="17"/>
    </row>
    <row r="16" spans="1:18" x14ac:dyDescent="0.25">
      <c r="A16" s="13" t="s">
        <v>25</v>
      </c>
      <c r="B16" s="14"/>
      <c r="C16" s="18"/>
      <c r="D16" s="14"/>
      <c r="E16" s="20"/>
      <c r="F16" s="20"/>
      <c r="G16" s="18"/>
      <c r="H16" s="14"/>
      <c r="I16" s="14"/>
      <c r="J16" s="14"/>
      <c r="K16" s="14"/>
      <c r="L16" s="14"/>
      <c r="M16" s="17"/>
    </row>
    <row r="17" spans="1:13" x14ac:dyDescent="0.25">
      <c r="A17" s="13"/>
      <c r="B17" s="14"/>
      <c r="C17" s="18">
        <f>G15</f>
        <v>328630.28700000024</v>
      </c>
      <c r="D17" s="14"/>
      <c r="E17" s="20"/>
      <c r="F17" s="20"/>
      <c r="G17" s="24">
        <f>C15</f>
        <v>-483548</v>
      </c>
      <c r="H17" s="18">
        <f t="shared" si="0"/>
        <v>-154917.71299999976</v>
      </c>
      <c r="I17" s="14"/>
      <c r="J17" s="14"/>
      <c r="K17" s="14"/>
      <c r="L17" s="14"/>
      <c r="M17" s="17"/>
    </row>
    <row r="18" spans="1:13" x14ac:dyDescent="0.25">
      <c r="A18" s="13" t="s">
        <v>2</v>
      </c>
      <c r="B18" s="14">
        <v>2015</v>
      </c>
      <c r="C18" s="18">
        <f>C17+D18</f>
        <v>418630.28700000024</v>
      </c>
      <c r="D18" s="19">
        <v>90000</v>
      </c>
      <c r="E18" s="25">
        <f>C18*F18/12</f>
        <v>512.82210157500026</v>
      </c>
      <c r="F18" s="21">
        <v>1.47E-2</v>
      </c>
      <c r="G18" s="18">
        <f>G17+E18</f>
        <v>-483035.17789842503</v>
      </c>
      <c r="H18" s="18">
        <f t="shared" si="0"/>
        <v>-64404.890898424783</v>
      </c>
      <c r="I18" s="14"/>
      <c r="J18" s="14"/>
      <c r="K18" s="14"/>
      <c r="L18" s="14"/>
      <c r="M18" s="17"/>
    </row>
    <row r="19" spans="1:13" x14ac:dyDescent="0.25">
      <c r="A19" s="13" t="s">
        <v>3</v>
      </c>
      <c r="B19" s="14">
        <v>2015</v>
      </c>
      <c r="C19" s="18">
        <f t="shared" ref="C19:C39" si="4">C18+D19</f>
        <v>508630.28700000024</v>
      </c>
      <c r="D19" s="19">
        <v>90000</v>
      </c>
      <c r="E19" s="25">
        <f>C19*F19/12</f>
        <v>466.24442975000017</v>
      </c>
      <c r="F19" s="21">
        <v>1.0999999999999999E-2</v>
      </c>
      <c r="G19" s="18">
        <f t="shared" ref="G19:G39" si="5">G18+E19</f>
        <v>-482568.93346867501</v>
      </c>
      <c r="H19" s="18">
        <f t="shared" si="0"/>
        <v>26061.353531325236</v>
      </c>
      <c r="I19" s="14"/>
      <c r="J19" s="14"/>
      <c r="K19" s="14"/>
      <c r="L19" s="14"/>
      <c r="M19" s="17"/>
    </row>
    <row r="20" spans="1:13" x14ac:dyDescent="0.25">
      <c r="A20" s="13" t="s">
        <v>4</v>
      </c>
      <c r="B20" s="14">
        <v>2015</v>
      </c>
      <c r="C20" s="18">
        <f t="shared" si="4"/>
        <v>508630.28700000024</v>
      </c>
      <c r="D20" s="19"/>
      <c r="E20" s="25">
        <f t="shared" ref="E20:E39" si="6">C20*F20/12</f>
        <v>466.24442975000017</v>
      </c>
      <c r="F20" s="21">
        <v>1.0999999999999999E-2</v>
      </c>
      <c r="G20" s="18">
        <f t="shared" si="5"/>
        <v>-482102.68903892499</v>
      </c>
      <c r="H20" s="18">
        <f t="shared" si="0"/>
        <v>26527.597961075255</v>
      </c>
      <c r="I20" s="14"/>
      <c r="J20" s="14"/>
      <c r="K20" s="14"/>
      <c r="L20" s="14"/>
      <c r="M20" s="17"/>
    </row>
    <row r="21" spans="1:13" x14ac:dyDescent="0.25">
      <c r="A21" s="13" t="s">
        <v>5</v>
      </c>
      <c r="B21" s="14">
        <v>2015</v>
      </c>
      <c r="C21" s="18">
        <f t="shared" si="4"/>
        <v>508630.28700000024</v>
      </c>
      <c r="D21" s="19"/>
      <c r="E21" s="25">
        <f t="shared" si="6"/>
        <v>466.24442975000017</v>
      </c>
      <c r="F21" s="21">
        <v>1.0999999999999999E-2</v>
      </c>
      <c r="G21" s="18">
        <f t="shared" si="5"/>
        <v>-481636.44460917497</v>
      </c>
      <c r="H21" s="18">
        <f t="shared" si="0"/>
        <v>26993.842390825273</v>
      </c>
      <c r="I21" s="14"/>
      <c r="J21" s="14"/>
      <c r="K21" s="14"/>
      <c r="L21" s="14"/>
      <c r="M21" s="17"/>
    </row>
    <row r="22" spans="1:13" x14ac:dyDescent="0.25">
      <c r="A22" s="13" t="s">
        <v>6</v>
      </c>
      <c r="B22" s="14">
        <v>2015</v>
      </c>
      <c r="C22" s="18">
        <f t="shared" si="4"/>
        <v>508630.28700000024</v>
      </c>
      <c r="D22" s="19"/>
      <c r="E22" s="25">
        <f t="shared" si="6"/>
        <v>466.24442975000017</v>
      </c>
      <c r="F22" s="21">
        <v>1.0999999999999999E-2</v>
      </c>
      <c r="G22" s="18">
        <f t="shared" si="5"/>
        <v>-481170.20017942495</v>
      </c>
      <c r="H22" s="18">
        <f t="shared" si="0"/>
        <v>27460.086820575292</v>
      </c>
      <c r="I22" s="14"/>
      <c r="J22" s="14"/>
      <c r="K22" s="14"/>
      <c r="L22" s="14"/>
      <c r="M22" s="17"/>
    </row>
    <row r="23" spans="1:13" x14ac:dyDescent="0.25">
      <c r="A23" s="13" t="s">
        <v>7</v>
      </c>
      <c r="B23" s="14">
        <v>2015</v>
      </c>
      <c r="C23" s="18">
        <f t="shared" si="4"/>
        <v>508630.28700000024</v>
      </c>
      <c r="D23" s="19"/>
      <c r="E23" s="25">
        <f t="shared" si="6"/>
        <v>466.24442975000017</v>
      </c>
      <c r="F23" s="21">
        <v>1.0999999999999999E-2</v>
      </c>
      <c r="G23" s="18">
        <f t="shared" si="5"/>
        <v>-480703.95574967493</v>
      </c>
      <c r="H23" s="18">
        <f t="shared" si="0"/>
        <v>27926.331250325311</v>
      </c>
      <c r="I23" s="14"/>
      <c r="J23" s="14"/>
      <c r="K23" s="14"/>
      <c r="L23" s="14"/>
      <c r="M23" s="17"/>
    </row>
    <row r="24" spans="1:13" x14ac:dyDescent="0.25">
      <c r="A24" s="13" t="s">
        <v>8</v>
      </c>
      <c r="B24" s="14">
        <v>2015</v>
      </c>
      <c r="C24" s="18">
        <f t="shared" si="4"/>
        <v>508630.28700000024</v>
      </c>
      <c r="D24" s="19"/>
      <c r="E24" s="25">
        <f t="shared" si="6"/>
        <v>466.24442975000017</v>
      </c>
      <c r="F24" s="21">
        <v>1.0999999999999999E-2</v>
      </c>
      <c r="G24" s="18">
        <f t="shared" si="5"/>
        <v>-480237.71131992491</v>
      </c>
      <c r="H24" s="18">
        <f t="shared" si="0"/>
        <v>28392.57568007533</v>
      </c>
      <c r="I24" s="14"/>
      <c r="J24" s="14"/>
      <c r="K24" s="14"/>
      <c r="L24" s="14"/>
      <c r="M24" s="17"/>
    </row>
    <row r="25" spans="1:13" x14ac:dyDescent="0.25">
      <c r="A25" s="13" t="s">
        <v>9</v>
      </c>
      <c r="B25" s="14">
        <v>2015</v>
      </c>
      <c r="C25" s="18">
        <f t="shared" si="4"/>
        <v>508630.28700000024</v>
      </c>
      <c r="D25" s="19"/>
      <c r="E25" s="25">
        <f t="shared" si="6"/>
        <v>466.24442975000017</v>
      </c>
      <c r="F25" s="21">
        <v>1.0999999999999999E-2</v>
      </c>
      <c r="G25" s="18">
        <f t="shared" si="5"/>
        <v>-479771.4668901749</v>
      </c>
      <c r="H25" s="18">
        <f t="shared" si="0"/>
        <v>28858.820109825348</v>
      </c>
      <c r="I25" s="14"/>
      <c r="J25" s="14"/>
      <c r="K25" s="14"/>
      <c r="L25" s="14"/>
      <c r="M25" s="17"/>
    </row>
    <row r="26" spans="1:13" x14ac:dyDescent="0.25">
      <c r="A26" s="13" t="s">
        <v>10</v>
      </c>
      <c r="B26" s="14">
        <v>2015</v>
      </c>
      <c r="C26" s="18">
        <f t="shared" si="4"/>
        <v>508630.28700000024</v>
      </c>
      <c r="D26" s="19"/>
      <c r="E26" s="25">
        <f t="shared" si="6"/>
        <v>466.24442975000017</v>
      </c>
      <c r="F26" s="21">
        <v>1.0999999999999999E-2</v>
      </c>
      <c r="G26" s="18">
        <f t="shared" si="5"/>
        <v>-479305.22246042488</v>
      </c>
      <c r="H26" s="18">
        <f t="shared" si="0"/>
        <v>29325.064539575367</v>
      </c>
      <c r="I26" s="14"/>
      <c r="J26" s="14"/>
      <c r="K26" s="14"/>
      <c r="L26" s="14"/>
      <c r="M26" s="17"/>
    </row>
    <row r="27" spans="1:13" x14ac:dyDescent="0.25">
      <c r="A27" s="22" t="s">
        <v>11</v>
      </c>
      <c r="B27" s="3">
        <v>2015</v>
      </c>
      <c r="C27" s="4">
        <f t="shared" si="4"/>
        <v>508630.28700000024</v>
      </c>
      <c r="D27" s="5"/>
      <c r="E27" s="25">
        <f t="shared" si="6"/>
        <v>466.24442975000017</v>
      </c>
      <c r="F27" s="7">
        <v>1.0999999999999999E-2</v>
      </c>
      <c r="G27" s="4">
        <f t="shared" si="5"/>
        <v>-478838.97803067486</v>
      </c>
      <c r="H27" s="4">
        <f t="shared" si="0"/>
        <v>29791.308969325386</v>
      </c>
      <c r="I27" s="3"/>
      <c r="J27" s="4">
        <v>-319184</v>
      </c>
      <c r="K27" s="4">
        <v>325435</v>
      </c>
      <c r="L27" s="4">
        <f>C27-J27</f>
        <v>827814.28700000024</v>
      </c>
      <c r="M27" s="23">
        <f>G27-K27</f>
        <v>-804273.97803067486</v>
      </c>
    </row>
    <row r="28" spans="1:13" x14ac:dyDescent="0.25">
      <c r="A28" s="13" t="s">
        <v>0</v>
      </c>
      <c r="B28" s="14">
        <v>2016</v>
      </c>
      <c r="C28" s="18">
        <f t="shared" si="4"/>
        <v>508630.28700000024</v>
      </c>
      <c r="D28" s="19"/>
      <c r="E28" s="25">
        <f t="shared" si="6"/>
        <v>466.24442975000017</v>
      </c>
      <c r="F28" s="21">
        <v>1.0999999999999999E-2</v>
      </c>
      <c r="G28" s="18">
        <f t="shared" si="5"/>
        <v>-478372.73360092484</v>
      </c>
      <c r="H28" s="18">
        <f t="shared" si="0"/>
        <v>30257.553399075405</v>
      </c>
      <c r="I28" s="14"/>
      <c r="J28" s="14"/>
      <c r="K28" s="14"/>
      <c r="L28" s="14"/>
      <c r="M28" s="17"/>
    </row>
    <row r="29" spans="1:13" x14ac:dyDescent="0.25">
      <c r="A29" s="13" t="s">
        <v>1</v>
      </c>
      <c r="B29" s="14">
        <v>2016</v>
      </c>
      <c r="C29" s="18">
        <f t="shared" si="4"/>
        <v>508630.28700000024</v>
      </c>
      <c r="D29" s="19"/>
      <c r="E29" s="25">
        <f t="shared" si="6"/>
        <v>466.24442975000017</v>
      </c>
      <c r="F29" s="21">
        <v>1.0999999999999999E-2</v>
      </c>
      <c r="G29" s="18">
        <f t="shared" si="5"/>
        <v>-477906.48917117482</v>
      </c>
      <c r="H29" s="18">
        <f t="shared" si="0"/>
        <v>30723.797828825423</v>
      </c>
      <c r="I29" s="14"/>
      <c r="J29" s="14"/>
      <c r="K29" s="14"/>
      <c r="L29" s="14"/>
      <c r="M29" s="17"/>
    </row>
    <row r="30" spans="1:13" x14ac:dyDescent="0.25">
      <c r="A30" s="13" t="s">
        <v>2</v>
      </c>
      <c r="B30" s="14">
        <v>2016</v>
      </c>
      <c r="C30" s="18">
        <f t="shared" si="4"/>
        <v>508630.28700000024</v>
      </c>
      <c r="D30" s="19"/>
      <c r="E30" s="25">
        <f t="shared" si="6"/>
        <v>466.24442975000017</v>
      </c>
      <c r="F30" s="21">
        <v>1.0999999999999999E-2</v>
      </c>
      <c r="G30" s="18">
        <f t="shared" si="5"/>
        <v>-477440.2447414248</v>
      </c>
      <c r="H30" s="18">
        <f t="shared" si="0"/>
        <v>31190.042258575442</v>
      </c>
      <c r="I30" s="14"/>
      <c r="J30" s="14"/>
      <c r="K30" s="14"/>
      <c r="L30" s="14"/>
      <c r="M30" s="17"/>
    </row>
    <row r="31" spans="1:13" x14ac:dyDescent="0.25">
      <c r="A31" s="13" t="s">
        <v>3</v>
      </c>
      <c r="B31" s="14">
        <v>2016</v>
      </c>
      <c r="C31" s="18">
        <f t="shared" si="4"/>
        <v>508630.28700000024</v>
      </c>
      <c r="D31" s="19"/>
      <c r="E31" s="25">
        <f t="shared" si="6"/>
        <v>466.24442975000017</v>
      </c>
      <c r="F31" s="21">
        <v>1.0999999999999999E-2</v>
      </c>
      <c r="G31" s="18">
        <f t="shared" si="5"/>
        <v>-476974.00031167478</v>
      </c>
      <c r="H31" s="18">
        <f t="shared" si="0"/>
        <v>31656.286688325461</v>
      </c>
      <c r="I31" s="14"/>
      <c r="J31" s="14"/>
      <c r="K31" s="14"/>
      <c r="L31" s="14"/>
      <c r="M31" s="17"/>
    </row>
    <row r="32" spans="1:13" x14ac:dyDescent="0.25">
      <c r="A32" s="13" t="s">
        <v>4</v>
      </c>
      <c r="B32" s="14">
        <v>2016</v>
      </c>
      <c r="C32" s="18">
        <f t="shared" si="4"/>
        <v>508630.28700000024</v>
      </c>
      <c r="D32" s="19"/>
      <c r="E32" s="25">
        <f t="shared" si="6"/>
        <v>466.24442975000017</v>
      </c>
      <c r="F32" s="21">
        <v>1.0999999999999999E-2</v>
      </c>
      <c r="G32" s="18">
        <f t="shared" si="5"/>
        <v>-476507.75588192476</v>
      </c>
      <c r="H32" s="18">
        <f t="shared" si="0"/>
        <v>32122.53111807548</v>
      </c>
      <c r="I32" s="14"/>
      <c r="J32" s="14"/>
      <c r="K32" s="14"/>
      <c r="L32" s="14"/>
      <c r="M32" s="17"/>
    </row>
    <row r="33" spans="1:13" x14ac:dyDescent="0.25">
      <c r="A33" s="13" t="s">
        <v>5</v>
      </c>
      <c r="B33" s="14">
        <v>2016</v>
      </c>
      <c r="C33" s="18">
        <f t="shared" si="4"/>
        <v>508630.28700000024</v>
      </c>
      <c r="D33" s="19"/>
      <c r="E33" s="25">
        <f t="shared" si="6"/>
        <v>466.24442975000017</v>
      </c>
      <c r="F33" s="21">
        <v>1.0999999999999999E-2</v>
      </c>
      <c r="G33" s="18">
        <f t="shared" si="5"/>
        <v>-476041.51145217475</v>
      </c>
      <c r="H33" s="18">
        <f t="shared" si="0"/>
        <v>32588.775547825499</v>
      </c>
      <c r="I33" s="14"/>
      <c r="J33" s="14"/>
      <c r="K33" s="14"/>
      <c r="L33" s="14"/>
      <c r="M33" s="17"/>
    </row>
    <row r="34" spans="1:13" x14ac:dyDescent="0.25">
      <c r="A34" s="13" t="s">
        <v>6</v>
      </c>
      <c r="B34" s="14">
        <v>2016</v>
      </c>
      <c r="C34" s="18">
        <f t="shared" si="4"/>
        <v>508630.28700000024</v>
      </c>
      <c r="D34" s="19"/>
      <c r="E34" s="25">
        <f t="shared" si="6"/>
        <v>466.24442975000017</v>
      </c>
      <c r="F34" s="21">
        <v>1.0999999999999999E-2</v>
      </c>
      <c r="G34" s="18">
        <f t="shared" si="5"/>
        <v>-475575.26702242473</v>
      </c>
      <c r="H34" s="18">
        <f t="shared" si="0"/>
        <v>33055.019977575517</v>
      </c>
      <c r="I34" s="14"/>
      <c r="J34" s="14"/>
      <c r="K34" s="14"/>
      <c r="L34" s="14"/>
      <c r="M34" s="17"/>
    </row>
    <row r="35" spans="1:13" x14ac:dyDescent="0.25">
      <c r="A35" s="13" t="s">
        <v>7</v>
      </c>
      <c r="B35" s="14">
        <v>2016</v>
      </c>
      <c r="C35" s="18">
        <f t="shared" si="4"/>
        <v>508630.28700000024</v>
      </c>
      <c r="D35" s="19"/>
      <c r="E35" s="25">
        <f t="shared" si="6"/>
        <v>466.24442975000017</v>
      </c>
      <c r="F35" s="21">
        <v>1.0999999999999999E-2</v>
      </c>
      <c r="G35" s="18">
        <f t="shared" si="5"/>
        <v>-475109.02259267471</v>
      </c>
      <c r="H35" s="18">
        <f t="shared" si="0"/>
        <v>33521.264407325536</v>
      </c>
      <c r="I35" s="14"/>
      <c r="J35" s="14"/>
      <c r="K35" s="14"/>
      <c r="L35" s="14"/>
      <c r="M35" s="17"/>
    </row>
    <row r="36" spans="1:13" x14ac:dyDescent="0.25">
      <c r="A36" s="13" t="s">
        <v>8</v>
      </c>
      <c r="B36" s="14">
        <v>2016</v>
      </c>
      <c r="C36" s="18">
        <f t="shared" si="4"/>
        <v>508630.28700000024</v>
      </c>
      <c r="D36" s="19"/>
      <c r="E36" s="25">
        <f t="shared" si="6"/>
        <v>466.24442975000017</v>
      </c>
      <c r="F36" s="21">
        <v>1.0999999999999999E-2</v>
      </c>
      <c r="G36" s="18">
        <f t="shared" si="5"/>
        <v>-474642.77816292469</v>
      </c>
      <c r="H36" s="18">
        <f t="shared" si="0"/>
        <v>33987.508837075555</v>
      </c>
      <c r="I36" s="14"/>
      <c r="J36" s="14"/>
      <c r="K36" s="14"/>
      <c r="L36" s="14"/>
      <c r="M36" s="17"/>
    </row>
    <row r="37" spans="1:13" x14ac:dyDescent="0.25">
      <c r="A37" s="13" t="s">
        <v>9</v>
      </c>
      <c r="B37" s="14">
        <v>2016</v>
      </c>
      <c r="C37" s="18">
        <f t="shared" si="4"/>
        <v>508630.28700000024</v>
      </c>
      <c r="D37" s="19"/>
      <c r="E37" s="25">
        <f t="shared" si="6"/>
        <v>466.24442975000017</v>
      </c>
      <c r="F37" s="21">
        <v>1.0999999999999999E-2</v>
      </c>
      <c r="G37" s="18">
        <f t="shared" si="5"/>
        <v>-474176.53373317467</v>
      </c>
      <c r="H37" s="18">
        <f t="shared" si="0"/>
        <v>34453.753266825574</v>
      </c>
      <c r="I37" s="14"/>
      <c r="J37" s="14"/>
      <c r="K37" s="14"/>
      <c r="L37" s="14"/>
      <c r="M37" s="17"/>
    </row>
    <row r="38" spans="1:13" x14ac:dyDescent="0.25">
      <c r="A38" s="13" t="s">
        <v>10</v>
      </c>
      <c r="B38" s="14">
        <v>2016</v>
      </c>
      <c r="C38" s="18">
        <f t="shared" si="4"/>
        <v>508630.28700000024</v>
      </c>
      <c r="D38" s="19"/>
      <c r="E38" s="25">
        <f t="shared" si="6"/>
        <v>466.24442975000017</v>
      </c>
      <c r="F38" s="21">
        <v>1.0999999999999999E-2</v>
      </c>
      <c r="G38" s="18">
        <f t="shared" si="5"/>
        <v>-473710.28930342465</v>
      </c>
      <c r="H38" s="18">
        <f t="shared" si="0"/>
        <v>34919.997696575592</v>
      </c>
      <c r="I38" s="14"/>
      <c r="J38" s="14"/>
      <c r="K38" s="14"/>
      <c r="L38" s="14"/>
      <c r="M38" s="17"/>
    </row>
    <row r="39" spans="1:13" ht="15.75" thickBot="1" x14ac:dyDescent="0.3">
      <c r="A39" s="26" t="s">
        <v>11</v>
      </c>
      <c r="B39" s="27">
        <v>2016</v>
      </c>
      <c r="C39" s="28">
        <f t="shared" si="4"/>
        <v>508630.28700000024</v>
      </c>
      <c r="D39" s="29"/>
      <c r="E39" s="25">
        <f t="shared" si="6"/>
        <v>466.24442975000017</v>
      </c>
      <c r="F39" s="30">
        <v>1.0999999999999999E-2</v>
      </c>
      <c r="G39" s="28">
        <f t="shared" si="5"/>
        <v>-473244.04487367463</v>
      </c>
      <c r="H39" s="28">
        <f t="shared" si="0"/>
        <v>35386.242126325611</v>
      </c>
      <c r="I39" s="27"/>
      <c r="J39" s="28">
        <v>-313846</v>
      </c>
      <c r="K39" s="28">
        <v>314912</v>
      </c>
      <c r="L39" s="28">
        <f>C39-J39</f>
        <v>822476.28700000024</v>
      </c>
      <c r="M39" s="31">
        <f>G39-K39</f>
        <v>-788156.04487367463</v>
      </c>
    </row>
  </sheetData>
  <mergeCells count="2">
    <mergeCell ref="J3:M3"/>
    <mergeCell ref="A3:H3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31" workbookViewId="0">
      <selection activeCell="E59" sqref="E59"/>
    </sheetView>
  </sheetViews>
  <sheetFormatPr defaultRowHeight="15" x14ac:dyDescent="0.25"/>
  <cols>
    <col min="1" max="1" width="23" style="33" customWidth="1"/>
    <col min="2" max="2" width="8.42578125" style="33" customWidth="1"/>
    <col min="3" max="4" width="17.28515625" style="33" customWidth="1"/>
    <col min="5" max="5" width="20.42578125" style="33" customWidth="1"/>
    <col min="6" max="6" width="18.85546875" style="33" bestFit="1" customWidth="1"/>
    <col min="7" max="7" width="20.5703125" style="33" bestFit="1" customWidth="1"/>
    <col min="8" max="8" width="11.5703125" style="33" customWidth="1"/>
    <col min="9" max="9" width="2.42578125" style="40" customWidth="1"/>
    <col min="10" max="10" width="12.7109375" style="33" bestFit="1" customWidth="1"/>
    <col min="11" max="11" width="10.42578125" style="33" bestFit="1" customWidth="1"/>
    <col min="12" max="16" width="9.140625" style="33"/>
    <col min="17" max="17" width="11.28515625" style="33" bestFit="1" customWidth="1"/>
    <col min="18" max="16384" width="9.140625" style="33"/>
  </cols>
  <sheetData>
    <row r="1" spans="1:24" ht="24" customHeight="1" x14ac:dyDescent="0.25">
      <c r="A1" s="140" t="s">
        <v>56</v>
      </c>
      <c r="B1" s="140"/>
      <c r="C1" s="140"/>
      <c r="D1" s="140"/>
      <c r="E1" s="140"/>
      <c r="F1" s="140"/>
      <c r="G1" s="140"/>
      <c r="H1" s="140"/>
      <c r="I1" s="73"/>
    </row>
    <row r="2" spans="1:24" x14ac:dyDescent="0.2">
      <c r="A2" s="34"/>
      <c r="B2" s="34"/>
      <c r="C2" s="34"/>
      <c r="D2" s="34"/>
      <c r="E2" s="34"/>
      <c r="F2" s="34"/>
      <c r="G2" s="34"/>
      <c r="H2" s="34"/>
      <c r="I2" s="35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65" customFormat="1" ht="51" x14ac:dyDescent="0.25">
      <c r="A3" s="60" t="s">
        <v>36</v>
      </c>
      <c r="B3" s="61"/>
      <c r="C3" s="61" t="s">
        <v>44</v>
      </c>
      <c r="D3" s="61" t="s">
        <v>43</v>
      </c>
      <c r="E3" s="61" t="s">
        <v>12</v>
      </c>
      <c r="F3" s="61" t="s">
        <v>41</v>
      </c>
      <c r="G3" s="62" t="s">
        <v>37</v>
      </c>
      <c r="H3" s="63" t="s">
        <v>38</v>
      </c>
      <c r="I3" s="64"/>
      <c r="J3" s="71"/>
      <c r="K3" s="71"/>
      <c r="L3" s="71"/>
      <c r="M3" s="71"/>
      <c r="N3" s="71"/>
      <c r="O3" s="71"/>
      <c r="P3" s="71"/>
      <c r="Q3" s="83">
        <f>A7/12</f>
        <v>-87002.8</v>
      </c>
      <c r="R3" s="71"/>
      <c r="S3" s="71"/>
      <c r="T3" s="71"/>
      <c r="U3" s="71"/>
      <c r="V3" s="71"/>
      <c r="W3" s="71"/>
      <c r="X3" s="71"/>
    </row>
    <row r="4" spans="1:24" x14ac:dyDescent="0.2">
      <c r="A4" s="36"/>
      <c r="B4" s="37"/>
      <c r="C4" s="37"/>
      <c r="D4" s="37"/>
      <c r="E4" s="36"/>
      <c r="F4" s="36"/>
      <c r="G4" s="36"/>
      <c r="H4" s="36"/>
      <c r="I4" s="38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15.75" thickBot="1" x14ac:dyDescent="0.25">
      <c r="A5" s="39" t="s">
        <v>42</v>
      </c>
      <c r="B5" s="84"/>
      <c r="C5" s="85">
        <f>SUM('4. JE_Approved Balances'!D11:D12)</f>
        <v>-1383547.7</v>
      </c>
      <c r="D5" s="85">
        <f>SUM('4. JE_Approved Balances'!E11:E12)</f>
        <v>339514.09999999986</v>
      </c>
      <c r="E5" s="39"/>
      <c r="F5" s="39"/>
      <c r="G5" s="39"/>
      <c r="H5" s="39"/>
      <c r="I5" s="3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 ht="13.5" customHeight="1" thickTop="1" x14ac:dyDescent="0.2">
      <c r="A6" s="39"/>
      <c r="B6" s="39"/>
      <c r="C6" s="39"/>
      <c r="D6" s="39"/>
      <c r="E6" s="39"/>
      <c r="F6" s="39"/>
      <c r="G6" s="39"/>
      <c r="H6" s="3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13.5" customHeight="1" x14ac:dyDescent="0.2">
      <c r="A7" s="43">
        <f>+C5+D5</f>
        <v>-1044033.6000000001</v>
      </c>
      <c r="B7" s="39"/>
      <c r="C7" s="39"/>
      <c r="D7" s="39"/>
      <c r="E7" s="39"/>
      <c r="F7" s="39"/>
      <c r="G7" s="39"/>
      <c r="H7" s="3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3.5" customHeight="1" x14ac:dyDescent="0.2">
      <c r="A8" s="86"/>
      <c r="B8" s="39" t="s">
        <v>121</v>
      </c>
      <c r="C8" s="39"/>
      <c r="D8" s="39"/>
      <c r="E8" s="39"/>
      <c r="F8" s="39"/>
      <c r="G8" s="39"/>
      <c r="H8" s="3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3.5" customHeight="1" x14ac:dyDescent="0.2">
      <c r="A9" s="86"/>
      <c r="B9" s="39" t="s">
        <v>122</v>
      </c>
      <c r="C9" s="39"/>
      <c r="D9" s="39"/>
      <c r="E9" s="39"/>
      <c r="F9" s="39"/>
      <c r="G9" s="39"/>
      <c r="H9" s="3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51.75" customHeight="1" x14ac:dyDescent="0.2">
      <c r="A10" s="39"/>
      <c r="B10" s="39"/>
      <c r="C10" s="68" t="s">
        <v>45</v>
      </c>
      <c r="D10" s="68" t="s">
        <v>46</v>
      </c>
      <c r="E10" s="69" t="s">
        <v>12</v>
      </c>
      <c r="F10" s="61" t="s">
        <v>41</v>
      </c>
      <c r="G10" s="63" t="s">
        <v>47</v>
      </c>
      <c r="H10" s="63" t="s">
        <v>38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2">
      <c r="A11" s="39" t="s">
        <v>4</v>
      </c>
      <c r="B11" s="66">
        <v>2014</v>
      </c>
      <c r="C11" s="41">
        <f t="shared" ref="C11:C18" si="0">E11-D11</f>
        <v>76802.739999999991</v>
      </c>
      <c r="D11" s="41"/>
      <c r="E11" s="67">
        <f>'2. Orillia Power (Def-Var Bal)'!E11+'3. Orillia Power (GA Bal)'!E11</f>
        <v>76802.739999999991</v>
      </c>
      <c r="F11" s="41">
        <f>+C5+C11</f>
        <v>-1306744.96</v>
      </c>
      <c r="G11" s="41">
        <f>C5*H11/12</f>
        <v>-1694.8459324999997</v>
      </c>
      <c r="H11" s="44">
        <v>1.47E-2</v>
      </c>
      <c r="I11" s="45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x14ac:dyDescent="0.2">
      <c r="A12" s="39" t="s">
        <v>5</v>
      </c>
      <c r="B12" s="66">
        <v>2014</v>
      </c>
      <c r="C12" s="41">
        <f t="shared" si="0"/>
        <v>80616.22</v>
      </c>
      <c r="D12" s="41"/>
      <c r="E12" s="67">
        <f>'2. Orillia Power (Def-Var Bal)'!E12+'3. Orillia Power (GA Bal)'!E12</f>
        <v>80616.22</v>
      </c>
      <c r="F12" s="41">
        <f>+F11+C12</f>
        <v>-1226128.74</v>
      </c>
      <c r="G12" s="41">
        <f>F11*H12/12</f>
        <v>-1600.7625759999999</v>
      </c>
      <c r="H12" s="44">
        <v>1.47E-2</v>
      </c>
      <c r="I12" s="45"/>
      <c r="J12" s="70"/>
      <c r="K12" s="70"/>
      <c r="L12" s="70"/>
      <c r="M12" s="70"/>
      <c r="N12" s="70" t="s">
        <v>57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2">
      <c r="A13" s="39" t="s">
        <v>6</v>
      </c>
      <c r="B13" s="66">
        <v>2014</v>
      </c>
      <c r="C13" s="41">
        <f t="shared" si="0"/>
        <v>82684.69</v>
      </c>
      <c r="D13" s="41"/>
      <c r="E13" s="67">
        <f>'2. Orillia Power (Def-Var Bal)'!E13+'3. Orillia Power (GA Bal)'!E13</f>
        <v>82684.69</v>
      </c>
      <c r="F13" s="41">
        <f t="shared" ref="F13:F18" si="1">+F12+C13</f>
        <v>-1143444.05</v>
      </c>
      <c r="G13" s="41">
        <f t="shared" ref="G13:G18" si="2">F12*H13/12</f>
        <v>-1502.0077064999998</v>
      </c>
      <c r="H13" s="44">
        <v>1.47E-2</v>
      </c>
      <c r="I13" s="45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x14ac:dyDescent="0.2">
      <c r="A14" s="39" t="s">
        <v>7</v>
      </c>
      <c r="B14" s="66">
        <v>2014</v>
      </c>
      <c r="C14" s="41">
        <f t="shared" si="0"/>
        <v>82220.600000000006</v>
      </c>
      <c r="D14" s="41"/>
      <c r="E14" s="67">
        <f>'2. Orillia Power (Def-Var Bal)'!E14+'3. Orillia Power (GA Bal)'!E14</f>
        <v>82220.600000000006</v>
      </c>
      <c r="F14" s="41">
        <f t="shared" si="1"/>
        <v>-1061223.45</v>
      </c>
      <c r="G14" s="41">
        <f t="shared" si="2"/>
        <v>-1400.7189612499999</v>
      </c>
      <c r="H14" s="44">
        <v>1.47E-2</v>
      </c>
      <c r="I14" s="45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2">
      <c r="A15" s="39" t="s">
        <v>8</v>
      </c>
      <c r="B15" s="66">
        <v>2014</v>
      </c>
      <c r="C15" s="41">
        <f t="shared" si="0"/>
        <v>77870.78</v>
      </c>
      <c r="D15" s="41"/>
      <c r="E15" s="67">
        <f>'2. Orillia Power (Def-Var Bal)'!E15+'3. Orillia Power (GA Bal)'!E15</f>
        <v>77870.78</v>
      </c>
      <c r="F15" s="41">
        <f t="shared" si="1"/>
        <v>-983352.66999999993</v>
      </c>
      <c r="G15" s="41">
        <f t="shared" si="2"/>
        <v>-1299.9987262499999</v>
      </c>
      <c r="H15" s="44">
        <v>1.47E-2</v>
      </c>
      <c r="I15" s="45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x14ac:dyDescent="0.2">
      <c r="A16" s="39" t="s">
        <v>9</v>
      </c>
      <c r="B16" s="66">
        <v>2014</v>
      </c>
      <c r="C16" s="41">
        <f t="shared" si="0"/>
        <v>78792.489999999991</v>
      </c>
      <c r="D16" s="41"/>
      <c r="E16" s="67">
        <f>'2. Orillia Power (Def-Var Bal)'!E16+'3. Orillia Power (GA Bal)'!E16</f>
        <v>78792.489999999991</v>
      </c>
      <c r="F16" s="41">
        <f t="shared" si="1"/>
        <v>-904560.17999999993</v>
      </c>
      <c r="G16" s="41">
        <f t="shared" si="2"/>
        <v>-1204.6070207499999</v>
      </c>
      <c r="H16" s="44">
        <v>1.47E-2</v>
      </c>
      <c r="I16" s="45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9" t="s">
        <v>10</v>
      </c>
      <c r="B17" s="66">
        <v>2014</v>
      </c>
      <c r="C17" s="41">
        <f t="shared" si="0"/>
        <v>90474.359999999986</v>
      </c>
      <c r="D17" s="41"/>
      <c r="E17" s="67">
        <f>'2. Orillia Power (Def-Var Bal)'!E17+'3. Orillia Power (GA Bal)'!E17</f>
        <v>90474.359999999986</v>
      </c>
      <c r="F17" s="41">
        <f t="shared" si="1"/>
        <v>-814085.82</v>
      </c>
      <c r="G17" s="41">
        <f t="shared" si="2"/>
        <v>-1108.0862204999999</v>
      </c>
      <c r="H17" s="44">
        <v>1.47E-2</v>
      </c>
      <c r="I17" s="45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x14ac:dyDescent="0.2">
      <c r="A18" s="76" t="s">
        <v>11</v>
      </c>
      <c r="B18" s="77">
        <v>2014</v>
      </c>
      <c r="C18" s="78">
        <f t="shared" si="0"/>
        <v>98688.2</v>
      </c>
      <c r="D18" s="78"/>
      <c r="E18" s="79">
        <f>'2. Orillia Power (Def-Var Bal)'!E18+'3. Orillia Power (GA Bal)'!E18</f>
        <v>98688.2</v>
      </c>
      <c r="F18" s="78">
        <f t="shared" si="1"/>
        <v>-715397.62</v>
      </c>
      <c r="G18" s="78">
        <f t="shared" si="2"/>
        <v>-997.25512949999984</v>
      </c>
      <c r="H18" s="80">
        <v>1.47E-2</v>
      </c>
      <c r="I18" s="45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5.75" thickBot="1" x14ac:dyDescent="0.25">
      <c r="A19" s="46" t="s">
        <v>51</v>
      </c>
      <c r="B19" s="39"/>
      <c r="C19" s="39"/>
      <c r="D19" s="39"/>
      <c r="E19" s="75">
        <f>SUM(E11:E18)</f>
        <v>668150.07999999996</v>
      </c>
      <c r="F19" s="39"/>
      <c r="G19" s="39"/>
      <c r="H19" s="39"/>
      <c r="I19" s="45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x14ac:dyDescent="0.2">
      <c r="A20" s="39"/>
      <c r="B20" s="39"/>
      <c r="C20" s="39"/>
      <c r="D20" s="39"/>
      <c r="E20" s="39"/>
      <c r="F20" s="39"/>
      <c r="G20" s="39"/>
      <c r="H20" s="39"/>
      <c r="I20" s="45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2">
      <c r="A21" s="39" t="s">
        <v>40</v>
      </c>
      <c r="B21" s="66">
        <v>2015</v>
      </c>
      <c r="C21" s="41">
        <f t="shared" ref="C21:C25" si="3">E21-D21</f>
        <v>110243.06000000001</v>
      </c>
      <c r="D21" s="41"/>
      <c r="E21" s="67">
        <f>'2. Orillia Power (Def-Var Bal)'!E21+'3. Orillia Power (GA Bal)'!E21</f>
        <v>110243.06000000001</v>
      </c>
      <c r="F21" s="41">
        <f>+F18+C21</f>
        <v>-605154.55999999994</v>
      </c>
      <c r="G21" s="41">
        <f>F18*H21/12</f>
        <v>-876.36208450000004</v>
      </c>
      <c r="H21" s="44">
        <v>1.47E-2</v>
      </c>
      <c r="I21" s="45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x14ac:dyDescent="0.2">
      <c r="A22" s="39" t="s">
        <v>1</v>
      </c>
      <c r="B22" s="66">
        <v>2015</v>
      </c>
      <c r="C22" s="41">
        <f t="shared" si="3"/>
        <v>105877.51</v>
      </c>
      <c r="D22" s="41"/>
      <c r="E22" s="67">
        <f>'2. Orillia Power (Def-Var Bal)'!E22+'3. Orillia Power (GA Bal)'!E22</f>
        <v>105877.51</v>
      </c>
      <c r="F22" s="41">
        <f>+F21+C22</f>
        <v>-499277.04999999993</v>
      </c>
      <c r="G22" s="41">
        <f>F21*H22/12</f>
        <v>-741.31433599999991</v>
      </c>
      <c r="H22" s="44">
        <v>1.47E-2</v>
      </c>
      <c r="I22" s="45"/>
      <c r="J22" s="70"/>
      <c r="K22" s="42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2">
      <c r="A23" s="39" t="s">
        <v>2</v>
      </c>
      <c r="B23" s="66">
        <v>2015</v>
      </c>
      <c r="C23" s="41">
        <f t="shared" si="3"/>
        <v>97714.93</v>
      </c>
      <c r="D23" s="41"/>
      <c r="E23" s="67">
        <f>'2. Orillia Power (Def-Var Bal)'!E23+'3. Orillia Power (GA Bal)'!E23</f>
        <v>97714.93</v>
      </c>
      <c r="F23" s="41">
        <f t="shared" ref="F23:F25" si="4">+F22+C23</f>
        <v>-401562.11999999994</v>
      </c>
      <c r="G23" s="41">
        <f>F22*H23/12</f>
        <v>-611.61438624999994</v>
      </c>
      <c r="H23" s="44">
        <v>1.47E-2</v>
      </c>
      <c r="I23" s="45"/>
      <c r="J23" s="70"/>
      <c r="K23" s="4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x14ac:dyDescent="0.2">
      <c r="A24" s="39" t="s">
        <v>3</v>
      </c>
      <c r="B24" s="66">
        <v>2015</v>
      </c>
      <c r="C24" s="41">
        <f t="shared" si="3"/>
        <v>81453.040000000008</v>
      </c>
      <c r="D24" s="41"/>
      <c r="E24" s="67">
        <f>'2. Orillia Power (Def-Var Bal)'!E24+'3. Orillia Power (GA Bal)'!E24</f>
        <v>81453.040000000008</v>
      </c>
      <c r="F24" s="41">
        <f t="shared" si="4"/>
        <v>-320109.07999999996</v>
      </c>
      <c r="G24" s="41">
        <f>F23*H24/12</f>
        <v>-368.09860999999995</v>
      </c>
      <c r="H24" s="44">
        <v>1.0999999999999999E-2</v>
      </c>
      <c r="I24" s="45"/>
      <c r="J24" s="72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2">
      <c r="A25" s="39" t="s">
        <v>4</v>
      </c>
      <c r="B25" s="66">
        <v>2015</v>
      </c>
      <c r="C25" s="41">
        <f t="shared" si="3"/>
        <v>925.65999999999985</v>
      </c>
      <c r="D25" s="41"/>
      <c r="E25" s="67">
        <f>'2. Orillia Power (Def-Var Bal)'!E25+'3. Orillia Power (GA Bal)'!E25</f>
        <v>925.65999999999985</v>
      </c>
      <c r="F25" s="41">
        <f t="shared" si="4"/>
        <v>-319183.42</v>
      </c>
      <c r="G25" s="41">
        <f t="shared" ref="G25:G32" si="5">F24*H25/12</f>
        <v>-293.43332333333325</v>
      </c>
      <c r="H25" s="44">
        <v>1.0999999999999999E-2</v>
      </c>
      <c r="I25" s="45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x14ac:dyDescent="0.2">
      <c r="A26" s="39" t="s">
        <v>5</v>
      </c>
      <c r="B26" s="66">
        <v>2015</v>
      </c>
      <c r="C26" s="39"/>
      <c r="D26" s="39"/>
      <c r="E26" s="39"/>
      <c r="F26" s="41">
        <f>+F25+C26</f>
        <v>-319183.42</v>
      </c>
      <c r="G26" s="41">
        <f t="shared" si="5"/>
        <v>-292.58480166666664</v>
      </c>
      <c r="H26" s="44">
        <v>1.0999999999999999E-2</v>
      </c>
      <c r="I26" s="45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2">
      <c r="A27" s="39" t="s">
        <v>6</v>
      </c>
      <c r="B27" s="66">
        <v>2015</v>
      </c>
      <c r="C27" s="39"/>
      <c r="D27" s="39"/>
      <c r="E27" s="39"/>
      <c r="F27" s="41">
        <f t="shared" ref="F27:F32" si="6">+F26+C27</f>
        <v>-319183.42</v>
      </c>
      <c r="G27" s="41">
        <f t="shared" si="5"/>
        <v>-292.58480166666664</v>
      </c>
      <c r="H27" s="44">
        <v>1.0999999999999999E-2</v>
      </c>
      <c r="I27" s="45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x14ac:dyDescent="0.2">
      <c r="A28" s="39" t="s">
        <v>7</v>
      </c>
      <c r="B28" s="66">
        <v>2015</v>
      </c>
      <c r="C28" s="39"/>
      <c r="D28" s="39"/>
      <c r="E28" s="39"/>
      <c r="F28" s="41">
        <f t="shared" si="6"/>
        <v>-319183.42</v>
      </c>
      <c r="G28" s="41">
        <f t="shared" si="5"/>
        <v>-292.58480166666664</v>
      </c>
      <c r="H28" s="44">
        <v>1.0999999999999999E-2</v>
      </c>
      <c r="I28" s="45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2">
      <c r="A29" s="39" t="s">
        <v>8</v>
      </c>
      <c r="B29" s="66">
        <v>2015</v>
      </c>
      <c r="C29" s="39"/>
      <c r="D29" s="39"/>
      <c r="E29" s="39"/>
      <c r="F29" s="41">
        <f t="shared" si="6"/>
        <v>-319183.42</v>
      </c>
      <c r="G29" s="41">
        <f t="shared" si="5"/>
        <v>-292.58480166666664</v>
      </c>
      <c r="H29" s="44">
        <v>1.0999999999999999E-2</v>
      </c>
      <c r="I29" s="45"/>
      <c r="J29" s="7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x14ac:dyDescent="0.2">
      <c r="A30" s="39" t="s">
        <v>9</v>
      </c>
      <c r="B30" s="66">
        <v>2015</v>
      </c>
      <c r="C30" s="39"/>
      <c r="D30" s="39"/>
      <c r="E30" s="39"/>
      <c r="F30" s="41">
        <f t="shared" si="6"/>
        <v>-319183.42</v>
      </c>
      <c r="G30" s="41">
        <f t="shared" si="5"/>
        <v>-292.58480166666664</v>
      </c>
      <c r="H30" s="44">
        <v>1.0999999999999999E-2</v>
      </c>
      <c r="I30" s="45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2">
      <c r="A31" s="39" t="s">
        <v>10</v>
      </c>
      <c r="B31" s="66">
        <v>2015</v>
      </c>
      <c r="C31" s="39"/>
      <c r="D31" s="39"/>
      <c r="E31" s="39"/>
      <c r="F31" s="41">
        <f t="shared" si="6"/>
        <v>-319183.42</v>
      </c>
      <c r="G31" s="41">
        <f t="shared" si="5"/>
        <v>-292.58480166666664</v>
      </c>
      <c r="H31" s="44">
        <v>1.0999999999999999E-2</v>
      </c>
      <c r="I31" s="45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x14ac:dyDescent="0.2">
      <c r="A32" s="76" t="s">
        <v>11</v>
      </c>
      <c r="B32" s="77">
        <v>2015</v>
      </c>
      <c r="C32" s="76"/>
      <c r="D32" s="76"/>
      <c r="E32" s="76"/>
      <c r="F32" s="78">
        <f t="shared" si="6"/>
        <v>-319183.42</v>
      </c>
      <c r="G32" s="78">
        <f t="shared" si="5"/>
        <v>-292.58480166666664</v>
      </c>
      <c r="H32" s="80">
        <v>1.0999999999999999E-2</v>
      </c>
      <c r="I32" s="45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5.75" thickBot="1" x14ac:dyDescent="0.25">
      <c r="A33" s="46" t="s">
        <v>52</v>
      </c>
      <c r="B33" s="48"/>
      <c r="C33" s="48"/>
      <c r="D33" s="39"/>
      <c r="E33" s="75">
        <f>SUM(E21:E32)</f>
        <v>396214.2</v>
      </c>
      <c r="F33" s="48"/>
      <c r="G33" s="39"/>
      <c r="H33" s="50"/>
      <c r="I33" s="45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x14ac:dyDescent="0.2">
      <c r="A34" s="46"/>
      <c r="B34" s="48"/>
      <c r="C34" s="48"/>
      <c r="D34" s="39"/>
      <c r="E34" s="50"/>
      <c r="F34" s="48"/>
      <c r="G34" s="39"/>
      <c r="H34" s="50"/>
      <c r="I34" s="45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2">
      <c r="A35" s="39" t="s">
        <v>40</v>
      </c>
      <c r="B35" s="66">
        <v>2016</v>
      </c>
      <c r="C35" s="48"/>
      <c r="D35" s="39"/>
      <c r="E35" s="50"/>
      <c r="F35" s="74">
        <f>F32+C35</f>
        <v>-319183.42</v>
      </c>
      <c r="G35" s="41">
        <f>F32*H35/12</f>
        <v>-292.58480166666664</v>
      </c>
      <c r="H35" s="44">
        <v>1.0999999999999999E-2</v>
      </c>
      <c r="I35" s="45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x14ac:dyDescent="0.2">
      <c r="A36" s="39" t="s">
        <v>1</v>
      </c>
      <c r="B36" s="66">
        <v>2016</v>
      </c>
      <c r="C36" s="48"/>
      <c r="D36" s="39"/>
      <c r="E36" s="50"/>
      <c r="F36" s="74">
        <f>F35+C36</f>
        <v>-319183.42</v>
      </c>
      <c r="G36" s="41">
        <f>F35*H36/12</f>
        <v>-292.58480166666664</v>
      </c>
      <c r="H36" s="44">
        <v>1.0999999999999999E-2</v>
      </c>
      <c r="I36" s="45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2">
      <c r="A37" s="39" t="s">
        <v>2</v>
      </c>
      <c r="B37" s="66">
        <v>2016</v>
      </c>
      <c r="C37" s="48"/>
      <c r="D37" s="39"/>
      <c r="E37" s="50"/>
      <c r="F37" s="74">
        <f t="shared" ref="F37:F46" si="7">F36+C37</f>
        <v>-319183.42</v>
      </c>
      <c r="G37" s="41">
        <f t="shared" ref="G37:G46" si="8">F36*H37/12</f>
        <v>-292.58480166666664</v>
      </c>
      <c r="H37" s="44">
        <v>1.0999999999999999E-2</v>
      </c>
      <c r="I37" s="45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x14ac:dyDescent="0.2">
      <c r="A38" s="39" t="s">
        <v>3</v>
      </c>
      <c r="B38" s="66">
        <v>2016</v>
      </c>
      <c r="C38" s="48"/>
      <c r="D38" s="39"/>
      <c r="E38" s="50"/>
      <c r="F38" s="74">
        <f t="shared" si="7"/>
        <v>-319183.42</v>
      </c>
      <c r="G38" s="41">
        <f t="shared" si="8"/>
        <v>-292.58480166666664</v>
      </c>
      <c r="H38" s="44">
        <v>1.0999999999999999E-2</v>
      </c>
      <c r="I38" s="45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2">
      <c r="A39" s="39" t="s">
        <v>4</v>
      </c>
      <c r="B39" s="66">
        <v>2016</v>
      </c>
      <c r="C39" s="48"/>
      <c r="D39" s="39"/>
      <c r="E39" s="50"/>
      <c r="F39" s="74">
        <f t="shared" si="7"/>
        <v>-319183.42</v>
      </c>
      <c r="G39" s="41">
        <f t="shared" si="8"/>
        <v>-292.58480166666664</v>
      </c>
      <c r="H39" s="44">
        <v>1.0999999999999999E-2</v>
      </c>
      <c r="I39" s="45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x14ac:dyDescent="0.2">
      <c r="A40" s="39" t="s">
        <v>5</v>
      </c>
      <c r="B40" s="66">
        <v>2016</v>
      </c>
      <c r="C40" s="48"/>
      <c r="D40" s="39"/>
      <c r="E40" s="50"/>
      <c r="F40" s="74">
        <f t="shared" si="7"/>
        <v>-319183.42</v>
      </c>
      <c r="G40" s="41">
        <f t="shared" si="8"/>
        <v>-292.58480166666664</v>
      </c>
      <c r="H40" s="44">
        <v>1.0999999999999999E-2</v>
      </c>
      <c r="I40" s="45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2">
      <c r="A41" s="39" t="s">
        <v>6</v>
      </c>
      <c r="B41" s="66">
        <v>2016</v>
      </c>
      <c r="C41" s="48"/>
      <c r="D41" s="39"/>
      <c r="E41" s="50"/>
      <c r="F41" s="74">
        <f t="shared" si="7"/>
        <v>-319183.42</v>
      </c>
      <c r="G41" s="41">
        <f t="shared" si="8"/>
        <v>-292.58480166666664</v>
      </c>
      <c r="H41" s="44">
        <v>1.0999999999999999E-2</v>
      </c>
      <c r="I41" s="45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</row>
    <row r="42" spans="1:24" x14ac:dyDescent="0.2">
      <c r="A42" s="39" t="s">
        <v>7</v>
      </c>
      <c r="B42" s="66">
        <v>2016</v>
      </c>
      <c r="C42" s="48"/>
      <c r="D42" s="39"/>
      <c r="E42" s="50"/>
      <c r="F42" s="74">
        <f t="shared" si="7"/>
        <v>-319183.42</v>
      </c>
      <c r="G42" s="41">
        <f t="shared" si="8"/>
        <v>-292.58480166666664</v>
      </c>
      <c r="H42" s="44">
        <v>1.0999999999999999E-2</v>
      </c>
      <c r="I42" s="45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2">
      <c r="A43" s="39" t="s">
        <v>8</v>
      </c>
      <c r="B43" s="66">
        <v>2016</v>
      </c>
      <c r="C43" s="48"/>
      <c r="D43" s="39"/>
      <c r="E43" s="50"/>
      <c r="F43" s="74">
        <f t="shared" si="7"/>
        <v>-319183.42</v>
      </c>
      <c r="G43" s="41">
        <f t="shared" si="8"/>
        <v>-292.58480166666664</v>
      </c>
      <c r="H43" s="44">
        <v>1.0999999999999999E-2</v>
      </c>
      <c r="I43" s="45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x14ac:dyDescent="0.2">
      <c r="A44" s="39" t="s">
        <v>9</v>
      </c>
      <c r="B44" s="66">
        <v>2016</v>
      </c>
      <c r="C44" s="48"/>
      <c r="D44" s="39"/>
      <c r="E44" s="50"/>
      <c r="F44" s="74">
        <f t="shared" si="7"/>
        <v>-319183.42</v>
      </c>
      <c r="G44" s="41">
        <f t="shared" si="8"/>
        <v>-292.58480166666664</v>
      </c>
      <c r="H44" s="44">
        <v>1.0999999999999999E-2</v>
      </c>
      <c r="I44" s="45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2">
      <c r="A45" s="39" t="s">
        <v>10</v>
      </c>
      <c r="B45" s="66">
        <v>2016</v>
      </c>
      <c r="C45" s="48"/>
      <c r="D45" s="39"/>
      <c r="E45" s="50"/>
      <c r="F45" s="74">
        <f t="shared" si="7"/>
        <v>-319183.42</v>
      </c>
      <c r="G45" s="41">
        <f t="shared" si="8"/>
        <v>-292.58480166666664</v>
      </c>
      <c r="H45" s="44">
        <v>1.0999999999999999E-2</v>
      </c>
      <c r="I45" s="4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 x14ac:dyDescent="0.2">
      <c r="A46" s="76" t="s">
        <v>11</v>
      </c>
      <c r="B46" s="77">
        <v>2016</v>
      </c>
      <c r="C46" s="76"/>
      <c r="D46" s="76"/>
      <c r="E46" s="76"/>
      <c r="F46" s="82">
        <f t="shared" si="7"/>
        <v>-319183.42</v>
      </c>
      <c r="G46" s="78">
        <f t="shared" si="8"/>
        <v>-292.58480166666664</v>
      </c>
      <c r="H46" s="80">
        <v>1.0999999999999999E-2</v>
      </c>
      <c r="I46" s="45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ht="15.75" thickBot="1" x14ac:dyDescent="0.25">
      <c r="A47" s="39" t="s">
        <v>50</v>
      </c>
      <c r="B47" s="43"/>
      <c r="C47" s="81">
        <f>SUM(C5:C25)</f>
        <v>-319183.42</v>
      </c>
      <c r="D47" s="81">
        <f>SUM(D5:D25)</f>
        <v>339514.09999999986</v>
      </c>
      <c r="E47" s="81">
        <f>+E19+E33</f>
        <v>1064364.28</v>
      </c>
      <c r="F47" s="39"/>
      <c r="G47" s="88">
        <f>SUM(G11:G46)</f>
        <v>-19258.216245</v>
      </c>
      <c r="H47" s="39"/>
      <c r="I47" s="45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x14ac:dyDescent="0.2">
      <c r="A48" s="39"/>
      <c r="B48" s="39"/>
      <c r="C48" s="87" t="s">
        <v>53</v>
      </c>
      <c r="D48" s="87" t="s">
        <v>37</v>
      </c>
      <c r="E48" s="87" t="s">
        <v>55</v>
      </c>
      <c r="F48" s="39"/>
      <c r="G48" s="87" t="s">
        <v>54</v>
      </c>
      <c r="H48" s="39"/>
      <c r="I48" s="45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25">
      <c r="D49" s="49"/>
      <c r="E49" s="49"/>
      <c r="I49" s="45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ht="12.75" customHeight="1" x14ac:dyDescent="0.25"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ht="18" customHeight="1" thickBot="1" x14ac:dyDescent="0.3">
      <c r="C51" s="119"/>
      <c r="D51" s="119"/>
      <c r="E51" s="125" t="s">
        <v>125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x14ac:dyDescent="0.25">
      <c r="A52" s="51" t="s">
        <v>48</v>
      </c>
      <c r="B52" s="52"/>
      <c r="C52" s="115"/>
      <c r="D52" s="117"/>
      <c r="E52" s="126">
        <f>C47</f>
        <v>-319183.42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25">
      <c r="A53" s="54" t="s">
        <v>49</v>
      </c>
      <c r="B53" s="55"/>
      <c r="C53" s="116"/>
      <c r="D53" s="118"/>
      <c r="E53" s="127">
        <f>D47+G47</f>
        <v>320255.88375499984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 ht="15.75" thickBot="1" x14ac:dyDescent="0.3">
      <c r="A54" s="57" t="s">
        <v>39</v>
      </c>
      <c r="B54" s="58"/>
      <c r="C54" s="58"/>
      <c r="D54" s="58"/>
      <c r="E54" s="128">
        <f>SUM(E52:E53)</f>
        <v>1072.4637549998588</v>
      </c>
    </row>
    <row r="55" spans="1:24" ht="15.75" thickBot="1" x14ac:dyDescent="0.3"/>
    <row r="56" spans="1:24" ht="15.75" thickBot="1" x14ac:dyDescent="0.25">
      <c r="D56" s="55" t="s">
        <v>131</v>
      </c>
      <c r="G56" s="134">
        <f>-23721+4456</f>
        <v>-19265</v>
      </c>
    </row>
    <row r="57" spans="1:24" x14ac:dyDescent="0.25">
      <c r="D57" s="135" t="s">
        <v>133</v>
      </c>
      <c r="E57" s="135"/>
      <c r="F57" s="135"/>
      <c r="G57" s="136">
        <f>G47-G56</f>
        <v>6.783755000000383</v>
      </c>
    </row>
    <row r="60" spans="1:24" s="47" customFormat="1" x14ac:dyDescent="0.25">
      <c r="A60" s="33"/>
      <c r="B60" s="33"/>
      <c r="C60" s="33"/>
      <c r="D60" s="33"/>
      <c r="E60" s="33"/>
      <c r="F60" s="33"/>
      <c r="G60" s="33"/>
      <c r="H60" s="33"/>
      <c r="I60" s="40"/>
    </row>
  </sheetData>
  <mergeCells count="1">
    <mergeCell ref="A1:H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0"/>
  <sheetViews>
    <sheetView tabSelected="1" topLeftCell="A37" workbookViewId="0">
      <selection activeCell="G51" sqref="G51"/>
    </sheetView>
  </sheetViews>
  <sheetFormatPr defaultRowHeight="15" x14ac:dyDescent="0.25"/>
  <cols>
    <col min="1" max="1" width="26" style="33" customWidth="1"/>
    <col min="2" max="2" width="8.42578125" style="33" customWidth="1"/>
    <col min="3" max="3" width="15" style="33" customWidth="1"/>
    <col min="4" max="4" width="15.5703125" style="33" customWidth="1"/>
    <col min="5" max="5" width="24.42578125" style="33" customWidth="1"/>
    <col min="6" max="6" width="17.140625" style="33" customWidth="1"/>
    <col min="7" max="7" width="20" style="33" customWidth="1"/>
    <col min="8" max="8" width="13" style="33" customWidth="1"/>
    <col min="9" max="9" width="2.42578125" style="40" customWidth="1"/>
    <col min="10" max="10" width="12.7109375" style="33" bestFit="1" customWidth="1"/>
    <col min="11" max="11" width="10.42578125" style="33" bestFit="1" customWidth="1"/>
    <col min="12" max="16" width="9.140625" style="33"/>
    <col min="17" max="17" width="11.28515625" style="33" bestFit="1" customWidth="1"/>
    <col min="18" max="16384" width="9.140625" style="33"/>
  </cols>
  <sheetData>
    <row r="1" spans="1:24" ht="24" customHeight="1" x14ac:dyDescent="0.25">
      <c r="A1" s="140" t="s">
        <v>120</v>
      </c>
      <c r="B1" s="140"/>
      <c r="C1" s="140"/>
      <c r="D1" s="140"/>
      <c r="E1" s="140"/>
      <c r="F1" s="140"/>
      <c r="G1" s="140"/>
      <c r="H1" s="140"/>
      <c r="I1" s="73"/>
    </row>
    <row r="2" spans="1:24" x14ac:dyDescent="0.2">
      <c r="A2" s="34"/>
      <c r="B2" s="34"/>
      <c r="C2" s="34"/>
      <c r="D2" s="34"/>
      <c r="E2" s="34"/>
      <c r="F2" s="34"/>
      <c r="G2" s="34"/>
      <c r="H2" s="34"/>
      <c r="I2" s="35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65" customFormat="1" ht="51" x14ac:dyDescent="0.25">
      <c r="A3" s="60" t="s">
        <v>36</v>
      </c>
      <c r="B3" s="61"/>
      <c r="C3" s="61" t="s">
        <v>44</v>
      </c>
      <c r="D3" s="61" t="s">
        <v>43</v>
      </c>
      <c r="E3" s="61" t="s">
        <v>12</v>
      </c>
      <c r="F3" s="61" t="s">
        <v>41</v>
      </c>
      <c r="G3" s="62" t="s">
        <v>37</v>
      </c>
      <c r="H3" s="63" t="s">
        <v>38</v>
      </c>
      <c r="I3" s="64"/>
      <c r="J3" s="71"/>
      <c r="K3" s="71"/>
      <c r="L3" s="71"/>
      <c r="M3" s="71"/>
      <c r="N3" s="71"/>
      <c r="O3" s="71"/>
      <c r="P3" s="71"/>
      <c r="Q3" s="83">
        <f>A7/12</f>
        <v>-136658.88333333333</v>
      </c>
      <c r="R3" s="71"/>
      <c r="S3" s="71"/>
      <c r="T3" s="71"/>
      <c r="U3" s="71"/>
      <c r="V3" s="71"/>
      <c r="W3" s="71"/>
      <c r="X3" s="71"/>
    </row>
    <row r="4" spans="1:24" x14ac:dyDescent="0.2">
      <c r="A4" s="36"/>
      <c r="B4" s="37"/>
      <c r="C4" s="37"/>
      <c r="D4" s="37"/>
      <c r="E4" s="36"/>
      <c r="F4" s="36"/>
      <c r="G4" s="36"/>
      <c r="H4" s="36"/>
      <c r="I4" s="38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15.75" thickBot="1" x14ac:dyDescent="0.25">
      <c r="A5" s="39" t="s">
        <v>42</v>
      </c>
      <c r="B5" s="84"/>
      <c r="C5" s="85">
        <f>'4. JE_Approved Balances'!D11</f>
        <v>-1965282.69</v>
      </c>
      <c r="D5" s="85">
        <f>'4. JE_Approved Balances'!E11</f>
        <v>325376.08999999985</v>
      </c>
      <c r="E5" s="39"/>
      <c r="F5" s="39"/>
      <c r="G5" s="39"/>
      <c r="H5" s="39"/>
      <c r="I5" s="3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 ht="13.5" customHeight="1" thickTop="1" x14ac:dyDescent="0.2">
      <c r="A6" s="39"/>
      <c r="B6" s="39"/>
      <c r="C6" s="39"/>
      <c r="D6" s="39"/>
      <c r="E6" s="39"/>
      <c r="F6" s="39"/>
      <c r="G6" s="39"/>
      <c r="H6" s="3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13.5" customHeight="1" x14ac:dyDescent="0.2">
      <c r="A7" s="43">
        <f>+C5+D5</f>
        <v>-1639906.6</v>
      </c>
      <c r="B7" s="39"/>
      <c r="C7" s="39"/>
      <c r="D7" s="39"/>
      <c r="E7" s="39"/>
      <c r="F7" s="39"/>
      <c r="G7" s="39"/>
      <c r="H7" s="3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3.5" customHeight="1" x14ac:dyDescent="0.2">
      <c r="A8" s="86"/>
      <c r="B8" s="39" t="s">
        <v>121</v>
      </c>
      <c r="C8" s="39"/>
      <c r="D8" s="39"/>
      <c r="E8" s="39"/>
      <c r="F8" s="39"/>
      <c r="G8" s="39"/>
      <c r="H8" s="3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3.5" customHeight="1" x14ac:dyDescent="0.2">
      <c r="A9" s="86"/>
      <c r="B9" s="39" t="s">
        <v>122</v>
      </c>
      <c r="C9" s="39"/>
      <c r="D9" s="39"/>
      <c r="E9" s="39"/>
      <c r="F9" s="39"/>
      <c r="G9" s="39"/>
      <c r="H9" s="3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51.75" customHeight="1" x14ac:dyDescent="0.2">
      <c r="A10" s="39"/>
      <c r="B10" s="39"/>
      <c r="C10" s="68" t="s">
        <v>123</v>
      </c>
      <c r="D10" s="68" t="s">
        <v>124</v>
      </c>
      <c r="E10" s="69" t="s">
        <v>12</v>
      </c>
      <c r="F10" s="61" t="s">
        <v>41</v>
      </c>
      <c r="G10" s="63" t="s">
        <v>47</v>
      </c>
      <c r="H10" s="63" t="s">
        <v>38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2">
      <c r="A11" s="39" t="s">
        <v>4</v>
      </c>
      <c r="B11" s="66">
        <v>2014</v>
      </c>
      <c r="C11" s="41">
        <f>E11-D11</f>
        <v>125855.29</v>
      </c>
      <c r="D11" s="41"/>
      <c r="E11" s="67">
        <f>18.67+125836.62</f>
        <v>125855.29</v>
      </c>
      <c r="F11" s="41">
        <f>+C5+C11</f>
        <v>-1839427.4</v>
      </c>
      <c r="G11" s="41">
        <f>C5*H11/12</f>
        <v>-2407.4712952499999</v>
      </c>
      <c r="H11" s="44">
        <v>1.47E-2</v>
      </c>
      <c r="I11" s="45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x14ac:dyDescent="0.2">
      <c r="A12" s="39" t="s">
        <v>5</v>
      </c>
      <c r="B12" s="66">
        <v>2014</v>
      </c>
      <c r="C12" s="41">
        <f t="shared" ref="C12:C18" si="0">E12-D12</f>
        <v>132052.78</v>
      </c>
      <c r="D12" s="41"/>
      <c r="E12" s="67">
        <v>132052.78</v>
      </c>
      <c r="F12" s="41">
        <f>+F11+C12</f>
        <v>-1707374.6199999999</v>
      </c>
      <c r="G12" s="41">
        <f>F11*H12/12</f>
        <v>-2253.2985649999996</v>
      </c>
      <c r="H12" s="44">
        <v>1.47E-2</v>
      </c>
      <c r="I12" s="45"/>
      <c r="J12" s="70"/>
      <c r="K12" s="70"/>
      <c r="L12" s="70"/>
      <c r="M12" s="70"/>
      <c r="N12" s="70" t="s">
        <v>57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2">
      <c r="A13" s="39" t="s">
        <v>6</v>
      </c>
      <c r="B13" s="66">
        <v>2014</v>
      </c>
      <c r="C13" s="41">
        <f t="shared" si="0"/>
        <v>132998.68</v>
      </c>
      <c r="D13" s="41"/>
      <c r="E13" s="67">
        <v>132998.68</v>
      </c>
      <c r="F13" s="41">
        <f t="shared" ref="F13:F18" si="1">+F12+C13</f>
        <v>-1574375.94</v>
      </c>
      <c r="G13" s="41">
        <f t="shared" ref="G13:G18" si="2">F12*H13/12</f>
        <v>-2091.5339094999995</v>
      </c>
      <c r="H13" s="44">
        <v>1.47E-2</v>
      </c>
      <c r="I13" s="45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x14ac:dyDescent="0.2">
      <c r="A14" s="39" t="s">
        <v>7</v>
      </c>
      <c r="B14" s="66">
        <v>2014</v>
      </c>
      <c r="C14" s="41">
        <f t="shared" si="0"/>
        <v>132494.91</v>
      </c>
      <c r="D14" s="41"/>
      <c r="E14" s="67">
        <v>132494.91</v>
      </c>
      <c r="F14" s="41">
        <f t="shared" si="1"/>
        <v>-1441881.03</v>
      </c>
      <c r="G14" s="41">
        <f t="shared" si="2"/>
        <v>-1928.6105264999999</v>
      </c>
      <c r="H14" s="44">
        <v>1.47E-2</v>
      </c>
      <c r="I14" s="45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2">
      <c r="A15" s="39" t="s">
        <v>8</v>
      </c>
      <c r="B15" s="66">
        <v>2014</v>
      </c>
      <c r="C15" s="41">
        <f t="shared" si="0"/>
        <v>129639.18</v>
      </c>
      <c r="D15" s="41"/>
      <c r="E15" s="67">
        <v>129639.18</v>
      </c>
      <c r="F15" s="41">
        <f t="shared" si="1"/>
        <v>-1312241.8500000001</v>
      </c>
      <c r="G15" s="41">
        <f t="shared" si="2"/>
        <v>-1766.3042617499998</v>
      </c>
      <c r="H15" s="44">
        <v>1.47E-2</v>
      </c>
      <c r="I15" s="45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x14ac:dyDescent="0.2">
      <c r="A16" s="39" t="s">
        <v>9</v>
      </c>
      <c r="B16" s="66">
        <v>2014</v>
      </c>
      <c r="C16" s="41">
        <f t="shared" si="0"/>
        <v>127172.86</v>
      </c>
      <c r="D16" s="41"/>
      <c r="E16" s="67">
        <v>127172.86</v>
      </c>
      <c r="F16" s="41">
        <f t="shared" si="1"/>
        <v>-1185068.99</v>
      </c>
      <c r="G16" s="41">
        <f t="shared" si="2"/>
        <v>-1607.4962662500002</v>
      </c>
      <c r="H16" s="44">
        <v>1.47E-2</v>
      </c>
      <c r="I16" s="45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9" t="s">
        <v>10</v>
      </c>
      <c r="B17" s="66">
        <v>2014</v>
      </c>
      <c r="C17" s="41">
        <f t="shared" si="0"/>
        <v>136942.76999999999</v>
      </c>
      <c r="D17" s="41"/>
      <c r="E17" s="67">
        <v>136942.76999999999</v>
      </c>
      <c r="F17" s="41">
        <f t="shared" si="1"/>
        <v>-1048126.22</v>
      </c>
      <c r="G17" s="41">
        <f t="shared" si="2"/>
        <v>-1451.7095127499999</v>
      </c>
      <c r="H17" s="44">
        <v>1.47E-2</v>
      </c>
      <c r="I17" s="45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x14ac:dyDescent="0.2">
      <c r="A18" s="76" t="s">
        <v>11</v>
      </c>
      <c r="B18" s="77">
        <v>2014</v>
      </c>
      <c r="C18" s="78">
        <f t="shared" si="0"/>
        <v>145017.15</v>
      </c>
      <c r="D18" s="78"/>
      <c r="E18" s="79">
        <v>145017.15</v>
      </c>
      <c r="F18" s="78">
        <f t="shared" si="1"/>
        <v>-903109.07</v>
      </c>
      <c r="G18" s="78">
        <f t="shared" si="2"/>
        <v>-1283.9546195</v>
      </c>
      <c r="H18" s="80">
        <v>1.47E-2</v>
      </c>
      <c r="I18" s="45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5.75" thickBot="1" x14ac:dyDescent="0.25">
      <c r="A19" s="46" t="s">
        <v>51</v>
      </c>
      <c r="B19" s="39"/>
      <c r="C19" s="39"/>
      <c r="D19" s="39"/>
      <c r="E19" s="75">
        <f>SUM(E11:E18)</f>
        <v>1062173.6200000001</v>
      </c>
      <c r="F19" s="39"/>
      <c r="G19" s="39"/>
      <c r="H19" s="39"/>
      <c r="I19" s="45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x14ac:dyDescent="0.2">
      <c r="A20" s="39"/>
      <c r="B20" s="39"/>
      <c r="C20" s="39"/>
      <c r="D20" s="39"/>
      <c r="E20" s="39"/>
      <c r="F20" s="39"/>
      <c r="G20" s="39"/>
      <c r="H20" s="39"/>
      <c r="I20" s="45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2">
      <c r="A21" s="39" t="s">
        <v>40</v>
      </c>
      <c r="B21" s="66">
        <v>2015</v>
      </c>
      <c r="C21" s="41">
        <f t="shared" ref="C21:C24" si="3">E21-D21</f>
        <v>160204.67000000001</v>
      </c>
      <c r="D21" s="41"/>
      <c r="E21" s="67">
        <v>160204.67000000001</v>
      </c>
      <c r="F21" s="41">
        <f>+F18+C21</f>
        <v>-742904.39999999991</v>
      </c>
      <c r="G21" s="41">
        <f>F18*H21/12</f>
        <v>-1106.3086107499998</v>
      </c>
      <c r="H21" s="44">
        <v>1.47E-2</v>
      </c>
      <c r="I21" s="45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x14ac:dyDescent="0.2">
      <c r="A22" s="39" t="s">
        <v>1</v>
      </c>
      <c r="B22" s="66">
        <v>2015</v>
      </c>
      <c r="C22" s="41">
        <f t="shared" si="3"/>
        <v>154469.06</v>
      </c>
      <c r="D22" s="41"/>
      <c r="E22" s="67">
        <v>154469.06</v>
      </c>
      <c r="F22" s="41">
        <f>+F21+C22</f>
        <v>-588435.33999999985</v>
      </c>
      <c r="G22" s="41">
        <f>F21*H22/12</f>
        <v>-910.05788999999993</v>
      </c>
      <c r="H22" s="44">
        <v>1.47E-2</v>
      </c>
      <c r="I22" s="45"/>
      <c r="J22" s="70"/>
      <c r="K22" s="42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2">
      <c r="A23" s="39" t="s">
        <v>2</v>
      </c>
      <c r="B23" s="66">
        <v>2015</v>
      </c>
      <c r="C23" s="41">
        <f t="shared" si="3"/>
        <v>144834.66</v>
      </c>
      <c r="D23" s="41"/>
      <c r="E23" s="67">
        <v>144834.66</v>
      </c>
      <c r="F23" s="41">
        <f t="shared" ref="F23:F25" si="4">+F22+C23</f>
        <v>-443600.67999999982</v>
      </c>
      <c r="G23" s="41">
        <f>F22*H23/12</f>
        <v>-720.83329149999975</v>
      </c>
      <c r="H23" s="44">
        <v>1.47E-2</v>
      </c>
      <c r="I23" s="45"/>
      <c r="J23" s="70"/>
      <c r="K23" s="4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x14ac:dyDescent="0.2">
      <c r="A24" s="39" t="s">
        <v>3</v>
      </c>
      <c r="B24" s="66">
        <v>2015</v>
      </c>
      <c r="C24" s="41">
        <f t="shared" si="3"/>
        <v>127831.27</v>
      </c>
      <c r="D24" s="41"/>
      <c r="E24" s="67">
        <v>127831.27</v>
      </c>
      <c r="F24" s="41">
        <f t="shared" si="4"/>
        <v>-315769.4099999998</v>
      </c>
      <c r="G24" s="41">
        <f t="shared" ref="G24:G31" si="5">F23*H24/12</f>
        <v>-406.63395666666651</v>
      </c>
      <c r="H24" s="44">
        <v>1.0999999999999999E-2</v>
      </c>
      <c r="I24" s="45"/>
      <c r="J24" s="72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2">
      <c r="A25" s="39" t="s">
        <v>4</v>
      </c>
      <c r="B25" s="66">
        <v>2015</v>
      </c>
      <c r="C25" s="41">
        <f>E25-D25</f>
        <v>1924.1</v>
      </c>
      <c r="D25" s="41"/>
      <c r="E25" s="67">
        <v>1924.1</v>
      </c>
      <c r="F25" s="41">
        <f t="shared" si="4"/>
        <v>-313845.30999999982</v>
      </c>
      <c r="G25" s="41">
        <f t="shared" si="5"/>
        <v>-289.45529249999981</v>
      </c>
      <c r="H25" s="44">
        <v>1.0999999999999999E-2</v>
      </c>
      <c r="I25" s="45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x14ac:dyDescent="0.2">
      <c r="A26" s="39" t="s">
        <v>5</v>
      </c>
      <c r="B26" s="66">
        <v>2015</v>
      </c>
      <c r="C26" s="39"/>
      <c r="D26" s="39"/>
      <c r="E26" s="39"/>
      <c r="F26" s="41">
        <f>+F25+C26</f>
        <v>-313845.30999999982</v>
      </c>
      <c r="G26" s="41">
        <f t="shared" si="5"/>
        <v>-287.69153416666649</v>
      </c>
      <c r="H26" s="44">
        <v>1.0999999999999999E-2</v>
      </c>
      <c r="I26" s="45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2">
      <c r="A27" s="39" t="s">
        <v>6</v>
      </c>
      <c r="B27" s="66">
        <v>2015</v>
      </c>
      <c r="C27" s="39"/>
      <c r="D27" s="39"/>
      <c r="E27" s="39"/>
      <c r="F27" s="41">
        <f t="shared" ref="F27:F32" si="6">+F26+C27</f>
        <v>-313845.30999999982</v>
      </c>
      <c r="G27" s="41">
        <f t="shared" si="5"/>
        <v>-287.69153416666649</v>
      </c>
      <c r="H27" s="44">
        <v>1.0999999999999999E-2</v>
      </c>
      <c r="I27" s="45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x14ac:dyDescent="0.2">
      <c r="A28" s="39" t="s">
        <v>7</v>
      </c>
      <c r="B28" s="66">
        <v>2015</v>
      </c>
      <c r="C28" s="39"/>
      <c r="D28" s="39"/>
      <c r="E28" s="39"/>
      <c r="F28" s="41">
        <f t="shared" si="6"/>
        <v>-313845.30999999982</v>
      </c>
      <c r="G28" s="41">
        <f t="shared" si="5"/>
        <v>-287.69153416666649</v>
      </c>
      <c r="H28" s="44">
        <v>1.0999999999999999E-2</v>
      </c>
      <c r="I28" s="45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2">
      <c r="A29" s="39" t="s">
        <v>8</v>
      </c>
      <c r="B29" s="66">
        <v>2015</v>
      </c>
      <c r="C29" s="39"/>
      <c r="D29" s="39"/>
      <c r="E29" s="39"/>
      <c r="F29" s="41">
        <f t="shared" si="6"/>
        <v>-313845.30999999982</v>
      </c>
      <c r="G29" s="41">
        <f t="shared" si="5"/>
        <v>-287.69153416666649</v>
      </c>
      <c r="H29" s="44">
        <v>1.0999999999999999E-2</v>
      </c>
      <c r="I29" s="45"/>
      <c r="J29" s="7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x14ac:dyDescent="0.2">
      <c r="A30" s="39" t="s">
        <v>9</v>
      </c>
      <c r="B30" s="66">
        <v>2015</v>
      </c>
      <c r="C30" s="39"/>
      <c r="D30" s="39"/>
      <c r="E30" s="39"/>
      <c r="F30" s="41">
        <f t="shared" si="6"/>
        <v>-313845.30999999982</v>
      </c>
      <c r="G30" s="41">
        <f t="shared" si="5"/>
        <v>-287.69153416666649</v>
      </c>
      <c r="H30" s="44">
        <v>1.0999999999999999E-2</v>
      </c>
      <c r="I30" s="45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2">
      <c r="A31" s="39" t="s">
        <v>10</v>
      </c>
      <c r="B31" s="66">
        <v>2015</v>
      </c>
      <c r="C31" s="39"/>
      <c r="D31" s="39"/>
      <c r="E31" s="39"/>
      <c r="F31" s="41">
        <f t="shared" si="6"/>
        <v>-313845.30999999982</v>
      </c>
      <c r="G31" s="41">
        <f t="shared" si="5"/>
        <v>-287.69153416666649</v>
      </c>
      <c r="H31" s="44">
        <v>1.0999999999999999E-2</v>
      </c>
      <c r="I31" s="45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x14ac:dyDescent="0.2">
      <c r="A32" s="76" t="s">
        <v>11</v>
      </c>
      <c r="B32" s="77">
        <v>2015</v>
      </c>
      <c r="C32" s="76"/>
      <c r="D32" s="76"/>
      <c r="E32" s="76"/>
      <c r="F32" s="78">
        <f t="shared" si="6"/>
        <v>-313845.30999999982</v>
      </c>
      <c r="G32" s="78"/>
      <c r="H32" s="80">
        <v>1.0999999999999999E-2</v>
      </c>
      <c r="I32" s="45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5.75" thickBot="1" x14ac:dyDescent="0.25">
      <c r="A33" s="46" t="s">
        <v>52</v>
      </c>
      <c r="B33" s="48"/>
      <c r="C33" s="48"/>
      <c r="D33" s="39"/>
      <c r="E33" s="75">
        <f>SUM(E21:E32)</f>
        <v>589263.76</v>
      </c>
      <c r="F33" s="48"/>
      <c r="G33" s="39"/>
      <c r="H33" s="50"/>
      <c r="I33" s="45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x14ac:dyDescent="0.2">
      <c r="A34" s="46"/>
      <c r="B34" s="48"/>
      <c r="C34" s="48"/>
      <c r="D34" s="39"/>
      <c r="E34" s="50"/>
      <c r="F34" s="48"/>
      <c r="G34" s="39"/>
      <c r="H34" s="50"/>
      <c r="I34" s="45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2">
      <c r="A35" s="39" t="s">
        <v>40</v>
      </c>
      <c r="B35" s="66">
        <v>2016</v>
      </c>
      <c r="C35" s="48"/>
      <c r="D35" s="39"/>
      <c r="E35" s="50"/>
      <c r="F35" s="74">
        <f>F32+C35</f>
        <v>-313845.30999999982</v>
      </c>
      <c r="G35" s="41">
        <f>F32*H35/12</f>
        <v>-287.69153416666649</v>
      </c>
      <c r="H35" s="44">
        <v>1.0999999999999999E-2</v>
      </c>
      <c r="I35" s="45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x14ac:dyDescent="0.2">
      <c r="A36" s="39" t="s">
        <v>1</v>
      </c>
      <c r="B36" s="66">
        <v>2016</v>
      </c>
      <c r="C36" s="48"/>
      <c r="D36" s="39"/>
      <c r="E36" s="50"/>
      <c r="F36" s="74">
        <f>F35+C36</f>
        <v>-313845.30999999982</v>
      </c>
      <c r="G36" s="41">
        <f>F35*H36/12</f>
        <v>-287.69153416666649</v>
      </c>
      <c r="H36" s="44">
        <v>1.0999999999999999E-2</v>
      </c>
      <c r="I36" s="45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2">
      <c r="A37" s="39" t="s">
        <v>2</v>
      </c>
      <c r="B37" s="66">
        <v>2016</v>
      </c>
      <c r="C37" s="48"/>
      <c r="D37" s="39"/>
      <c r="E37" s="50"/>
      <c r="F37" s="74">
        <f t="shared" ref="F37:F46" si="7">F36+C37</f>
        <v>-313845.30999999982</v>
      </c>
      <c r="G37" s="41">
        <f t="shared" ref="G37:G46" si="8">F36*H37/12</f>
        <v>-287.69153416666649</v>
      </c>
      <c r="H37" s="44">
        <v>1.0999999999999999E-2</v>
      </c>
      <c r="I37" s="45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x14ac:dyDescent="0.2">
      <c r="A38" s="39" t="s">
        <v>3</v>
      </c>
      <c r="B38" s="66">
        <v>2016</v>
      </c>
      <c r="C38" s="48"/>
      <c r="D38" s="39"/>
      <c r="E38" s="50"/>
      <c r="F38" s="74">
        <f t="shared" si="7"/>
        <v>-313845.30999999982</v>
      </c>
      <c r="G38" s="41">
        <f t="shared" si="8"/>
        <v>-287.69153416666649</v>
      </c>
      <c r="H38" s="44">
        <v>1.0999999999999999E-2</v>
      </c>
      <c r="I38" s="45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2">
      <c r="A39" s="39" t="s">
        <v>4</v>
      </c>
      <c r="B39" s="66">
        <v>2016</v>
      </c>
      <c r="C39" s="48"/>
      <c r="D39" s="39"/>
      <c r="E39" s="50"/>
      <c r="F39" s="74">
        <f t="shared" si="7"/>
        <v>-313845.30999999982</v>
      </c>
      <c r="G39" s="41">
        <f t="shared" si="8"/>
        <v>-287.69153416666649</v>
      </c>
      <c r="H39" s="44">
        <v>1.0999999999999999E-2</v>
      </c>
      <c r="I39" s="45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x14ac:dyDescent="0.2">
      <c r="A40" s="39" t="s">
        <v>5</v>
      </c>
      <c r="B40" s="66">
        <v>2016</v>
      </c>
      <c r="C40" s="48"/>
      <c r="D40" s="39"/>
      <c r="E40" s="50"/>
      <c r="F40" s="74">
        <f t="shared" si="7"/>
        <v>-313845.30999999982</v>
      </c>
      <c r="G40" s="41">
        <f t="shared" si="8"/>
        <v>-287.69153416666649</v>
      </c>
      <c r="H40" s="44">
        <v>1.0999999999999999E-2</v>
      </c>
      <c r="I40" s="45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2">
      <c r="A41" s="39" t="s">
        <v>6</v>
      </c>
      <c r="B41" s="66">
        <v>2016</v>
      </c>
      <c r="C41" s="48"/>
      <c r="D41" s="39"/>
      <c r="E41" s="50"/>
      <c r="F41" s="74">
        <f t="shared" si="7"/>
        <v>-313845.30999999982</v>
      </c>
      <c r="G41" s="41">
        <f t="shared" si="8"/>
        <v>-287.69153416666649</v>
      </c>
      <c r="H41" s="44">
        <v>1.0999999999999999E-2</v>
      </c>
      <c r="I41" s="45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</row>
    <row r="42" spans="1:24" x14ac:dyDescent="0.2">
      <c r="A42" s="39" t="s">
        <v>7</v>
      </c>
      <c r="B42" s="66">
        <v>2016</v>
      </c>
      <c r="C42" s="48"/>
      <c r="D42" s="39"/>
      <c r="E42" s="50"/>
      <c r="F42" s="74">
        <f t="shared" si="7"/>
        <v>-313845.30999999982</v>
      </c>
      <c r="G42" s="41">
        <f t="shared" si="8"/>
        <v>-287.69153416666649</v>
      </c>
      <c r="H42" s="44">
        <v>1.0999999999999999E-2</v>
      </c>
      <c r="I42" s="45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2">
      <c r="A43" s="39" t="s">
        <v>8</v>
      </c>
      <c r="B43" s="66">
        <v>2016</v>
      </c>
      <c r="C43" s="48"/>
      <c r="D43" s="39"/>
      <c r="E43" s="50"/>
      <c r="F43" s="74">
        <f t="shared" si="7"/>
        <v>-313845.30999999982</v>
      </c>
      <c r="G43" s="41">
        <f t="shared" si="8"/>
        <v>-287.69153416666649</v>
      </c>
      <c r="H43" s="44">
        <v>1.0999999999999999E-2</v>
      </c>
      <c r="I43" s="45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x14ac:dyDescent="0.2">
      <c r="A44" s="39" t="s">
        <v>9</v>
      </c>
      <c r="B44" s="66">
        <v>2016</v>
      </c>
      <c r="C44" s="48"/>
      <c r="D44" s="39"/>
      <c r="E44" s="50"/>
      <c r="F44" s="74">
        <f t="shared" si="7"/>
        <v>-313845.30999999982</v>
      </c>
      <c r="G44" s="41">
        <f t="shared" si="8"/>
        <v>-287.69153416666649</v>
      </c>
      <c r="H44" s="44">
        <v>1.0999999999999999E-2</v>
      </c>
      <c r="I44" s="45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2">
      <c r="A45" s="39" t="s">
        <v>10</v>
      </c>
      <c r="B45" s="66">
        <v>2016</v>
      </c>
      <c r="C45" s="48"/>
      <c r="D45" s="39"/>
      <c r="E45" s="50"/>
      <c r="F45" s="74">
        <f t="shared" si="7"/>
        <v>-313845.30999999982</v>
      </c>
      <c r="G45" s="41">
        <f t="shared" si="8"/>
        <v>-287.69153416666649</v>
      </c>
      <c r="H45" s="44">
        <v>1.0999999999999999E-2</v>
      </c>
      <c r="I45" s="4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 x14ac:dyDescent="0.2">
      <c r="A46" s="76" t="s">
        <v>11</v>
      </c>
      <c r="B46" s="77">
        <v>2016</v>
      </c>
      <c r="C46" s="76"/>
      <c r="D46" s="76"/>
      <c r="E46" s="76"/>
      <c r="F46" s="82">
        <f t="shared" si="7"/>
        <v>-313845.30999999982</v>
      </c>
      <c r="G46" s="78">
        <f t="shared" si="8"/>
        <v>-287.69153416666649</v>
      </c>
      <c r="H46" s="80">
        <v>1.0999999999999999E-2</v>
      </c>
      <c r="I46" s="45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ht="15.75" thickBot="1" x14ac:dyDescent="0.25">
      <c r="A47" s="39" t="s">
        <v>50</v>
      </c>
      <c r="B47" s="43"/>
      <c r="C47" s="81">
        <f>SUM(C5:C25)</f>
        <v>-313845.30999999982</v>
      </c>
      <c r="D47" s="81">
        <f>SUM(D5:D25)</f>
        <v>325376.08999999985</v>
      </c>
      <c r="E47" s="81">
        <f>+E19+E33</f>
        <v>1651437.3800000001</v>
      </c>
      <c r="F47" s="39"/>
      <c r="G47" s="88">
        <f>SUM(G11:G46)</f>
        <v>-23402.115612916688</v>
      </c>
      <c r="H47" s="39"/>
      <c r="I47" s="45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x14ac:dyDescent="0.2">
      <c r="A48" s="39"/>
      <c r="B48" s="39"/>
      <c r="C48" s="87" t="s">
        <v>53</v>
      </c>
      <c r="D48" s="87" t="s">
        <v>37</v>
      </c>
      <c r="E48" s="87" t="s">
        <v>55</v>
      </c>
      <c r="F48" s="39"/>
      <c r="G48" s="87" t="s">
        <v>54</v>
      </c>
      <c r="H48" s="39"/>
      <c r="I48" s="45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25">
      <c r="D49" s="49"/>
      <c r="E49" s="49"/>
      <c r="I49" s="45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ht="12.75" customHeight="1" x14ac:dyDescent="0.25"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ht="15" customHeight="1" thickBot="1" x14ac:dyDescent="0.3">
      <c r="A51" s="65" t="s">
        <v>127</v>
      </c>
      <c r="C51" s="119"/>
      <c r="D51" s="119"/>
      <c r="E51" s="119" t="s">
        <v>132</v>
      </c>
      <c r="F51" s="119" t="str">
        <f>'3. Orillia Power (GA Bal)'!E51</f>
        <v>Claim (GA Bal)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x14ac:dyDescent="0.25">
      <c r="A52" s="51" t="s">
        <v>48</v>
      </c>
      <c r="B52" s="52"/>
      <c r="C52" s="115"/>
      <c r="D52" s="117"/>
      <c r="E52" s="53">
        <f>C47</f>
        <v>-313845.30999999982</v>
      </c>
      <c r="F52" s="53">
        <f>'3. Orillia Power (GA Bal)'!E52</f>
        <v>-4.3655745685100555E-11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25">
      <c r="A53" s="54" t="s">
        <v>49</v>
      </c>
      <c r="B53" s="55"/>
      <c r="C53" s="116"/>
      <c r="D53" s="118"/>
      <c r="E53" s="56">
        <f>D47+G47</f>
        <v>301973.97438708314</v>
      </c>
      <c r="F53" s="56">
        <f>'3. Orillia Power (GA Bal)'!E53</f>
        <v>13328.441015416674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 ht="15.75" thickBot="1" x14ac:dyDescent="0.3">
      <c r="A54" s="57" t="s">
        <v>39</v>
      </c>
      <c r="B54" s="58"/>
      <c r="C54" s="58"/>
      <c r="D54" s="58"/>
      <c r="E54" s="59">
        <f>SUM(E52:E53)</f>
        <v>-11871.335612916679</v>
      </c>
      <c r="F54" s="59">
        <f>SUM(F52:F53)</f>
        <v>13328.441015416631</v>
      </c>
    </row>
    <row r="56" spans="1:24" ht="47.25" customHeight="1" thickBot="1" x14ac:dyDescent="0.3">
      <c r="A56" s="129" t="s">
        <v>129</v>
      </c>
      <c r="C56" s="119"/>
      <c r="D56" s="120" t="s">
        <v>125</v>
      </c>
      <c r="E56" s="120" t="s">
        <v>128</v>
      </c>
      <c r="F56" s="120" t="s">
        <v>130</v>
      </c>
    </row>
    <row r="57" spans="1:24" x14ac:dyDescent="0.25">
      <c r="A57" s="51" t="s">
        <v>48</v>
      </c>
      <c r="B57" s="52"/>
      <c r="C57" s="115"/>
      <c r="D57" s="122">
        <f>'1. OEB method'!E52</f>
        <v>-319183.42</v>
      </c>
      <c r="E57" s="130">
        <f>SUM(E52:F52)</f>
        <v>-313845.30999999988</v>
      </c>
      <c r="F57" s="132">
        <v>-313845.5</v>
      </c>
    </row>
    <row r="58" spans="1:24" x14ac:dyDescent="0.25">
      <c r="A58" s="54" t="s">
        <v>49</v>
      </c>
      <c r="B58" s="55"/>
      <c r="C58" s="116"/>
      <c r="D58" s="123">
        <f>'1. OEB method'!E53</f>
        <v>320255.88375499984</v>
      </c>
      <c r="E58" s="131">
        <f>SUM(E53:F53)</f>
        <v>315302.41540249984</v>
      </c>
      <c r="F58" s="133">
        <v>314911.90000000002</v>
      </c>
    </row>
    <row r="59" spans="1:24" ht="15.75" thickBot="1" x14ac:dyDescent="0.3">
      <c r="A59" s="57" t="s">
        <v>39</v>
      </c>
      <c r="B59" s="58"/>
      <c r="C59" s="58"/>
      <c r="D59" s="124">
        <f>SUM(D57:D58)</f>
        <v>1072.4637549998588</v>
      </c>
      <c r="E59" s="121">
        <f>SUM(E57:E58)</f>
        <v>1457.1054024999612</v>
      </c>
      <c r="F59" s="121">
        <f>SUM(F57:F58)</f>
        <v>1066.4000000000233</v>
      </c>
    </row>
    <row r="60" spans="1:24" s="47" customFormat="1" x14ac:dyDescent="0.25">
      <c r="A60" s="33"/>
      <c r="B60" s="33"/>
      <c r="C60" s="33"/>
      <c r="D60" s="33"/>
      <c r="E60" s="33"/>
      <c r="F60" s="33"/>
      <c r="G60" s="33"/>
      <c r="H60" s="33"/>
      <c r="I60" s="40"/>
    </row>
  </sheetData>
  <mergeCells count="1">
    <mergeCell ref="A1:H1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workbookViewId="0">
      <selection activeCell="G49" sqref="G49:G50"/>
    </sheetView>
  </sheetViews>
  <sheetFormatPr defaultRowHeight="15" x14ac:dyDescent="0.25"/>
  <cols>
    <col min="1" max="1" width="23" style="33" customWidth="1"/>
    <col min="2" max="2" width="8.42578125" style="33" customWidth="1"/>
    <col min="3" max="5" width="17.28515625" style="33" customWidth="1"/>
    <col min="6" max="6" width="18.85546875" style="33" bestFit="1" customWidth="1"/>
    <col min="7" max="7" width="20.5703125" style="33" bestFit="1" customWidth="1"/>
    <col min="8" max="8" width="11.5703125" style="33" customWidth="1"/>
    <col min="9" max="9" width="2.42578125" style="40" customWidth="1"/>
    <col min="10" max="10" width="12.7109375" style="33" bestFit="1" customWidth="1"/>
    <col min="11" max="11" width="10.42578125" style="33" bestFit="1" customWidth="1"/>
    <col min="12" max="16" width="9.140625" style="33"/>
    <col min="17" max="17" width="11.28515625" style="33" bestFit="1" customWidth="1"/>
    <col min="18" max="16384" width="9.140625" style="33"/>
  </cols>
  <sheetData>
    <row r="1" spans="1:24" ht="24" customHeight="1" x14ac:dyDescent="0.25">
      <c r="A1" s="140" t="s">
        <v>119</v>
      </c>
      <c r="B1" s="140"/>
      <c r="C1" s="140"/>
      <c r="D1" s="140"/>
      <c r="E1" s="140"/>
      <c r="F1" s="140"/>
      <c r="G1" s="140"/>
      <c r="H1" s="140"/>
      <c r="I1" s="73"/>
    </row>
    <row r="2" spans="1:24" x14ac:dyDescent="0.2">
      <c r="A2" s="34"/>
      <c r="B2" s="34"/>
      <c r="C2" s="34"/>
      <c r="D2" s="34"/>
      <c r="E2" s="34"/>
      <c r="F2" s="34"/>
      <c r="G2" s="34"/>
      <c r="H2" s="34"/>
      <c r="I2" s="35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65" customFormat="1" ht="51" x14ac:dyDescent="0.25">
      <c r="A3" s="60" t="s">
        <v>36</v>
      </c>
      <c r="B3" s="61"/>
      <c r="C3" s="61" t="s">
        <v>44</v>
      </c>
      <c r="D3" s="61" t="s">
        <v>43</v>
      </c>
      <c r="E3" s="61" t="s">
        <v>12</v>
      </c>
      <c r="F3" s="61" t="s">
        <v>41</v>
      </c>
      <c r="G3" s="62" t="s">
        <v>37</v>
      </c>
      <c r="H3" s="63" t="s">
        <v>38</v>
      </c>
      <c r="I3" s="64"/>
      <c r="J3" s="71"/>
      <c r="K3" s="71"/>
      <c r="L3" s="71"/>
      <c r="M3" s="71"/>
      <c r="N3" s="71"/>
      <c r="O3" s="71"/>
      <c r="P3" s="71"/>
      <c r="Q3" s="83">
        <f>A7/12</f>
        <v>49656.083333333336</v>
      </c>
      <c r="R3" s="71"/>
      <c r="S3" s="71"/>
      <c r="T3" s="71"/>
      <c r="U3" s="71"/>
      <c r="V3" s="71"/>
      <c r="W3" s="71"/>
      <c r="X3" s="71"/>
    </row>
    <row r="4" spans="1:24" x14ac:dyDescent="0.2">
      <c r="A4" s="36"/>
      <c r="B4" s="37"/>
      <c r="C4" s="37"/>
      <c r="D4" s="37"/>
      <c r="E4" s="36"/>
      <c r="F4" s="36"/>
      <c r="G4" s="36"/>
      <c r="H4" s="36"/>
      <c r="I4" s="38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15.75" thickBot="1" x14ac:dyDescent="0.25">
      <c r="A5" s="39" t="s">
        <v>42</v>
      </c>
      <c r="B5" s="84"/>
      <c r="C5" s="85">
        <f>'4. JE_Approved Balances'!D12</f>
        <v>581734.99</v>
      </c>
      <c r="D5" s="85">
        <f>'4. JE_Approved Balances'!E12</f>
        <v>14138.010000000009</v>
      </c>
      <c r="E5" s="39"/>
      <c r="F5" s="39"/>
      <c r="G5" s="39"/>
      <c r="H5" s="39"/>
      <c r="I5" s="3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</row>
    <row r="6" spans="1:24" ht="13.5" customHeight="1" thickTop="1" x14ac:dyDescent="0.2">
      <c r="A6" s="39"/>
      <c r="B6" s="39"/>
      <c r="C6" s="39"/>
      <c r="D6" s="39"/>
      <c r="E6" s="39"/>
      <c r="F6" s="39"/>
      <c r="G6" s="39"/>
      <c r="H6" s="3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13.5" customHeight="1" x14ac:dyDescent="0.2">
      <c r="A7" s="43">
        <f>+C5+D5</f>
        <v>595873</v>
      </c>
      <c r="B7" s="39"/>
      <c r="C7" s="39"/>
      <c r="D7" s="39"/>
      <c r="E7" s="39"/>
      <c r="F7" s="39"/>
      <c r="G7" s="39"/>
      <c r="H7" s="3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3.5" customHeight="1" x14ac:dyDescent="0.2">
      <c r="A8" s="86"/>
      <c r="B8" s="39" t="s">
        <v>121</v>
      </c>
      <c r="C8" s="39"/>
      <c r="D8" s="39"/>
      <c r="E8" s="39"/>
      <c r="F8" s="39"/>
      <c r="G8" s="39"/>
      <c r="H8" s="3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</row>
    <row r="9" spans="1:24" ht="13.5" customHeight="1" x14ac:dyDescent="0.2">
      <c r="A9" s="86"/>
      <c r="B9" s="39" t="s">
        <v>122</v>
      </c>
      <c r="C9" s="39"/>
      <c r="D9" s="39"/>
      <c r="E9" s="39"/>
      <c r="F9" s="39"/>
      <c r="G9" s="39"/>
      <c r="H9" s="3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spans="1:24" ht="51.75" customHeight="1" x14ac:dyDescent="0.2">
      <c r="A10" s="39"/>
      <c r="B10" s="39"/>
      <c r="C10" s="68" t="s">
        <v>123</v>
      </c>
      <c r="D10" s="68" t="s">
        <v>124</v>
      </c>
      <c r="E10" s="69" t="s">
        <v>12</v>
      </c>
      <c r="F10" s="61" t="s">
        <v>41</v>
      </c>
      <c r="G10" s="63" t="s">
        <v>47</v>
      </c>
      <c r="H10" s="63" t="s">
        <v>38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x14ac:dyDescent="0.2">
      <c r="A11" s="39" t="s">
        <v>4</v>
      </c>
      <c r="B11" s="66">
        <v>2014</v>
      </c>
      <c r="C11" s="41">
        <f>E11-D11</f>
        <v>-49052.549999999996</v>
      </c>
      <c r="D11" s="41"/>
      <c r="E11" s="67">
        <f>-0.38-49052.17</f>
        <v>-49052.549999999996</v>
      </c>
      <c r="F11" s="41">
        <f>+C5+C11</f>
        <v>532682.43999999994</v>
      </c>
      <c r="G11" s="41">
        <f>C5*H11/12</f>
        <v>712.62536275000002</v>
      </c>
      <c r="H11" s="44">
        <v>1.47E-2</v>
      </c>
      <c r="I11" s="45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x14ac:dyDescent="0.2">
      <c r="A12" s="39" t="s">
        <v>5</v>
      </c>
      <c r="B12" s="66">
        <v>2014</v>
      </c>
      <c r="C12" s="41">
        <f t="shared" ref="C12:C18" si="0">E12-D12</f>
        <v>-51436.56</v>
      </c>
      <c r="D12" s="41"/>
      <c r="E12" s="67">
        <v>-51436.56</v>
      </c>
      <c r="F12" s="41">
        <f>+F11+C12</f>
        <v>481245.87999999995</v>
      </c>
      <c r="G12" s="41">
        <f>F11*H12/12</f>
        <v>652.53598899999986</v>
      </c>
      <c r="H12" s="44">
        <v>1.47E-2</v>
      </c>
      <c r="I12" s="45"/>
      <c r="J12" s="70"/>
      <c r="K12" s="70"/>
      <c r="L12" s="70"/>
      <c r="M12" s="70"/>
      <c r="N12" s="70" t="s">
        <v>57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x14ac:dyDescent="0.2">
      <c r="A13" s="39" t="s">
        <v>6</v>
      </c>
      <c r="B13" s="66">
        <v>2014</v>
      </c>
      <c r="C13" s="41">
        <f t="shared" si="0"/>
        <v>-50313.99</v>
      </c>
      <c r="D13" s="41"/>
      <c r="E13" s="67">
        <v>-50313.99</v>
      </c>
      <c r="F13" s="41">
        <f t="shared" ref="F13:F18" si="1">+F12+C13</f>
        <v>430931.88999999996</v>
      </c>
      <c r="G13" s="41">
        <f t="shared" ref="G13:G18" si="2">F12*H13/12</f>
        <v>589.5262029999999</v>
      </c>
      <c r="H13" s="44">
        <v>1.47E-2</v>
      </c>
      <c r="I13" s="45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x14ac:dyDescent="0.2">
      <c r="A14" s="39" t="s">
        <v>7</v>
      </c>
      <c r="B14" s="66">
        <v>2014</v>
      </c>
      <c r="C14" s="41">
        <f t="shared" si="0"/>
        <v>-50274.31</v>
      </c>
      <c r="D14" s="41"/>
      <c r="E14" s="67">
        <v>-50274.31</v>
      </c>
      <c r="F14" s="41">
        <f t="shared" si="1"/>
        <v>380657.57999999996</v>
      </c>
      <c r="G14" s="41">
        <f t="shared" si="2"/>
        <v>527.89156524999987</v>
      </c>
      <c r="H14" s="44">
        <v>1.47E-2</v>
      </c>
      <c r="I14" s="45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x14ac:dyDescent="0.2">
      <c r="A15" s="39" t="s">
        <v>8</v>
      </c>
      <c r="B15" s="66">
        <v>2014</v>
      </c>
      <c r="C15" s="41">
        <f t="shared" si="0"/>
        <v>-51768.4</v>
      </c>
      <c r="D15" s="41"/>
      <c r="E15" s="67">
        <v>-51768.4</v>
      </c>
      <c r="F15" s="41">
        <f t="shared" si="1"/>
        <v>328889.17999999993</v>
      </c>
      <c r="G15" s="41">
        <f t="shared" si="2"/>
        <v>466.30553549999991</v>
      </c>
      <c r="H15" s="44">
        <v>1.47E-2</v>
      </c>
      <c r="I15" s="45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x14ac:dyDescent="0.2">
      <c r="A16" s="39" t="s">
        <v>9</v>
      </c>
      <c r="B16" s="66">
        <v>2014</v>
      </c>
      <c r="C16" s="41">
        <f t="shared" si="0"/>
        <v>-48380.37</v>
      </c>
      <c r="D16" s="41"/>
      <c r="E16" s="67">
        <v>-48380.37</v>
      </c>
      <c r="F16" s="41">
        <f t="shared" si="1"/>
        <v>280508.80999999994</v>
      </c>
      <c r="G16" s="41">
        <f t="shared" si="2"/>
        <v>402.88924549999996</v>
      </c>
      <c r="H16" s="44">
        <v>1.47E-2</v>
      </c>
      <c r="I16" s="45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9" t="s">
        <v>10</v>
      </c>
      <c r="B17" s="66">
        <v>2014</v>
      </c>
      <c r="C17" s="41">
        <f t="shared" si="0"/>
        <v>-46468.41</v>
      </c>
      <c r="D17" s="41"/>
      <c r="E17" s="67">
        <v>-46468.41</v>
      </c>
      <c r="F17" s="41">
        <f t="shared" si="1"/>
        <v>234040.39999999994</v>
      </c>
      <c r="G17" s="41">
        <f t="shared" si="2"/>
        <v>343.62329224999991</v>
      </c>
      <c r="H17" s="44">
        <v>1.47E-2</v>
      </c>
      <c r="I17" s="45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x14ac:dyDescent="0.2">
      <c r="A18" s="76" t="s">
        <v>11</v>
      </c>
      <c r="B18" s="77">
        <v>2014</v>
      </c>
      <c r="C18" s="78">
        <f t="shared" si="0"/>
        <v>-46328.95</v>
      </c>
      <c r="D18" s="78"/>
      <c r="E18" s="79">
        <v>-46328.95</v>
      </c>
      <c r="F18" s="78">
        <f t="shared" si="1"/>
        <v>187711.44999999995</v>
      </c>
      <c r="G18" s="78">
        <f t="shared" si="2"/>
        <v>286.69948999999991</v>
      </c>
      <c r="H18" s="80">
        <v>1.47E-2</v>
      </c>
      <c r="I18" s="45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15.75" thickBot="1" x14ac:dyDescent="0.25">
      <c r="A19" s="46" t="s">
        <v>51</v>
      </c>
      <c r="B19" s="39"/>
      <c r="C19" s="39"/>
      <c r="D19" s="39"/>
      <c r="E19" s="75">
        <f>SUM(E11:E18)</f>
        <v>-394023.54</v>
      </c>
      <c r="F19" s="39"/>
      <c r="G19" s="39"/>
      <c r="H19" s="39"/>
      <c r="I19" s="45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x14ac:dyDescent="0.2">
      <c r="A20" s="39"/>
      <c r="B20" s="39"/>
      <c r="C20" s="39"/>
      <c r="D20" s="39"/>
      <c r="E20" s="39"/>
      <c r="F20" s="39"/>
      <c r="G20" s="39"/>
      <c r="H20" s="39"/>
      <c r="I20" s="45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spans="1:24" x14ac:dyDescent="0.2">
      <c r="A21" s="39" t="s">
        <v>40</v>
      </c>
      <c r="B21" s="66">
        <v>2015</v>
      </c>
      <c r="C21" s="41">
        <f t="shared" ref="C21:C25" si="3">E21-D21</f>
        <v>-49961.61</v>
      </c>
      <c r="D21" s="41"/>
      <c r="E21" s="67">
        <v>-49961.61</v>
      </c>
      <c r="F21" s="41">
        <f>+F18+C21</f>
        <v>137749.83999999997</v>
      </c>
      <c r="G21" s="41">
        <f>F18*H21/12</f>
        <v>229.94652624999992</v>
      </c>
      <c r="H21" s="44">
        <v>1.47E-2</v>
      </c>
      <c r="I21" s="45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spans="1:24" x14ac:dyDescent="0.2">
      <c r="A22" s="39" t="s">
        <v>1</v>
      </c>
      <c r="B22" s="66">
        <v>2015</v>
      </c>
      <c r="C22" s="41">
        <f t="shared" si="3"/>
        <v>-48591.55</v>
      </c>
      <c r="D22" s="41"/>
      <c r="E22" s="67">
        <v>-48591.55</v>
      </c>
      <c r="F22" s="41">
        <f>+F21+C22</f>
        <v>89158.289999999964</v>
      </c>
      <c r="G22" s="41">
        <f>F21*H22/12</f>
        <v>168.74355399999996</v>
      </c>
      <c r="H22" s="44">
        <v>1.47E-2</v>
      </c>
      <c r="I22" s="45"/>
      <c r="J22" s="70"/>
      <c r="K22" s="42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spans="1:24" x14ac:dyDescent="0.2">
      <c r="A23" s="39" t="s">
        <v>2</v>
      </c>
      <c r="B23" s="66">
        <v>2015</v>
      </c>
      <c r="C23" s="41">
        <f t="shared" si="3"/>
        <v>-47119.73</v>
      </c>
      <c r="D23" s="41"/>
      <c r="E23" s="67">
        <v>-47119.73</v>
      </c>
      <c r="F23" s="41">
        <f t="shared" ref="F23:F25" si="4">+F22+C23</f>
        <v>42038.559999999961</v>
      </c>
      <c r="G23" s="41">
        <f>F22*H23/12</f>
        <v>109.21890524999996</v>
      </c>
      <c r="H23" s="44">
        <v>1.47E-2</v>
      </c>
      <c r="I23" s="45"/>
      <c r="J23" s="70"/>
      <c r="K23" s="42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1:24" x14ac:dyDescent="0.2">
      <c r="A24" s="39" t="s">
        <v>3</v>
      </c>
      <c r="B24" s="66">
        <v>2015</v>
      </c>
      <c r="C24" s="41">
        <f t="shared" si="3"/>
        <v>-42038.560000000005</v>
      </c>
      <c r="D24" s="41">
        <v>-4339.67</v>
      </c>
      <c r="E24" s="67">
        <v>-46378.23</v>
      </c>
      <c r="F24" s="41">
        <f t="shared" si="4"/>
        <v>0</v>
      </c>
      <c r="G24" s="41">
        <f>F23*H24/12</f>
        <v>38.535346666666634</v>
      </c>
      <c r="H24" s="44">
        <v>1.0999999999999999E-2</v>
      </c>
      <c r="I24" s="45"/>
      <c r="J24" s="72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spans="1:24" x14ac:dyDescent="0.2">
      <c r="A25" s="39" t="s">
        <v>4</v>
      </c>
      <c r="B25" s="66">
        <v>2015</v>
      </c>
      <c r="C25" s="41">
        <f t="shared" si="3"/>
        <v>0</v>
      </c>
      <c r="D25" s="41">
        <v>-998.44</v>
      </c>
      <c r="E25" s="67">
        <v>-998.44</v>
      </c>
      <c r="F25" s="41">
        <f t="shared" si="4"/>
        <v>0</v>
      </c>
      <c r="G25" s="41">
        <f t="shared" ref="G25:G32" si="5">F24*H25/12</f>
        <v>0</v>
      </c>
      <c r="H25" s="44">
        <v>1.0999999999999999E-2</v>
      </c>
      <c r="I25" s="45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spans="1:24" x14ac:dyDescent="0.2">
      <c r="A26" s="39" t="s">
        <v>5</v>
      </c>
      <c r="B26" s="66">
        <v>2015</v>
      </c>
      <c r="C26" s="39"/>
      <c r="D26" s="39"/>
      <c r="E26" s="39"/>
      <c r="F26" s="41">
        <f>+F25+C26</f>
        <v>0</v>
      </c>
      <c r="G26" s="41">
        <f t="shared" si="5"/>
        <v>0</v>
      </c>
      <c r="H26" s="44">
        <v>1.0999999999999999E-2</v>
      </c>
      <c r="I26" s="45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spans="1:24" x14ac:dyDescent="0.2">
      <c r="A27" s="39" t="s">
        <v>6</v>
      </c>
      <c r="B27" s="66">
        <v>2015</v>
      </c>
      <c r="C27" s="39"/>
      <c r="D27" s="39"/>
      <c r="E27" s="39"/>
      <c r="F27" s="41">
        <f t="shared" ref="F27:F32" si="6">+F26+C27</f>
        <v>0</v>
      </c>
      <c r="G27" s="41">
        <f t="shared" si="5"/>
        <v>0</v>
      </c>
      <c r="H27" s="44">
        <v>1.0999999999999999E-2</v>
      </c>
      <c r="I27" s="45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spans="1:24" x14ac:dyDescent="0.2">
      <c r="A28" s="39" t="s">
        <v>7</v>
      </c>
      <c r="B28" s="66">
        <v>2015</v>
      </c>
      <c r="C28" s="39"/>
      <c r="D28" s="39"/>
      <c r="E28" s="39"/>
      <c r="F28" s="41">
        <f t="shared" si="6"/>
        <v>0</v>
      </c>
      <c r="G28" s="41">
        <f t="shared" si="5"/>
        <v>0</v>
      </c>
      <c r="H28" s="44">
        <v>1.0999999999999999E-2</v>
      </c>
      <c r="I28" s="45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spans="1:24" x14ac:dyDescent="0.2">
      <c r="A29" s="39" t="s">
        <v>8</v>
      </c>
      <c r="B29" s="66">
        <v>2015</v>
      </c>
      <c r="C29" s="39"/>
      <c r="D29" s="39"/>
      <c r="E29" s="39"/>
      <c r="F29" s="41">
        <f t="shared" si="6"/>
        <v>0</v>
      </c>
      <c r="G29" s="41">
        <f t="shared" si="5"/>
        <v>0</v>
      </c>
      <c r="H29" s="44">
        <v>1.0999999999999999E-2</v>
      </c>
      <c r="I29" s="45"/>
      <c r="J29" s="7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spans="1:24" x14ac:dyDescent="0.2">
      <c r="A30" s="39" t="s">
        <v>9</v>
      </c>
      <c r="B30" s="66">
        <v>2015</v>
      </c>
      <c r="C30" s="39"/>
      <c r="D30" s="39"/>
      <c r="E30" s="39"/>
      <c r="F30" s="41">
        <f t="shared" si="6"/>
        <v>0</v>
      </c>
      <c r="G30" s="41">
        <f t="shared" si="5"/>
        <v>0</v>
      </c>
      <c r="H30" s="44">
        <v>1.0999999999999999E-2</v>
      </c>
      <c r="I30" s="45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spans="1:24" x14ac:dyDescent="0.2">
      <c r="A31" s="39" t="s">
        <v>10</v>
      </c>
      <c r="B31" s="66">
        <v>2015</v>
      </c>
      <c r="C31" s="39"/>
      <c r="D31" s="39"/>
      <c r="E31" s="39"/>
      <c r="F31" s="41">
        <f t="shared" si="6"/>
        <v>0</v>
      </c>
      <c r="G31" s="41">
        <f t="shared" si="5"/>
        <v>0</v>
      </c>
      <c r="H31" s="44">
        <v>1.0999999999999999E-2</v>
      </c>
      <c r="I31" s="45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x14ac:dyDescent="0.2">
      <c r="A32" s="76" t="s">
        <v>11</v>
      </c>
      <c r="B32" s="77">
        <v>2015</v>
      </c>
      <c r="C32" s="76"/>
      <c r="D32" s="76"/>
      <c r="E32" s="76"/>
      <c r="F32" s="78">
        <f t="shared" si="6"/>
        <v>0</v>
      </c>
      <c r="G32" s="78">
        <f t="shared" si="5"/>
        <v>0</v>
      </c>
      <c r="H32" s="80">
        <v>1.0999999999999999E-2</v>
      </c>
      <c r="I32" s="45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spans="1:24" ht="15.75" thickBot="1" x14ac:dyDescent="0.25">
      <c r="A33" s="46" t="s">
        <v>52</v>
      </c>
      <c r="B33" s="48"/>
      <c r="C33" s="48"/>
      <c r="D33" s="39"/>
      <c r="E33" s="75">
        <f>SUM(E21:E32)</f>
        <v>-193049.56000000003</v>
      </c>
      <c r="F33" s="48"/>
      <c r="G33" s="39"/>
      <c r="H33" s="50"/>
      <c r="I33" s="45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x14ac:dyDescent="0.2">
      <c r="A34" s="46"/>
      <c r="B34" s="48"/>
      <c r="C34" s="48"/>
      <c r="D34" s="39"/>
      <c r="E34" s="50"/>
      <c r="F34" s="48"/>
      <c r="G34" s="39"/>
      <c r="H34" s="50"/>
      <c r="I34" s="45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x14ac:dyDescent="0.2">
      <c r="A35" s="39" t="s">
        <v>40</v>
      </c>
      <c r="B35" s="66">
        <v>2016</v>
      </c>
      <c r="C35" s="48"/>
      <c r="D35" s="39"/>
      <c r="E35" s="50"/>
      <c r="F35" s="74">
        <f>F32+C35</f>
        <v>0</v>
      </c>
      <c r="G35" s="41">
        <f>F32*H35/12</f>
        <v>0</v>
      </c>
      <c r="H35" s="44">
        <v>1.0999999999999999E-2</v>
      </c>
      <c r="I35" s="45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x14ac:dyDescent="0.2">
      <c r="A36" s="39" t="s">
        <v>1</v>
      </c>
      <c r="B36" s="66">
        <v>2016</v>
      </c>
      <c r="C36" s="48"/>
      <c r="D36" s="39"/>
      <c r="E36" s="50"/>
      <c r="F36" s="74">
        <f>F35+C36</f>
        <v>0</v>
      </c>
      <c r="G36" s="41">
        <f>F35*H36/12</f>
        <v>0</v>
      </c>
      <c r="H36" s="44">
        <v>1.0999999999999999E-2</v>
      </c>
      <c r="I36" s="45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x14ac:dyDescent="0.2">
      <c r="A37" s="39" t="s">
        <v>2</v>
      </c>
      <c r="B37" s="66">
        <v>2016</v>
      </c>
      <c r="C37" s="48"/>
      <c r="D37" s="39"/>
      <c r="E37" s="50"/>
      <c r="F37" s="74">
        <f t="shared" ref="F37:F46" si="7">F36+C37</f>
        <v>0</v>
      </c>
      <c r="G37" s="41">
        <f t="shared" ref="G37:G46" si="8">F36*H37/12</f>
        <v>0</v>
      </c>
      <c r="H37" s="44">
        <v>1.0999999999999999E-2</v>
      </c>
      <c r="I37" s="45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spans="1:24" x14ac:dyDescent="0.2">
      <c r="A38" s="39" t="s">
        <v>3</v>
      </c>
      <c r="B38" s="66">
        <v>2016</v>
      </c>
      <c r="C38" s="48"/>
      <c r="D38" s="39"/>
      <c r="E38" s="50"/>
      <c r="F38" s="74">
        <f t="shared" si="7"/>
        <v>0</v>
      </c>
      <c r="G38" s="41">
        <f t="shared" si="8"/>
        <v>0</v>
      </c>
      <c r="H38" s="44">
        <v>1.0999999999999999E-2</v>
      </c>
      <c r="I38" s="45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spans="1:24" x14ac:dyDescent="0.2">
      <c r="A39" s="39" t="s">
        <v>4</v>
      </c>
      <c r="B39" s="66">
        <v>2016</v>
      </c>
      <c r="C39" s="48"/>
      <c r="D39" s="39"/>
      <c r="E39" s="50"/>
      <c r="F39" s="74">
        <f t="shared" si="7"/>
        <v>0</v>
      </c>
      <c r="G39" s="41">
        <f t="shared" si="8"/>
        <v>0</v>
      </c>
      <c r="H39" s="44">
        <v>1.0999999999999999E-2</v>
      </c>
      <c r="I39" s="45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4" x14ac:dyDescent="0.2">
      <c r="A40" s="39" t="s">
        <v>5</v>
      </c>
      <c r="B40" s="66">
        <v>2016</v>
      </c>
      <c r="C40" s="48"/>
      <c r="D40" s="39"/>
      <c r="E40" s="50"/>
      <c r="F40" s="74">
        <f t="shared" si="7"/>
        <v>0</v>
      </c>
      <c r="G40" s="41">
        <f t="shared" si="8"/>
        <v>0</v>
      </c>
      <c r="H40" s="44">
        <v>1.0999999999999999E-2</v>
      </c>
      <c r="I40" s="45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spans="1:24" x14ac:dyDescent="0.2">
      <c r="A41" s="39" t="s">
        <v>6</v>
      </c>
      <c r="B41" s="66">
        <v>2016</v>
      </c>
      <c r="C41" s="48"/>
      <c r="D41" s="39"/>
      <c r="E41" s="50"/>
      <c r="F41" s="74">
        <f t="shared" si="7"/>
        <v>0</v>
      </c>
      <c r="G41" s="41">
        <f t="shared" si="8"/>
        <v>0</v>
      </c>
      <c r="H41" s="44">
        <v>1.0999999999999999E-2</v>
      </c>
      <c r="I41" s="45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</row>
    <row r="42" spans="1:24" x14ac:dyDescent="0.2">
      <c r="A42" s="39" t="s">
        <v>7</v>
      </c>
      <c r="B42" s="66">
        <v>2016</v>
      </c>
      <c r="C42" s="48"/>
      <c r="D42" s="39"/>
      <c r="E42" s="50"/>
      <c r="F42" s="74">
        <f t="shared" si="7"/>
        <v>0</v>
      </c>
      <c r="G42" s="41">
        <f t="shared" si="8"/>
        <v>0</v>
      </c>
      <c r="H42" s="44">
        <v>1.0999999999999999E-2</v>
      </c>
      <c r="I42" s="45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  <row r="43" spans="1:24" x14ac:dyDescent="0.2">
      <c r="A43" s="39" t="s">
        <v>8</v>
      </c>
      <c r="B43" s="66">
        <v>2016</v>
      </c>
      <c r="C43" s="48"/>
      <c r="D43" s="39"/>
      <c r="E43" s="50"/>
      <c r="F43" s="74">
        <f t="shared" si="7"/>
        <v>0</v>
      </c>
      <c r="G43" s="41">
        <f t="shared" si="8"/>
        <v>0</v>
      </c>
      <c r="H43" s="44">
        <v>1.0999999999999999E-2</v>
      </c>
      <c r="I43" s="45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spans="1:24" x14ac:dyDescent="0.2">
      <c r="A44" s="39" t="s">
        <v>9</v>
      </c>
      <c r="B44" s="66">
        <v>2016</v>
      </c>
      <c r="C44" s="48"/>
      <c r="D44" s="39"/>
      <c r="E44" s="50"/>
      <c r="F44" s="74">
        <f t="shared" si="7"/>
        <v>0</v>
      </c>
      <c r="G44" s="41">
        <f t="shared" si="8"/>
        <v>0</v>
      </c>
      <c r="H44" s="44">
        <v>1.0999999999999999E-2</v>
      </c>
      <c r="I44" s="45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</row>
    <row r="45" spans="1:24" x14ac:dyDescent="0.2">
      <c r="A45" s="39" t="s">
        <v>10</v>
      </c>
      <c r="B45" s="66">
        <v>2016</v>
      </c>
      <c r="C45" s="48"/>
      <c r="D45" s="39"/>
      <c r="E45" s="50"/>
      <c r="F45" s="74">
        <f t="shared" si="7"/>
        <v>0</v>
      </c>
      <c r="G45" s="41">
        <f t="shared" si="8"/>
        <v>0</v>
      </c>
      <c r="H45" s="44">
        <v>1.0999999999999999E-2</v>
      </c>
      <c r="I45" s="4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</row>
    <row r="46" spans="1:24" x14ac:dyDescent="0.2">
      <c r="A46" s="76" t="s">
        <v>11</v>
      </c>
      <c r="B46" s="77">
        <v>2016</v>
      </c>
      <c r="C46" s="76"/>
      <c r="D46" s="76"/>
      <c r="E46" s="76"/>
      <c r="F46" s="82">
        <f t="shared" si="7"/>
        <v>0</v>
      </c>
      <c r="G46" s="78">
        <f t="shared" si="8"/>
        <v>0</v>
      </c>
      <c r="H46" s="80">
        <v>1.0999999999999999E-2</v>
      </c>
      <c r="I46" s="45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</row>
    <row r="47" spans="1:24" ht="15.75" thickBot="1" x14ac:dyDescent="0.25">
      <c r="A47" s="39" t="s">
        <v>50</v>
      </c>
      <c r="B47" s="43"/>
      <c r="C47" s="81">
        <f>SUM(C5:C25)</f>
        <v>-4.3655745685100555E-11</v>
      </c>
      <c r="D47" s="81">
        <f>SUM(D5:D25)</f>
        <v>8799.9000000000087</v>
      </c>
      <c r="E47" s="81">
        <f>+E19+E33</f>
        <v>-587073.1</v>
      </c>
      <c r="F47" s="39"/>
      <c r="G47" s="88">
        <f>SUM(G11:G46)</f>
        <v>4528.5410154166657</v>
      </c>
      <c r="H47" s="39"/>
      <c r="I47" s="45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</row>
    <row r="48" spans="1:24" x14ac:dyDescent="0.2">
      <c r="A48" s="39"/>
      <c r="B48" s="39"/>
      <c r="C48" s="87" t="s">
        <v>53</v>
      </c>
      <c r="D48" s="87" t="s">
        <v>37</v>
      </c>
      <c r="E48" s="87" t="s">
        <v>55</v>
      </c>
      <c r="F48" s="39"/>
      <c r="G48" s="87" t="s">
        <v>54</v>
      </c>
      <c r="H48" s="39"/>
      <c r="I48" s="45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</row>
    <row r="49" spans="1:24" x14ac:dyDescent="0.25">
      <c r="D49" s="49"/>
      <c r="E49" s="49"/>
      <c r="I49" s="45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ht="12.75" customHeight="1" x14ac:dyDescent="0.25"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ht="15.75" thickBot="1" x14ac:dyDescent="0.3">
      <c r="C51" s="119"/>
      <c r="D51" s="119"/>
      <c r="E51" s="125" t="s">
        <v>126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x14ac:dyDescent="0.25">
      <c r="A52" s="51" t="s">
        <v>48</v>
      </c>
      <c r="B52" s="52"/>
      <c r="C52" s="115"/>
      <c r="D52" s="117"/>
      <c r="E52" s="126">
        <f>C47</f>
        <v>-4.3655745685100555E-11</v>
      </c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x14ac:dyDescent="0.25">
      <c r="A53" s="54" t="s">
        <v>49</v>
      </c>
      <c r="B53" s="55"/>
      <c r="C53" s="116"/>
      <c r="D53" s="118"/>
      <c r="E53" s="127">
        <f>D47+G47</f>
        <v>13328.441015416674</v>
      </c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</row>
    <row r="54" spans="1:24" ht="15.75" thickBot="1" x14ac:dyDescent="0.3">
      <c r="A54" s="57" t="s">
        <v>39</v>
      </c>
      <c r="B54" s="58"/>
      <c r="C54" s="58"/>
      <c r="D54" s="58"/>
      <c r="E54" s="128">
        <f>SUM(E52:E53)</f>
        <v>13328.441015416631</v>
      </c>
    </row>
    <row r="60" spans="1:24" s="47" customFormat="1" x14ac:dyDescent="0.25">
      <c r="A60" s="33"/>
      <c r="B60" s="33"/>
      <c r="C60" s="33"/>
      <c r="D60" s="33"/>
      <c r="E60" s="33"/>
      <c r="F60" s="33"/>
      <c r="G60" s="33"/>
      <c r="H60" s="33"/>
      <c r="I60" s="40"/>
    </row>
  </sheetData>
  <mergeCells count="1">
    <mergeCell ref="A1:H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K18" sqref="K18"/>
    </sheetView>
  </sheetViews>
  <sheetFormatPr defaultRowHeight="12.75" x14ac:dyDescent="0.2"/>
  <cols>
    <col min="1" max="1" width="42.42578125" style="90" customWidth="1"/>
    <col min="2" max="2" width="10.140625" style="90" customWidth="1"/>
    <col min="3" max="5" width="12.85546875" style="90" customWidth="1"/>
    <col min="6" max="16384" width="9.140625" style="90"/>
  </cols>
  <sheetData>
    <row r="1" spans="1:11" ht="33" customHeight="1" x14ac:dyDescent="0.2">
      <c r="A1" s="89" t="s">
        <v>58</v>
      </c>
    </row>
    <row r="2" spans="1:11" ht="27" customHeight="1" x14ac:dyDescent="0.2">
      <c r="A2" s="89"/>
      <c r="C2" s="91" t="s">
        <v>59</v>
      </c>
      <c r="D2" s="91" t="s">
        <v>60</v>
      </c>
      <c r="E2" s="92" t="s">
        <v>61</v>
      </c>
      <c r="F2" s="93" t="s">
        <v>62</v>
      </c>
      <c r="G2" s="93" t="s">
        <v>63</v>
      </c>
      <c r="H2" s="93" t="s">
        <v>64</v>
      </c>
      <c r="I2" s="93" t="s">
        <v>65</v>
      </c>
      <c r="J2" s="93" t="s">
        <v>66</v>
      </c>
      <c r="K2" s="93" t="s">
        <v>67</v>
      </c>
    </row>
    <row r="3" spans="1:11" ht="18.75" customHeight="1" x14ac:dyDescent="0.2">
      <c r="A3" s="89"/>
      <c r="C3" s="94"/>
      <c r="D3" s="94"/>
      <c r="E3" s="95"/>
      <c r="F3" s="96"/>
      <c r="G3" s="96"/>
      <c r="H3" s="96"/>
      <c r="I3" s="96"/>
      <c r="J3" s="96"/>
      <c r="K3" s="96"/>
    </row>
    <row r="4" spans="1:11" ht="18.75" customHeight="1" x14ac:dyDescent="0.2">
      <c r="A4" s="97" t="s">
        <v>68</v>
      </c>
      <c r="B4" s="96">
        <v>1580</v>
      </c>
      <c r="C4" s="98">
        <v>1542774.81</v>
      </c>
      <c r="D4" s="98">
        <v>1513075.74</v>
      </c>
      <c r="E4" s="99">
        <f>C4-D4</f>
        <v>29699.070000000065</v>
      </c>
      <c r="F4" s="96"/>
      <c r="G4" s="96"/>
      <c r="H4" s="96"/>
      <c r="I4" s="96"/>
      <c r="J4" s="96"/>
      <c r="K4" s="96"/>
    </row>
    <row r="5" spans="1:11" ht="18.75" customHeight="1" x14ac:dyDescent="0.2">
      <c r="A5" s="97" t="s">
        <v>69</v>
      </c>
      <c r="B5" s="96">
        <v>1584</v>
      </c>
      <c r="C5" s="98">
        <v>-159583.18</v>
      </c>
      <c r="D5" s="98">
        <v>-156641.64000000001</v>
      </c>
      <c r="E5" s="99">
        <f>C5-D5</f>
        <v>-2941.539999999979</v>
      </c>
      <c r="F5" s="96"/>
      <c r="G5" s="96"/>
      <c r="H5" s="96"/>
      <c r="I5" s="96"/>
      <c r="J5" s="96"/>
      <c r="K5" s="96"/>
    </row>
    <row r="6" spans="1:11" ht="18.75" customHeight="1" x14ac:dyDescent="0.2">
      <c r="A6" s="97" t="s">
        <v>70</v>
      </c>
      <c r="B6" s="96">
        <v>1586</v>
      </c>
      <c r="C6" s="98">
        <v>-143595.18</v>
      </c>
      <c r="D6" s="98">
        <v>-141404.29999999999</v>
      </c>
      <c r="E6" s="99">
        <f>C6-D6</f>
        <v>-2190.8800000000047</v>
      </c>
      <c r="F6" s="96"/>
      <c r="G6" s="96"/>
      <c r="H6" s="96"/>
      <c r="I6" s="96"/>
      <c r="J6" s="96"/>
      <c r="K6" s="96"/>
    </row>
    <row r="7" spans="1:11" ht="18.75" customHeight="1" x14ac:dyDescent="0.2">
      <c r="A7" s="100" t="s">
        <v>71</v>
      </c>
      <c r="B7" s="96">
        <v>1588</v>
      </c>
      <c r="C7" s="98">
        <v>721284.16</v>
      </c>
      <c r="D7" s="98">
        <v>718125.35</v>
      </c>
      <c r="E7" s="99">
        <f>C7-D7</f>
        <v>3158.8100000000559</v>
      </c>
      <c r="F7" s="96"/>
      <c r="G7" s="96"/>
      <c r="H7" s="96"/>
      <c r="I7" s="96"/>
      <c r="J7" s="96"/>
      <c r="K7" s="96"/>
    </row>
    <row r="8" spans="1:11" ht="18.75" customHeight="1" x14ac:dyDescent="0.2">
      <c r="A8" s="100" t="s">
        <v>72</v>
      </c>
      <c r="B8" s="96">
        <v>1589</v>
      </c>
      <c r="C8" s="98">
        <v>-595873.42000000004</v>
      </c>
      <c r="D8" s="98">
        <v>-581734.92000000004</v>
      </c>
      <c r="E8" s="99">
        <f>C8-D8</f>
        <v>-14138.5</v>
      </c>
      <c r="F8" s="96"/>
      <c r="G8" s="96"/>
      <c r="H8" s="96"/>
      <c r="I8" s="96"/>
      <c r="J8" s="96"/>
      <c r="K8" s="96"/>
    </row>
    <row r="9" spans="1:11" ht="18.75" customHeight="1" x14ac:dyDescent="0.2">
      <c r="A9" s="100" t="s">
        <v>73</v>
      </c>
      <c r="B9" s="96">
        <v>1595</v>
      </c>
      <c r="C9" s="98">
        <v>16371.95</v>
      </c>
      <c r="D9" s="98">
        <v>364075.98</v>
      </c>
      <c r="E9" s="99">
        <f t="shared" ref="E9:E12" si="0">C9-D9</f>
        <v>-347704.02999999997</v>
      </c>
      <c r="F9" s="96"/>
      <c r="G9" s="96"/>
      <c r="H9" s="96"/>
      <c r="I9" s="96"/>
      <c r="J9" s="96"/>
      <c r="K9" s="96"/>
    </row>
    <row r="10" spans="1:11" ht="18.75" customHeight="1" x14ac:dyDescent="0.2">
      <c r="A10" s="101" t="s">
        <v>74</v>
      </c>
      <c r="B10" s="102">
        <v>1550</v>
      </c>
      <c r="C10" s="103">
        <v>-337345.96</v>
      </c>
      <c r="D10" s="103">
        <v>-331948.40999999997</v>
      </c>
      <c r="E10" s="99">
        <f t="shared" si="0"/>
        <v>-5397.5500000000466</v>
      </c>
      <c r="F10" s="96"/>
      <c r="G10" s="96"/>
      <c r="H10" s="96"/>
      <c r="I10" s="96"/>
      <c r="J10" s="96"/>
      <c r="K10" s="96"/>
    </row>
    <row r="11" spans="1:11" ht="18.75" customHeight="1" x14ac:dyDescent="0.2">
      <c r="A11" s="100" t="s">
        <v>75</v>
      </c>
      <c r="B11" s="104" t="s">
        <v>76</v>
      </c>
      <c r="C11" s="103">
        <v>-1639906.6</v>
      </c>
      <c r="D11" s="103">
        <f>-1965283.69+1</f>
        <v>-1965282.69</v>
      </c>
      <c r="E11" s="99">
        <f>C11-D11</f>
        <v>325376.08999999985</v>
      </c>
      <c r="F11" s="96">
        <v>-5.4000000000000003E-3</v>
      </c>
      <c r="G11" s="96">
        <v>-5.4000000000000003E-3</v>
      </c>
      <c r="H11" s="96">
        <v>-5.4000000000000003E-3</v>
      </c>
      <c r="I11" s="96">
        <v>-2.0133000000000001</v>
      </c>
      <c r="J11" s="96">
        <v>-1.9255</v>
      </c>
      <c r="K11" s="96">
        <v>-1.9450000000000001</v>
      </c>
    </row>
    <row r="12" spans="1:11" ht="18.75" customHeight="1" x14ac:dyDescent="0.2">
      <c r="A12" s="100" t="s">
        <v>77</v>
      </c>
      <c r="B12" s="104" t="s">
        <v>78</v>
      </c>
      <c r="C12" s="103">
        <v>595873</v>
      </c>
      <c r="D12" s="103">
        <v>581734.99</v>
      </c>
      <c r="E12" s="99">
        <f t="shared" si="0"/>
        <v>14138.010000000009</v>
      </c>
      <c r="F12" s="96">
        <v>4.0000000000000001E-3</v>
      </c>
      <c r="G12" s="96">
        <v>4.0000000000000001E-3</v>
      </c>
      <c r="H12" s="96"/>
      <c r="I12" s="96">
        <v>1.4839</v>
      </c>
      <c r="J12" s="96">
        <v>1.4312</v>
      </c>
      <c r="K12" s="96">
        <v>1.4255</v>
      </c>
    </row>
    <row r="13" spans="1:11" ht="18.75" customHeight="1" x14ac:dyDescent="0.2">
      <c r="A13" s="105"/>
      <c r="C13" s="106"/>
      <c r="D13" s="107"/>
      <c r="E13" s="99"/>
      <c r="F13" s="96"/>
      <c r="G13" s="96"/>
      <c r="H13" s="96"/>
      <c r="I13" s="96"/>
      <c r="J13" s="96"/>
      <c r="K13" s="96"/>
    </row>
    <row r="14" spans="1:11" ht="18.75" customHeight="1" thickBot="1" x14ac:dyDescent="0.25">
      <c r="A14" s="89" t="s">
        <v>79</v>
      </c>
      <c r="B14" s="108"/>
      <c r="C14" s="109">
        <f>SUM(C3:C13)</f>
        <v>-0.41999999969266355</v>
      </c>
      <c r="D14" s="109">
        <f>SUM(D3:D13)</f>
        <v>0.10000000009313226</v>
      </c>
      <c r="E14" s="110">
        <f>SUM(E3:E13)</f>
        <v>-0.52000000001862645</v>
      </c>
      <c r="F14" s="96"/>
      <c r="G14" s="96"/>
      <c r="H14" s="96"/>
      <c r="I14" s="96"/>
      <c r="J14" s="96"/>
      <c r="K14" s="96"/>
    </row>
    <row r="15" spans="1:11" ht="18.75" customHeight="1" thickTop="1" x14ac:dyDescent="0.2">
      <c r="C15" s="111"/>
      <c r="D15" s="111"/>
      <c r="E15" s="111"/>
    </row>
    <row r="16" spans="1:11" ht="18.75" customHeight="1" thickBot="1" x14ac:dyDescent="0.25">
      <c r="A16" s="89" t="s">
        <v>59</v>
      </c>
      <c r="C16" s="109">
        <f>SUM(C11:C12)</f>
        <v>-1044033.6000000001</v>
      </c>
      <c r="D16" s="109">
        <f t="shared" ref="D16" si="1">SUM(D11:D12)</f>
        <v>-1383547.7</v>
      </c>
      <c r="E16" s="109">
        <f>SUM(E11:E12)</f>
        <v>339514.09999999986</v>
      </c>
    </row>
    <row r="17" spans="1:6" ht="20.100000000000001" customHeight="1" thickTop="1" x14ac:dyDescent="0.2"/>
    <row r="18" spans="1:6" ht="20.100000000000001" customHeight="1" x14ac:dyDescent="0.2">
      <c r="A18" s="89" t="s">
        <v>73</v>
      </c>
    </row>
    <row r="19" spans="1:6" ht="20.100000000000001" customHeight="1" x14ac:dyDescent="0.2">
      <c r="A19" s="97" t="s">
        <v>80</v>
      </c>
      <c r="B19" s="90" t="s">
        <v>81</v>
      </c>
      <c r="D19" s="112">
        <v>1338025.48</v>
      </c>
      <c r="E19" s="112"/>
    </row>
    <row r="20" spans="1:6" ht="20.100000000000001" customHeight="1" x14ac:dyDescent="0.2">
      <c r="A20" s="97" t="s">
        <v>82</v>
      </c>
      <c r="B20" s="90" t="s">
        <v>83</v>
      </c>
      <c r="D20" s="112">
        <v>-496387.82</v>
      </c>
      <c r="E20" s="112"/>
    </row>
    <row r="21" spans="1:6" ht="20.100000000000001" customHeight="1" x14ac:dyDescent="0.2">
      <c r="A21" s="97" t="s">
        <v>84</v>
      </c>
      <c r="B21" s="90" t="s">
        <v>85</v>
      </c>
      <c r="D21" s="112">
        <v>-220304.5</v>
      </c>
      <c r="E21" s="112"/>
    </row>
    <row r="22" spans="1:6" ht="20.100000000000001" customHeight="1" x14ac:dyDescent="0.2">
      <c r="A22" s="97" t="s">
        <v>86</v>
      </c>
      <c r="B22" s="90" t="s">
        <v>87</v>
      </c>
      <c r="D22" s="112">
        <v>-279982.13</v>
      </c>
      <c r="E22" s="112"/>
    </row>
    <row r="23" spans="1:6" ht="20.100000000000001" customHeight="1" x14ac:dyDescent="0.2">
      <c r="A23" s="97" t="s">
        <v>88</v>
      </c>
      <c r="B23" s="90" t="s">
        <v>89</v>
      </c>
      <c r="D23" s="112">
        <v>-236152.7</v>
      </c>
      <c r="E23" s="112"/>
    </row>
    <row r="24" spans="1:6" ht="20.100000000000001" customHeight="1" x14ac:dyDescent="0.2">
      <c r="A24" s="97" t="s">
        <v>90</v>
      </c>
      <c r="B24" s="90" t="s">
        <v>91</v>
      </c>
      <c r="D24" s="112">
        <v>-8583.0499999999993</v>
      </c>
      <c r="E24" s="112"/>
    </row>
    <row r="25" spans="1:6" ht="20.100000000000001" customHeight="1" x14ac:dyDescent="0.2">
      <c r="A25" s="97" t="s">
        <v>92</v>
      </c>
      <c r="B25" s="90" t="s">
        <v>93</v>
      </c>
      <c r="D25" s="112">
        <v>-1412.8</v>
      </c>
      <c r="E25" s="112"/>
    </row>
    <row r="26" spans="1:6" ht="20.100000000000001" customHeight="1" x14ac:dyDescent="0.2">
      <c r="A26" s="97" t="s">
        <v>94</v>
      </c>
      <c r="B26" s="90" t="s">
        <v>95</v>
      </c>
      <c r="D26" s="112"/>
      <c r="E26" s="112">
        <f>12665-88.03</f>
        <v>12576.97</v>
      </c>
      <c r="F26" s="113" t="s">
        <v>96</v>
      </c>
    </row>
    <row r="27" spans="1:6" ht="20.100000000000001" customHeight="1" x14ac:dyDescent="0.2">
      <c r="A27" s="97" t="s">
        <v>97</v>
      </c>
      <c r="B27" s="90" t="s">
        <v>98</v>
      </c>
      <c r="D27" s="112"/>
      <c r="E27" s="112">
        <v>-74558</v>
      </c>
    </row>
    <row r="28" spans="1:6" ht="20.100000000000001" customHeight="1" x14ac:dyDescent="0.2">
      <c r="A28" s="97" t="s">
        <v>99</v>
      </c>
      <c r="B28" s="90" t="s">
        <v>100</v>
      </c>
      <c r="D28" s="112" t="s">
        <v>57</v>
      </c>
      <c r="E28" s="112"/>
    </row>
    <row r="29" spans="1:6" ht="20.100000000000001" customHeight="1" x14ac:dyDescent="0.2">
      <c r="A29" s="97" t="s">
        <v>101</v>
      </c>
      <c r="B29" s="90" t="s">
        <v>102</v>
      </c>
      <c r="D29" s="112">
        <v>235789.25</v>
      </c>
      <c r="E29" s="112"/>
    </row>
    <row r="30" spans="1:6" ht="18.75" customHeight="1" x14ac:dyDescent="0.2">
      <c r="A30" s="97" t="s">
        <v>103</v>
      </c>
      <c r="B30" s="90" t="s">
        <v>104</v>
      </c>
      <c r="D30" s="112">
        <v>133060.85</v>
      </c>
      <c r="E30" s="112"/>
    </row>
    <row r="31" spans="1:6" ht="21" customHeight="1" x14ac:dyDescent="0.2">
      <c r="A31" s="97" t="s">
        <v>105</v>
      </c>
      <c r="B31" s="90" t="s">
        <v>106</v>
      </c>
      <c r="D31" s="112">
        <v>197827.72</v>
      </c>
      <c r="E31" s="112"/>
    </row>
    <row r="32" spans="1:6" ht="18" customHeight="1" x14ac:dyDescent="0.2">
      <c r="A32" s="97" t="s">
        <v>107</v>
      </c>
      <c r="B32" s="90" t="s">
        <v>108</v>
      </c>
      <c r="D32" s="112">
        <v>166859.04</v>
      </c>
      <c r="E32" s="112"/>
    </row>
    <row r="33" spans="1:5" ht="20.25" customHeight="1" x14ac:dyDescent="0.2">
      <c r="A33" s="97" t="s">
        <v>109</v>
      </c>
      <c r="B33" s="90" t="s">
        <v>110</v>
      </c>
      <c r="D33" s="112">
        <v>9422.08</v>
      </c>
      <c r="E33" s="112"/>
    </row>
    <row r="34" spans="1:5" ht="20.100000000000001" customHeight="1" x14ac:dyDescent="0.2">
      <c r="A34" s="97" t="s">
        <v>111</v>
      </c>
      <c r="B34" s="90" t="s">
        <v>112</v>
      </c>
      <c r="D34" s="112">
        <v>839.01</v>
      </c>
      <c r="E34" s="112"/>
    </row>
    <row r="35" spans="1:5" ht="20.100000000000001" customHeight="1" x14ac:dyDescent="0.2">
      <c r="A35" s="97" t="s">
        <v>113</v>
      </c>
      <c r="B35" s="90" t="s">
        <v>114</v>
      </c>
      <c r="D35" s="112"/>
      <c r="E35" s="112">
        <v>-1640</v>
      </c>
    </row>
    <row r="36" spans="1:5" ht="21.75" customHeight="1" x14ac:dyDescent="0.2">
      <c r="A36" s="97" t="s">
        <v>115</v>
      </c>
      <c r="B36" s="90" t="s">
        <v>116</v>
      </c>
      <c r="D36" s="112"/>
      <c r="E36" s="112">
        <v>-284083</v>
      </c>
    </row>
    <row r="37" spans="1:5" x14ac:dyDescent="0.2">
      <c r="D37" s="114">
        <f>SUM(D19:D36)</f>
        <v>839000.42999999982</v>
      </c>
      <c r="E37" s="114">
        <f>SUM(E19:E36)</f>
        <v>-347704.03</v>
      </c>
    </row>
    <row r="40" spans="1:5" ht="21.75" customHeight="1" x14ac:dyDescent="0.2">
      <c r="A40" s="97" t="s">
        <v>117</v>
      </c>
      <c r="B40" s="90" t="s">
        <v>118</v>
      </c>
      <c r="D40" s="112">
        <v>88.03</v>
      </c>
      <c r="E40" s="112"/>
    </row>
    <row r="41" spans="1:5" ht="21.75" customHeight="1" x14ac:dyDescent="0.2">
      <c r="A41" s="97" t="s">
        <v>94</v>
      </c>
      <c r="B41" s="90" t="s">
        <v>95</v>
      </c>
      <c r="D41" s="112"/>
      <c r="E41" s="112">
        <v>88.03</v>
      </c>
    </row>
  </sheetData>
  <printOptions horizontalCentered="1"/>
  <pageMargins left="0.19" right="0.19" top="1.4" bottom="0.8" header="0.5" footer="0.5"/>
  <pageSetup scale="85" orientation="landscape" r:id="rId1"/>
  <headerFooter alignWithMargins="0">
    <oddHeader>&amp;L&amp;"Arial Black,Bold"&amp;14ORILLIA POWER
DISTRIBUTION 
&amp;C&amp;"Arial Black,Regular"&amp;12REGULATORY
ASSETS/LIABILITIES
 APPROVED FOR
 DISPOSITION&amp;R&amp;9Page &amp;P of &amp;N</oddHeader>
    <oddFooter>&amp;L&amp;"Arial,Bold"&amp;9Orillia Power Corporation
Month End\Regulatory Assets&amp;C&amp;"Arial,Bold"&amp;9&amp;F
&amp;A&amp;R&amp;"Arial,Bold"&amp;9&amp;D
&amp;T</oddFooter>
  </headerFooter>
  <rowBreaks count="1" manualBreakCount="1">
    <brk id="1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1. OEB method</vt:lpstr>
      <vt:lpstr>2. Orillia Power (Def-Var Bal)</vt:lpstr>
      <vt:lpstr>3. Orillia Power (GA Bal)</vt:lpstr>
      <vt:lpstr>4. JE_Approved Balances</vt:lpstr>
      <vt:lpstr>'4. JE_Approved Balances'!Print_Area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Share</dc:creator>
  <cp:lastModifiedBy>Pauline Welsh</cp:lastModifiedBy>
  <cp:lastPrinted>2018-02-20T14:38:33Z</cp:lastPrinted>
  <dcterms:created xsi:type="dcterms:W3CDTF">2018-02-15T19:11:10Z</dcterms:created>
  <dcterms:modified xsi:type="dcterms:W3CDTF">2018-02-22T14:53:10Z</dcterms:modified>
</cp:coreProperties>
</file>